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201_{EE8B7B8B-7010-4DD9-B4C3-92279847C80B}" xr6:coauthVersionLast="47" xr6:coauthVersionMax="47" xr10:uidLastSave="{00000000-0000-0000-0000-000000000000}"/>
  <bookViews>
    <workbookView xWindow="-120" yWindow="-120" windowWidth="29040" windowHeight="15840" tabRatio="949"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98" l="1"/>
  <c r="C10" i="98"/>
  <c r="D7" i="98"/>
  <c r="D15" i="98" s="1"/>
  <c r="C7" i="98"/>
  <c r="C15" i="98" s="1"/>
  <c r="G33" i="80" l="1"/>
  <c r="F33" i="80"/>
  <c r="E33" i="80"/>
  <c r="D33" i="80"/>
  <c r="C33" i="80"/>
  <c r="G24" i="80"/>
  <c r="F24" i="80"/>
  <c r="E24" i="80"/>
  <c r="D24" i="80"/>
  <c r="C24" i="80"/>
  <c r="G18" i="80"/>
  <c r="F18" i="80"/>
  <c r="E18" i="80"/>
  <c r="D18" i="80"/>
  <c r="C18" i="80"/>
  <c r="G14" i="80"/>
  <c r="F14" i="80"/>
  <c r="E14" i="80"/>
  <c r="D14" i="80"/>
  <c r="C14" i="80"/>
  <c r="G11" i="80"/>
  <c r="F11" i="80"/>
  <c r="E11" i="80"/>
  <c r="D11" i="80"/>
  <c r="C11" i="80"/>
  <c r="G8" i="80"/>
  <c r="F8" i="80"/>
  <c r="E8" i="80"/>
  <c r="D8" i="80"/>
  <c r="C8" i="80"/>
  <c r="G21" i="80" l="1"/>
  <c r="G37" i="80"/>
  <c r="C10" i="99"/>
  <c r="G39" i="80" l="1"/>
  <c r="C18" i="99"/>
  <c r="G37" i="93" l="1"/>
  <c r="F37" i="93"/>
  <c r="G34" i="93"/>
  <c r="F34" i="93"/>
  <c r="G29" i="93"/>
  <c r="F29" i="93"/>
  <c r="G13" i="93"/>
  <c r="F13" i="93"/>
  <c r="G6" i="93"/>
  <c r="F6" i="93"/>
  <c r="F68" i="92"/>
  <c r="G68" i="92"/>
  <c r="H67" i="92"/>
  <c r="H66" i="92"/>
  <c r="H65" i="92"/>
  <c r="H64" i="92"/>
  <c r="H63" i="92"/>
  <c r="H62" i="92"/>
  <c r="H61" i="92"/>
  <c r="H60" i="92"/>
  <c r="H59" i="92"/>
  <c r="H58" i="92"/>
  <c r="H57" i="92"/>
  <c r="H56" i="92"/>
  <c r="H55" i="92"/>
  <c r="H52" i="92"/>
  <c r="H51" i="92"/>
  <c r="H50" i="92"/>
  <c r="H49" i="92"/>
  <c r="H48" i="92"/>
  <c r="H47" i="92"/>
  <c r="H46" i="92"/>
  <c r="H45" i="92"/>
  <c r="H44" i="92"/>
  <c r="H43" i="92"/>
  <c r="H42" i="92"/>
  <c r="H41" i="92"/>
  <c r="H40" i="92"/>
  <c r="H39" i="92"/>
  <c r="H38" i="92"/>
  <c r="H35" i="92"/>
  <c r="H34" i="92"/>
  <c r="H33" i="92"/>
  <c r="H32" i="92"/>
  <c r="H31" i="92"/>
  <c r="H30" i="92"/>
  <c r="H29" i="92"/>
  <c r="H28" i="92"/>
  <c r="H27" i="92"/>
  <c r="H26" i="92"/>
  <c r="H25" i="92"/>
  <c r="H24" i="92"/>
  <c r="H23" i="92"/>
  <c r="H22" i="92"/>
  <c r="H21" i="92"/>
  <c r="H20" i="92"/>
  <c r="H19" i="92"/>
  <c r="H18" i="92"/>
  <c r="H17" i="92"/>
  <c r="H16" i="92"/>
  <c r="H15" i="92"/>
  <c r="H14" i="92"/>
  <c r="H13" i="92"/>
  <c r="H12" i="92"/>
  <c r="H11" i="92"/>
  <c r="H10" i="92"/>
  <c r="H9" i="92"/>
  <c r="H8" i="92"/>
  <c r="H7" i="92"/>
  <c r="F43" i="93" l="1"/>
  <c r="F45" i="93" s="1"/>
  <c r="G43" i="93"/>
  <c r="G45" i="93" s="1"/>
  <c r="H68" i="92"/>
  <c r="E19" i="37" l="1"/>
  <c r="E18" i="37"/>
  <c r="E17" i="37"/>
  <c r="E16" i="37"/>
  <c r="E15" i="37"/>
  <c r="M14" i="37"/>
  <c r="L14" i="37"/>
  <c r="K14" i="37"/>
  <c r="J14" i="37"/>
  <c r="I14" i="37"/>
  <c r="H14" i="37"/>
  <c r="G14" i="37"/>
  <c r="F14" i="37"/>
  <c r="C14" i="37"/>
  <c r="E12" i="37"/>
  <c r="E11" i="37"/>
  <c r="E10" i="37"/>
  <c r="E9" i="37"/>
  <c r="E8" i="37"/>
  <c r="M7" i="37"/>
  <c r="L7" i="37"/>
  <c r="K7" i="37"/>
  <c r="J7" i="37"/>
  <c r="I7" i="37"/>
  <c r="H7" i="37"/>
  <c r="G7" i="37"/>
  <c r="F7" i="37"/>
  <c r="C7" i="37"/>
  <c r="C22" i="74"/>
  <c r="C62" i="69"/>
  <c r="C58" i="69"/>
  <c r="C46" i="69"/>
  <c r="C40" i="69"/>
  <c r="C29" i="69"/>
  <c r="C26" i="69"/>
  <c r="C23" i="69"/>
  <c r="C18" i="69"/>
  <c r="C14" i="69"/>
  <c r="C6" i="69"/>
  <c r="C48" i="28"/>
  <c r="C44" i="28"/>
  <c r="C36" i="28"/>
  <c r="C32" i="28"/>
  <c r="C31" i="28" s="1"/>
  <c r="C12" i="28"/>
  <c r="C6" i="28"/>
  <c r="E31" i="72"/>
  <c r="D31" i="72"/>
  <c r="C31" i="72"/>
  <c r="E28" i="72"/>
  <c r="D28" i="72"/>
  <c r="C28" i="72"/>
  <c r="E25" i="72"/>
  <c r="D25" i="72"/>
  <c r="C25" i="72"/>
  <c r="E20" i="72"/>
  <c r="D20" i="72"/>
  <c r="C20" i="72"/>
  <c r="E16" i="72"/>
  <c r="D16" i="72"/>
  <c r="C16" i="72"/>
  <c r="E8" i="72"/>
  <c r="D8" i="72"/>
  <c r="C8" i="72"/>
  <c r="C29" i="28" l="1"/>
  <c r="C52" i="69"/>
  <c r="C42" i="28"/>
  <c r="C67" i="69"/>
  <c r="C68" i="69" s="1"/>
  <c r="E7" i="37"/>
  <c r="C35" i="69"/>
  <c r="C37" i="72"/>
  <c r="E14" i="37"/>
  <c r="H43" i="94"/>
  <c r="E43" i="94"/>
  <c r="H42" i="94"/>
  <c r="E42" i="94"/>
  <c r="H41" i="94"/>
  <c r="E41" i="94"/>
  <c r="H40" i="94"/>
  <c r="E40" i="94"/>
  <c r="H39" i="94"/>
  <c r="E39" i="94"/>
  <c r="G38" i="94"/>
  <c r="F38" i="94"/>
  <c r="D38" i="94"/>
  <c r="C38" i="94"/>
  <c r="H37" i="94"/>
  <c r="E37" i="94"/>
  <c r="H36" i="94"/>
  <c r="E36" i="94"/>
  <c r="H35" i="94"/>
  <c r="E35" i="94"/>
  <c r="H34" i="94"/>
  <c r="E34" i="94"/>
  <c r="H33" i="94"/>
  <c r="E33" i="94"/>
  <c r="H32" i="94"/>
  <c r="E32" i="94"/>
  <c r="H31" i="94"/>
  <c r="E31" i="94"/>
  <c r="G30" i="94"/>
  <c r="F30" i="94"/>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G17" i="94"/>
  <c r="F17" i="94"/>
  <c r="F14" i="94" s="1"/>
  <c r="D17" i="94"/>
  <c r="D14" i="94" s="1"/>
  <c r="C17" i="94"/>
  <c r="C14" i="94" s="1"/>
  <c r="H16" i="94"/>
  <c r="E16" i="94"/>
  <c r="H15" i="94"/>
  <c r="E15" i="94"/>
  <c r="G14" i="94"/>
  <c r="H13" i="94"/>
  <c r="E13" i="94"/>
  <c r="H12" i="94"/>
  <c r="E12" i="94"/>
  <c r="G11" i="94"/>
  <c r="F11" i="94"/>
  <c r="D11" i="94"/>
  <c r="C11" i="94"/>
  <c r="H10" i="94"/>
  <c r="E10" i="94"/>
  <c r="H9" i="94"/>
  <c r="E9" i="94"/>
  <c r="G8" i="94"/>
  <c r="F8" i="94"/>
  <c r="D8" i="94"/>
  <c r="C8" i="94"/>
  <c r="H7" i="94"/>
  <c r="E7" i="94"/>
  <c r="H6" i="94"/>
  <c r="E6" i="94"/>
  <c r="E8" i="94" l="1"/>
  <c r="E11" i="94"/>
  <c r="H38" i="94"/>
  <c r="H14" i="94"/>
  <c r="E30" i="94"/>
  <c r="H30" i="94"/>
  <c r="E38" i="94"/>
  <c r="H8" i="94"/>
  <c r="H11" i="94"/>
  <c r="H17" i="94"/>
  <c r="E14" i="94"/>
  <c r="C29" i="93"/>
  <c r="C27" i="92"/>
  <c r="C15" i="92"/>
  <c r="C7" i="92"/>
  <c r="C22" i="95" l="1"/>
  <c r="H21" i="95"/>
  <c r="B1" i="94" l="1"/>
  <c r="B1" i="93"/>
  <c r="B1" i="92"/>
  <c r="B1" i="104" l="1"/>
  <c r="B1" i="103"/>
  <c r="B1" i="102"/>
  <c r="B1" i="101"/>
  <c r="B1" i="100"/>
  <c r="B1" i="99"/>
  <c r="B1" i="98"/>
  <c r="B1" i="97"/>
  <c r="B1" i="96"/>
  <c r="B1" i="95"/>
  <c r="H8" i="95" l="1"/>
  <c r="H9" i="95"/>
  <c r="H10" i="95"/>
  <c r="H11" i="95"/>
  <c r="H12" i="95"/>
  <c r="H13" i="95"/>
  <c r="H14" i="95"/>
  <c r="H15" i="95"/>
  <c r="H16" i="95"/>
  <c r="H17" i="95"/>
  <c r="H18" i="95"/>
  <c r="H19" i="95"/>
  <c r="H20" i="95"/>
  <c r="D22" i="95"/>
  <c r="E22" i="95"/>
  <c r="F22" i="95"/>
  <c r="G22" i="95"/>
  <c r="H22" i="95" l="1"/>
  <c r="E37" i="72"/>
  <c r="D37" i="72"/>
  <c r="H44" i="93"/>
  <c r="E44" i="93"/>
  <c r="H42" i="93"/>
  <c r="E42" i="93"/>
  <c r="H41" i="93"/>
  <c r="E41" i="93"/>
  <c r="H40" i="93"/>
  <c r="E40" i="93"/>
  <c r="H39" i="93"/>
  <c r="E39" i="93"/>
  <c r="H38" i="93"/>
  <c r="E38" i="93"/>
  <c r="D37" i="93"/>
  <c r="C37" i="93"/>
  <c r="H36" i="93"/>
  <c r="E36" i="93"/>
  <c r="H35" i="93"/>
  <c r="E35" i="93"/>
  <c r="D34" i="93"/>
  <c r="C34" i="93"/>
  <c r="H33" i="93"/>
  <c r="E33" i="93"/>
  <c r="H32" i="93"/>
  <c r="E32" i="93"/>
  <c r="H31" i="93"/>
  <c r="E31" i="93"/>
  <c r="H30" i="93"/>
  <c r="E30" i="93"/>
  <c r="D29" i="93"/>
  <c r="E29" i="93" s="1"/>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H13" i="93"/>
  <c r="D13" i="93"/>
  <c r="C13" i="93"/>
  <c r="H12" i="93"/>
  <c r="E12" i="93"/>
  <c r="H11" i="93"/>
  <c r="E11" i="93"/>
  <c r="H10" i="93"/>
  <c r="E10" i="93"/>
  <c r="H9" i="93"/>
  <c r="E9" i="93"/>
  <c r="H8" i="93"/>
  <c r="E8" i="93"/>
  <c r="H7" i="93"/>
  <c r="E7" i="93"/>
  <c r="D6" i="93"/>
  <c r="C6" i="93"/>
  <c r="E67" i="92"/>
  <c r="E66" i="92"/>
  <c r="E65" i="92"/>
  <c r="E64" i="92"/>
  <c r="D63" i="92"/>
  <c r="C63" i="92"/>
  <c r="E62" i="92"/>
  <c r="E61" i="92"/>
  <c r="E60" i="92"/>
  <c r="D59" i="92"/>
  <c r="C59" i="92"/>
  <c r="E58" i="92"/>
  <c r="E57" i="92"/>
  <c r="E56" i="92"/>
  <c r="E55" i="92"/>
  <c r="E52" i="92"/>
  <c r="E51" i="92"/>
  <c r="E50" i="92"/>
  <c r="E49" i="92"/>
  <c r="E48" i="92"/>
  <c r="D47" i="92"/>
  <c r="C47" i="92"/>
  <c r="E46" i="92"/>
  <c r="E45" i="92"/>
  <c r="E44" i="92"/>
  <c r="E43" i="92"/>
  <c r="E42" i="92"/>
  <c r="D41" i="92"/>
  <c r="C41" i="92"/>
  <c r="E40" i="92"/>
  <c r="E39" i="92"/>
  <c r="E38" i="92"/>
  <c r="E35" i="92"/>
  <c r="E34" i="92"/>
  <c r="E33" i="92"/>
  <c r="E32" i="92"/>
  <c r="E31" i="92"/>
  <c r="D30" i="92"/>
  <c r="C30" i="92"/>
  <c r="E29" i="92"/>
  <c r="E28" i="92"/>
  <c r="D27" i="92"/>
  <c r="E26" i="92"/>
  <c r="E25" i="92"/>
  <c r="D24" i="92"/>
  <c r="C24" i="92"/>
  <c r="E23" i="92"/>
  <c r="E22" i="92"/>
  <c r="E21" i="92"/>
  <c r="E20" i="92"/>
  <c r="D19" i="92"/>
  <c r="C19" i="92"/>
  <c r="E18" i="92"/>
  <c r="E17" i="92"/>
  <c r="E16" i="92"/>
  <c r="D15" i="92"/>
  <c r="E15" i="92" s="1"/>
  <c r="E14" i="92"/>
  <c r="E13" i="92"/>
  <c r="E12" i="92"/>
  <c r="E11" i="92"/>
  <c r="E10" i="92"/>
  <c r="E9" i="92"/>
  <c r="E8" i="92"/>
  <c r="D7" i="92"/>
  <c r="E19" i="92" l="1"/>
  <c r="E47" i="92"/>
  <c r="E63" i="92"/>
  <c r="D68" i="92"/>
  <c r="E13" i="93"/>
  <c r="C43" i="93"/>
  <c r="C45" i="93" s="1"/>
  <c r="H29" i="93"/>
  <c r="H34" i="93"/>
  <c r="H37" i="93"/>
  <c r="E37" i="93"/>
  <c r="E34" i="93"/>
  <c r="E6" i="93"/>
  <c r="F36" i="92"/>
  <c r="E59" i="92"/>
  <c r="G36" i="92"/>
  <c r="G53" i="92"/>
  <c r="G69" i="92" s="1"/>
  <c r="E24" i="92"/>
  <c r="E41" i="92"/>
  <c r="C68" i="92"/>
  <c r="E27" i="92"/>
  <c r="C36" i="92"/>
  <c r="D53" i="92"/>
  <c r="E30" i="92"/>
  <c r="D36" i="92"/>
  <c r="H43" i="93"/>
  <c r="H45" i="93"/>
  <c r="H6" i="93"/>
  <c r="D43" i="93"/>
  <c r="C53" i="92"/>
  <c r="F53" i="92"/>
  <c r="E7" i="92"/>
  <c r="E68" i="92" l="1"/>
  <c r="D69" i="92"/>
  <c r="H36" i="92"/>
  <c r="F69" i="92"/>
  <c r="H69" i="92" s="1"/>
  <c r="H53" i="92"/>
  <c r="D45" i="93"/>
  <c r="E36" i="92"/>
  <c r="E43" i="93"/>
  <c r="C69" i="92"/>
  <c r="E69" i="92" s="1"/>
  <c r="E53" i="92"/>
  <c r="E45" i="93" l="1"/>
  <c r="B1" i="80"/>
  <c r="G6" i="71" l="1"/>
  <c r="G13" i="71" s="1"/>
  <c r="F6" i="71"/>
  <c r="F13" i="71" s="1"/>
  <c r="E6" i="71"/>
  <c r="E13" i="71" s="1"/>
  <c r="D6" i="71"/>
  <c r="D13" i="71" s="1"/>
  <c r="C6" i="71"/>
  <c r="C13" i="71" s="1"/>
  <c r="D9" i="77" l="1"/>
  <c r="D8" i="77"/>
  <c r="D7" i="77"/>
  <c r="C35" i="79"/>
  <c r="B1" i="79" l="1"/>
  <c r="B1" i="37"/>
  <c r="B1" i="36"/>
  <c r="B1" i="74"/>
  <c r="B1" i="64"/>
  <c r="B1" i="35"/>
  <c r="B1" i="69"/>
  <c r="B1" i="77"/>
  <c r="B1" i="28"/>
  <c r="B1" i="73"/>
  <c r="B1" i="72"/>
  <c r="B1" i="52"/>
  <c r="B1" i="71"/>
  <c r="B1" i="6"/>
  <c r="C21" i="77" l="1"/>
  <c r="D16" i="77"/>
  <c r="D17" i="77"/>
  <c r="D15" i="77"/>
  <c r="D12" i="77"/>
  <c r="D13" i="77"/>
  <c r="D11" i="77"/>
  <c r="C20" i="77"/>
  <c r="C19" i="77"/>
  <c r="D21" i="77" l="1"/>
  <c r="D19" i="77"/>
  <c r="D20" i="77"/>
  <c r="C30" i="79"/>
  <c r="C26" i="79"/>
  <c r="C8" i="79"/>
  <c r="H14" i="74" l="1"/>
  <c r="N16" i="37" l="1"/>
  <c r="N17" i="37"/>
  <c r="N18" i="37"/>
  <c r="N19" i="37"/>
  <c r="N20" i="37"/>
  <c r="N15" i="37"/>
  <c r="N13" i="37"/>
  <c r="N10" i="37"/>
  <c r="N9" i="37"/>
  <c r="N11" i="37"/>
  <c r="N12" i="37"/>
  <c r="M21" i="37"/>
  <c r="L21" i="37"/>
  <c r="J21" i="37"/>
  <c r="I21" i="37"/>
  <c r="H21" i="37"/>
  <c r="G21" i="37"/>
  <c r="F21" i="37"/>
  <c r="C21" i="37"/>
  <c r="N14" i="37" l="1"/>
  <c r="E21" i="37"/>
  <c r="N8" i="37"/>
  <c r="C12" i="79" l="1"/>
  <c r="C18" i="79" s="1"/>
  <c r="C36" i="79" s="1"/>
  <c r="C38" i="79" s="1"/>
  <c r="N7" i="37"/>
  <c r="N21" i="37" s="1"/>
  <c r="K21" i="37"/>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H8" i="74"/>
  <c r="V7" i="64" l="1"/>
  <c r="H12" i="74"/>
  <c r="H13" i="74"/>
  <c r="H15" i="74"/>
  <c r="H16" i="74"/>
  <c r="H17" i="74"/>
  <c r="H18" i="74"/>
  <c r="H21" i="74"/>
  <c r="T21" i="64" l="1"/>
  <c r="U21" i="64"/>
  <c r="V9" i="64"/>
  <c r="D22" i="74" l="1"/>
  <c r="E22" i="74"/>
  <c r="H22" i="74" s="1"/>
  <c r="C8" i="73" l="1"/>
  <c r="C13" i="73"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53" i="28" l="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G5" i="71" s="1"/>
  <c r="E5" i="6"/>
  <c r="J5" i="6" s="1"/>
  <c r="D5" i="6"/>
  <c r="I5" i="6" s="1"/>
  <c r="G5" i="6"/>
  <c r="L5" i="6" s="1"/>
  <c r="C5" i="71" l="1"/>
  <c r="E5" i="71"/>
  <c r="F5" i="71"/>
  <c r="D5" i="71"/>
</calcChain>
</file>

<file path=xl/sharedStrings.xml><?xml version="1.0" encoding="utf-8"?>
<sst xmlns="http://schemas.openxmlformats.org/spreadsheetml/2006/main" count="1583" uniqueCount="984">
  <si>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</si>
  <si>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</si>
  <si>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</si>
  <si>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</si>
  <si>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</si>
  <si>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</si>
  <si>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</si>
  <si>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</si>
  <si>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</si>
  <si>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</si>
  <si>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</si>
  <si>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</si>
  <si>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</si>
  <si>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</si>
  <si>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</si>
  <si>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</si>
  <si>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</si>
  <si>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</si>
  <si>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</si>
  <si>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</si>
  <si>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</si>
  <si>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</si>
  <si>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</si>
  <si>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</si>
  <si>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</si>
  <si>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</si>
  <si>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</si>
  <si>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</si>
  <si>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</si>
  <si>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</si>
  <si>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</si>
  <si>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</si>
  <si>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</si>
  <si>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</si>
  <si>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</si>
  <si>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</si>
  <si>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</si>
  <si>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</si>
  <si>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</si>
  <si>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</si>
  <si>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</si>
  <si>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</si>
  <si>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</si>
  <si>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</si>
  <si>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</si>
  <si>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</si>
  <si>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</si>
  <si>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</si>
  <si>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</si>
  <si>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</si>
  <si>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</si>
  <si>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</si>
  <si>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</si>
  <si>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</si>
  <si>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</si>
  <si>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</si>
  <si>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</si>
  <si>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</si>
  <si>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</si>
  <si>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</si>
  <si>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</si>
  <si>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</si>
  <si>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</si>
  <si>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</si>
  <si>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</si>
  <si>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</si>
  <si>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</si>
  <si>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</si>
  <si>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</si>
  <si>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</si>
  <si>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</si>
  <si>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</si>
  <si>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</si>
  <si>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</si>
  <si>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</si>
  <si>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</si>
  <si>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</si>
  <si>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</si>
  <si>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</si>
  <si>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</si>
  <si>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</si>
  <si>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</si>
  <si>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</si>
  <si>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</si>
  <si>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</si>
  <si>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</si>
  <si>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</si>
  <si>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</si>
  <si>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</si>
  <si>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</si>
  <si>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</si>
  <si>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</si>
  <si>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</si>
  <si>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</si>
  <si>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</si>
  <si>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</si>
  <si>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</si>
  <si>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</si>
  <si>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</si>
  <si>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</si>
  <si>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</si>
  <si>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</si>
  <si>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</si>
  <si>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</si>
  <si>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</si>
  <si>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</si>
  <si>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</si>
  <si>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</si>
  <si>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</si>
  <si>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</si>
  <si>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</si>
  <si>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</si>
  <si>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</si>
  <si>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</si>
  <si>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</si>
  <si>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</si>
  <si>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</si>
  <si>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</si>
  <si>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</si>
  <si>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</si>
  <si>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</si>
  <si>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</si>
  <si>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</si>
  <si>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</si>
  <si>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</si>
  <si>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</si>
  <si>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</si>
  <si>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</si>
  <si>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</si>
  <si>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</si>
  <si>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</si>
  <si>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</si>
  <si>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</si>
  <si>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</si>
  <si>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</si>
  <si>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</si>
  <si>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</si>
  <si>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</si>
  <si>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</si>
  <si>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</si>
  <si>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</si>
  <si>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</si>
  <si>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</si>
  <si>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</si>
  <si>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</si>
  <si>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</si>
  <si>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</si>
  <si>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</si>
  <si>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</si>
  <si>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</si>
  <si>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</si>
  <si>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</si>
  <si>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</si>
  <si>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</si>
  <si>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</si>
  <si>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</si>
  <si>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</si>
  <si>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</si>
  <si>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</si>
  <si>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</si>
  <si>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</si>
  <si>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</si>
  <si>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</si>
  <si>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</si>
  <si>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</si>
  <si>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</si>
  <si>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</si>
  <si>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</si>
  <si>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</si>
  <si>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</si>
  <si>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</si>
  <si>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</si>
  <si>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</si>
  <si>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</si>
  <si>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</si>
  <si>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</si>
  <si>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</si>
  <si>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</si>
  <si>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</si>
  <si>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</si>
  <si>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</si>
  <si>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</si>
  <si>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</si>
  <si>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</si>
  <si>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</si>
  <si>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</si>
  <si>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</si>
  <si>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</si>
  <si>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</si>
  <si>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</si>
  <si>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</si>
  <si>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</si>
  <si>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</si>
  <si>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</si>
  <si>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</si>
  <si>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</si>
  <si>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</si>
  <si>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</si>
  <si>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</si>
  <si>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</si>
  <si>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</si>
  <si>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</si>
  <si>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</si>
  <si>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</si>
  <si>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</si>
  <si>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</si>
  <si>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</si>
  <si>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</si>
  <si>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</si>
  <si>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</si>
  <si>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</si>
  <si>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</si>
  <si>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</si>
  <si>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</si>
  <si>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</si>
  <si>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</si>
  <si>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</si>
  <si>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</si>
  <si>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</si>
  <si>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</si>
  <si>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</si>
  <si>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</si>
  <si>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</si>
  <si>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</si>
  <si>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</si>
  <si>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</si>
  <si>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</si>
  <si>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</si>
  <si>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</si>
  <si>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</si>
  <si>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</si>
  <si>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</si>
  <si>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</si>
  <si>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</si>
  <si>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</si>
  <si>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</si>
  <si>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</si>
  <si>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</si>
  <si>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</si>
  <si>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</si>
  <si>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</si>
  <si>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</si>
  <si>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</si>
  <si>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</si>
  <si>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</si>
  <si>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</si>
  <si>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</si>
  <si>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</si>
  <si>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</si>
  <si>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</si>
  <si>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</si>
  <si>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</si>
  <si>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</si>
  <si>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</si>
  <si>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</si>
  <si>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</si>
  <si>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</si>
  <si>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</si>
  <si>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</si>
  <si>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</si>
  <si>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</si>
  <si>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</si>
  <si>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</si>
  <si>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</si>
  <si>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</si>
  <si>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</si>
  <si>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</si>
  <si>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</si>
  <si>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</si>
  <si>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</si>
  <si>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</si>
  <si>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</si>
  <si>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</si>
  <si>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</si>
  <si>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</si>
  <si>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</si>
  <si>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</si>
  <si>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</si>
  <si>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</si>
  <si>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</si>
  <si>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</si>
  <si>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</si>
  <si>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</si>
  <si>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</si>
  <si>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</si>
  <si>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</si>
  <si>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</si>
  <si>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</si>
  <si>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</si>
  <si>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</si>
  <si>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</si>
  <si>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</si>
  <si>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</si>
  <si>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</si>
  <si>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</si>
  <si>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</si>
  <si>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</si>
  <si>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</si>
  <si>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</si>
  <si>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</si>
  <si>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</si>
  <si>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</si>
  <si>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</si>
  <si>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</si>
  <si>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</si>
  <si>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</si>
  <si>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</si>
  <si>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</si>
  <si>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</si>
  <si>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</si>
  <si>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</si>
  <si>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</si>
  <si>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</si>
  <si>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</si>
  <si>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</si>
  <si>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</si>
  <si>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</si>
  <si>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</si>
  <si>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</si>
  <si>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</si>
  <si>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</si>
  <si>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</si>
  <si>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</si>
  <si>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</si>
  <si>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</si>
  <si>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</si>
  <si>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</si>
  <si>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</si>
  <si>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</si>
  <si>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</si>
  <si>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</si>
  <si>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</si>
  <si>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</si>
  <si>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</si>
  <si>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</si>
  <si>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</si>
  <si>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</si>
  <si>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</si>
  <si>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</si>
  <si>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</si>
  <si>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</si>
  <si>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</si>
  <si>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</si>
  <si>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</si>
  <si>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</si>
  <si>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</si>
  <si>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</si>
  <si>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</si>
  <si>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</si>
  <si>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</si>
  <si>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</si>
  <si>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</si>
  <si>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</si>
  <si>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</si>
  <si>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</si>
  <si>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</si>
  <si>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</si>
  <si>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</si>
  <si>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</si>
  <si>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</si>
  <si>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</si>
  <si>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</si>
  <si>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</si>
  <si>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</si>
  <si>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</si>
  <si>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</si>
  <si>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</si>
  <si>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</si>
  <si>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</si>
  <si>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</si>
  <si>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</si>
  <si>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</si>
  <si>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</si>
  <si>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</si>
  <si>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</si>
  <si>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</si>
  <si>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</si>
  <si>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</si>
  <si>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</si>
  <si>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</si>
  <si>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</si>
  <si>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</si>
  <si>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</si>
  <si>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</si>
  <si>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</si>
  <si>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</si>
  <si>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</si>
  <si>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</si>
  <si>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</si>
  <si>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</si>
  <si>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</si>
  <si>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</si>
  <si>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</si>
  <si>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</si>
  <si>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</si>
  <si>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</si>
  <si>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</si>
  <si>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</si>
  <si>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</si>
  <si>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</si>
  <si>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</si>
  <si>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</si>
  <si>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</si>
  <si>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</si>
  <si>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</si>
  <si>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</si>
  <si>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</si>
  <si>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</si>
  <si>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</si>
  <si>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</si>
  <si>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</si>
  <si>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</si>
  <si>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</si>
  <si>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</si>
  <si>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</si>
  <si>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</si>
  <si>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</si>
  <si>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</si>
  <si>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</si>
  <si>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</si>
  <si>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</si>
  <si>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</si>
  <si>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</si>
  <si>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</si>
  <si>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</si>
  <si>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</si>
  <si>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</si>
  <si>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</si>
  <si>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</si>
  <si>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</si>
  <si>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</si>
  <si>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</si>
  <si>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</si>
  <si>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</si>
  <si>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</si>
  <si>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</si>
  <si>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</si>
  <si>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</si>
  <si>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</si>
  <si>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</si>
  <si>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</si>
  <si>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</si>
  <si>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</si>
  <si>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</si>
  <si>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</si>
  <si>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</si>
  <si>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</si>
  <si>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</si>
  <si>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</si>
  <si>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</si>
  <si>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</si>
  <si>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</si>
  <si>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</si>
  <si>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</si>
  <si>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</si>
  <si>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</si>
  <si>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</si>
  <si>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</si>
  <si>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</si>
  <si>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</si>
  <si>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</si>
  <si>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</si>
  <si>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</si>
  <si>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</si>
  <si>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</si>
  <si>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</si>
  <si>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</si>
  <si>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</si>
  <si>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</si>
  <si>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</si>
  <si>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</si>
  <si>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</si>
  <si>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</si>
  <si>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</si>
  <si>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</si>
  <si>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</si>
  <si>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</si>
  <si>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</si>
  <si>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</si>
  <si>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</si>
  <si>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</si>
  <si>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</si>
  <si>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</si>
  <si>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</si>
  <si>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</si>
  <si>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</si>
  <si>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</si>
  <si>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</si>
  <si>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</si>
  <si>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</si>
  <si>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</si>
  <si>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</si>
  <si>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</si>
  <si>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</si>
  <si>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</si>
  <si>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</si>
  <si>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</si>
  <si>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</si>
  <si>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</si>
  <si>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</si>
  <si>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</si>
  <si>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</si>
  <si>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</si>
  <si>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</si>
  <si>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</si>
  <si>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</si>
  <si>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</si>
  <si>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</si>
  <si>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</si>
  <si>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</si>
  <si>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</si>
  <si>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</si>
  <si>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</si>
  <si>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</si>
  <si>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</si>
  <si>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</si>
  <si>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</si>
  <si>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</si>
  <si>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</si>
  <si>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</si>
  <si>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</si>
  <si>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</si>
  <si>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</si>
  <si>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</si>
  <si>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</si>
  <si>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</si>
  <si>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</si>
  <si>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</si>
  <si>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</si>
  <si>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</si>
  <si>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</si>
  <si>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</si>
  <si>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</si>
  <si>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</si>
  <si>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</si>
  <si>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</si>
  <si>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</si>
  <si>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</si>
  <si>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</si>
  <si>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</si>
  <si>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</si>
  <si>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</si>
  <si>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</si>
  <si>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</si>
  <si>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</si>
  <si>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</si>
  <si>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</si>
  <si>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</si>
  <si>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</si>
  <si>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</si>
  <si>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</si>
  <si>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</si>
  <si>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</si>
  <si>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</si>
  <si>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</si>
  <si>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</si>
  <si>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</si>
  <si>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</si>
  <si>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</si>
  <si>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</si>
  <si>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</si>
  <si>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</si>
  <si>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</si>
  <si>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</si>
  <si>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</si>
  <si>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</si>
  <si>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</si>
  <si>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</si>
  <si>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</si>
  <si>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</si>
  <si>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</si>
  <si>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</si>
  <si>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</si>
  <si>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</si>
  <si>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</si>
  <si>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</si>
  <si>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</si>
  <si>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</si>
  <si>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</si>
  <si>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</si>
  <si>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</si>
  <si>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</si>
  <si>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</si>
  <si>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</si>
  <si>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</si>
  <si>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</si>
  <si>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</si>
  <si>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</si>
  <si>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</si>
  <si>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</si>
  <si>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</si>
  <si>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</si>
  <si>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</si>
  <si>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</si>
  <si>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</si>
  <si>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</si>
  <si>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</si>
  <si>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</si>
  <si>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</si>
  <si>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</si>
  <si>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</si>
  <si>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</si>
  <si>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</si>
  <si>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</si>
  <si>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</si>
  <si>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</si>
  <si>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</si>
  <si>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</si>
  <si>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</si>
  <si>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</si>
  <si>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</si>
  <si>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</si>
  <si>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</si>
  <si>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</si>
  <si>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</si>
  <si>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</si>
  <si>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</si>
  <si>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</si>
  <si>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</si>
  <si>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</si>
  <si>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</si>
  <si>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</si>
  <si>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</si>
  <si>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</si>
  <si>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</si>
  <si>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</si>
  <si>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</si>
  <si>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</si>
  <si>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</si>
  <si>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</si>
  <si>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</si>
  <si>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</si>
  <si>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</si>
  <si>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</si>
  <si>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</si>
  <si>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</si>
  <si>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</si>
  <si>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</si>
  <si>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</si>
  <si>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</si>
  <si>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</si>
  <si>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</si>
  <si>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</si>
  <si>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</si>
  <si>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</si>
  <si>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</si>
  <si>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</si>
  <si>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</si>
  <si>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</si>
  <si>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</si>
  <si>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</si>
  <si>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</si>
  <si>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</si>
  <si>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</si>
  <si>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</si>
  <si>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</si>
  <si>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</si>
  <si>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</si>
  <si>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</si>
  <si>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</si>
  <si>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</si>
  <si>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</si>
  <si>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</si>
  <si>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</si>
  <si>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</si>
  <si>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</si>
  <si>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</si>
  <si>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</si>
  <si>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</si>
  <si>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</si>
  <si>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</si>
  <si>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</si>
  <si>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</si>
  <si>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</si>
  <si>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</si>
  <si>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</si>
  <si>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</si>
  <si>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</si>
  <si>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</si>
  <si>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</si>
  <si>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</si>
  <si>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</si>
  <si>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</si>
  <si>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</si>
  <si>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</si>
  <si>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</si>
  <si>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</si>
  <si>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</si>
  <si>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</si>
  <si>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</si>
  <si>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</si>
  <si>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</si>
  <si>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</si>
  <si>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</si>
  <si>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</si>
  <si>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</si>
  <si>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</si>
  <si>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</si>
  <si>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</si>
  <si>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</si>
  <si>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</si>
  <si>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</si>
  <si>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</si>
  <si>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</si>
  <si>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</si>
  <si>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</si>
  <si>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</si>
  <si>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</si>
  <si>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</si>
  <si>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</si>
  <si>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</si>
  <si>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</si>
  <si>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</si>
  <si>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</si>
  <si>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</si>
  <si>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</si>
  <si>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</si>
  <si>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</si>
  <si>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</si>
  <si>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</si>
  <si>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</si>
  <si>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</si>
  <si>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</si>
  <si>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</si>
  <si>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</si>
  <si>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</si>
  <si>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</si>
  <si>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</si>
  <si>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</si>
  <si>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</si>
  <si>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</si>
  <si>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</si>
  <si>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</si>
  <si>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</si>
  <si>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</si>
  <si>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</si>
  <si>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</si>
  <si>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</si>
  <si>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</si>
  <si>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</si>
  <si>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</si>
  <si>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</si>
  <si>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</si>
  <si>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</si>
  <si>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</si>
  <si>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</si>
  <si>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</si>
  <si>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</si>
  <si>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</si>
  <si>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</si>
  <si>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</si>
  <si>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</si>
  <si>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</si>
  <si>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</si>
  <si>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</si>
  <si>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</si>
  <si>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</si>
  <si>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</si>
  <si>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</si>
  <si>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</si>
  <si>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</si>
  <si>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</si>
  <si>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</si>
  <si>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</si>
  <si>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</si>
  <si>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</si>
  <si>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</si>
  <si>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</si>
  <si>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</si>
  <si>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</si>
  <si>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</si>
  <si>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</si>
  <si>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</si>
  <si>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</si>
  <si>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</si>
  <si>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</si>
  <si>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</si>
  <si>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</si>
  <si>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</si>
  <si>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</si>
  <si>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</si>
  <si>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</si>
  <si>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</si>
  <si>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</si>
  <si>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</si>
  <si>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</si>
  <si>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</si>
  <si>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</si>
  <si>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</si>
  <si>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</si>
  <si>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</si>
  <si>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</si>
  <si>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</si>
  <si>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</si>
  <si>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</si>
  <si>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</si>
  <si>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</si>
  <si>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</si>
  <si>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</si>
  <si>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</si>
  <si>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</si>
  <si>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</si>
  <si>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</si>
  <si>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</si>
  <si>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</si>
  <si>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</si>
  <si>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</si>
  <si>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</si>
  <si>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</si>
  <si>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</si>
  <si>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</si>
  <si>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</si>
  <si>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</si>
  <si>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</si>
  <si>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</si>
  <si>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</si>
  <si>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</si>
  <si>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</si>
  <si>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</si>
  <si>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</si>
  <si>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</si>
  <si>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</si>
  <si>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</si>
  <si>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</si>
  <si>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</si>
  <si>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</si>
  <si>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</si>
  <si>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</si>
  <si>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</si>
  <si>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</si>
  <si>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</si>
  <si>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</si>
  <si>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</si>
  <si>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</si>
  <si>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</si>
  <si>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</si>
  <si>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</si>
  <si>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</si>
  <si>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</si>
  <si>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</si>
  <si>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</si>
  <si>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</si>
  <si>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</si>
  <si>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</si>
  <si>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</si>
  <si>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</si>
  <si>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</si>
  <si>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</si>
  <si>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</si>
  <si>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</si>
  <si>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</si>
  <si>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</si>
  <si>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</si>
  <si>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</si>
  <si>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</si>
  <si>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</si>
  <si>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</si>
  <si>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</si>
  <si>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</si>
  <si>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</si>
  <si>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</si>
  <si>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</si>
  <si>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</si>
  <si>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</si>
  <si>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</si>
  <si>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</si>
  <si>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</si>
  <si>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</si>
  <si>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</si>
  <si>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</si>
  <si>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</si>
  <si>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</si>
  <si>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</si>
  <si>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</si>
  <si>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</si>
  <si>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</si>
  <si>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</si>
  <si>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</si>
  <si>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</si>
  <si>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</si>
  <si>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</si>
  <si>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</si>
  <si>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</si>
  <si>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</si>
  <si>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</si>
  <si>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</si>
  <si>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</si>
  <si>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</si>
  <si>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</si>
  <si>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</si>
  <si>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</si>
  <si>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</si>
  <si>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</si>
  <si>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</si>
  <si>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</si>
  <si>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</si>
  <si>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</si>
  <si>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</si>
  <si>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</si>
  <si>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</si>
  <si>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</si>
  <si>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</si>
  <si>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</si>
  <si>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</si>
  <si>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</si>
  <si>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</si>
  <si>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</si>
  <si>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</si>
  <si>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</si>
  <si>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</si>
  <si>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</si>
  <si>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</si>
  <si>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</si>
  <si>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</si>
  <si>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</si>
  <si>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</si>
  <si>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</si>
  <si>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</si>
  <si>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</si>
  <si>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</si>
  <si>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</si>
  <si>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</si>
  <si>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</si>
  <si>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</si>
  <si>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</si>
  <si>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</si>
  <si>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</si>
  <si>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</si>
  <si>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</si>
  <si>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</si>
  <si>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</si>
  <si>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</si>
  <si>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</si>
  <si>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</si>
  <si>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</si>
  <si>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</si>
  <si>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</si>
  <si>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</si>
  <si>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</si>
  <si>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</si>
  <si>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</si>
  <si>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</si>
  <si>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</si>
  <si>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</si>
  <si>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</si>
  <si>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</si>
  <si>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</si>
  <si>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</si>
  <si>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</si>
  <si>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</si>
  <si>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</si>
  <si>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</si>
  <si>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</si>
  <si>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</si>
  <si>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</si>
  <si>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</si>
  <si>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</si>
  <si>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</si>
  <si>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</si>
  <si>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</si>
  <si>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</si>
  <si>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”ლიბერთი ბანკი”</t>
  </si>
  <si>
    <t>მურთაზ კიკორია</t>
  </si>
  <si>
    <t>ბექა გოგიჩაიშვილი</t>
  </si>
  <si>
    <t>www.libertybank.ge</t>
  </si>
  <si>
    <t>თავმჯდომარე</t>
  </si>
  <si>
    <t xml:space="preserve">ირაკლი ოთარ რუხაძე </t>
  </si>
  <si>
    <t>არადამოუკიდებელი წევრი</t>
  </si>
  <si>
    <t>მამუკა წერეთელი</t>
  </si>
  <si>
    <t>დამოუკიდებელი წევრი</t>
  </si>
  <si>
    <t>მაგდა მაღრაძე</t>
  </si>
  <si>
    <t>ბრუნო ხუან ბალვანერა</t>
  </si>
  <si>
    <t>გენერალური დირექტორი</t>
  </si>
  <si>
    <t>ვახტანგ ბაბუნაშვილი</t>
  </si>
  <si>
    <t>ფინანსური დირექტორი, გენერალური დირექტორის მოადგილე</t>
  </si>
  <si>
    <t>გიორგი გვაზავა</t>
  </si>
  <si>
    <t>რისკების დირექტორი, გენერალური დირექტორის მოადგილე</t>
  </si>
  <si>
    <t>Georgian Financial Group B.V.</t>
  </si>
  <si>
    <t>სს,,გალტ &amp; თაგარტი"(ნომინალური მფლობელი)</t>
  </si>
  <si>
    <t>დანარჩენი აქციონერები</t>
  </si>
  <si>
    <t>ბენჯამინ ალბერტ მარსონი</t>
  </si>
  <si>
    <t>იგორ ალექსეევი</t>
  </si>
  <si>
    <r>
      <rPr>
        <sz val="9"/>
        <color rgb="FFFF0000"/>
        <rFont val="Sylfaen"/>
        <family val="1"/>
      </rPr>
      <t>*</t>
    </r>
    <r>
      <rPr>
        <sz val="9"/>
        <rFont val="Sylfaen"/>
        <family val="1"/>
      </rPr>
      <t xml:space="preserve">დამატებულია ახალი მეთოდოლოგიის დანერგვის შედეგად მოსალოდნელი დამატებით დასარეზერვებელი თანხის (ბუფერის) მოცულობა </t>
    </r>
  </si>
  <si>
    <r>
      <rPr>
        <b/>
        <sz val="9"/>
        <color rgb="FFFF0000"/>
        <rFont val="Sylfaen"/>
        <family val="1"/>
      </rPr>
      <t>*</t>
    </r>
    <r>
      <rPr>
        <b/>
        <sz val="9"/>
        <rFont val="Sylfaen"/>
        <family val="1"/>
      </rPr>
      <t>122,573,377.93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</si>
</sst>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_(* #,##0.0_);_(* \(#,##0.0\);_(* &quot;-&quot;??_);_(@_)"/>
  </numFmts>
  <fonts count="146">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u/>
      <sz val="10"/>
      <color indexed="12"/>
      <name val="Sylfaen"/>
      <family val="1"/>
      <charset val="204"/>
    </font>
    <font>
      <b/>
      <sz val="9"/>
      <color rgb="FFFF0000"/>
      <name val="Sylfaen"/>
      <family val="1"/>
    </font>
    <font>
      <sz val="9"/>
      <color rgb="FFFF0000"/>
      <name val="Sylfaen"/>
      <family val="1"/>
    </font>
    <font>
      <sz val="10"/>
      <name val="Segoe UI"/>
      <family val="2"/>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8" fontId="40"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8" fontId="40"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9" fontId="40"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0" fontId="38" fillId="64" borderId="37" applyNumberFormat="0" applyAlignment="0" applyProtection="0"/>
    <xf numFmtId="0" fontId="41" fillId="65" borderId="38" applyNumberFormat="0" applyAlignment="0" applyProtection="0"/>
    <xf numFmtId="0" fontId="42" fillId="10" borderId="33"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0" fontId="41"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0" fontId="42" fillId="10" borderId="33"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0" fontId="41" fillId="65" borderId="3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29" applyNumberFormat="0" applyAlignment="0" applyProtection="0">
      <alignment horizontal="left" vertical="center"/>
    </xf>
    <xf numFmtId="0" fontId="54" fillId="0" borderId="29" applyNumberFormat="0" applyAlignment="0" applyProtection="0">
      <alignment horizontal="left" vertical="center"/>
    </xf>
    <xf numFmtId="168" fontId="54" fillId="0" borderId="29"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0" applyNumberFormat="0" applyFill="0" applyAlignment="0" applyProtection="0"/>
    <xf numFmtId="169" fontId="55" fillId="0" borderId="40" applyNumberFormat="0" applyFill="0" applyAlignment="0" applyProtection="0"/>
    <xf numFmtId="0"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0" fontId="55" fillId="0" borderId="40" applyNumberFormat="0" applyFill="0" applyAlignment="0" applyProtection="0"/>
    <xf numFmtId="0" fontId="56" fillId="0" borderId="41" applyNumberFormat="0" applyFill="0" applyAlignment="0" applyProtection="0"/>
    <xf numFmtId="169" fontId="56" fillId="0" borderId="41" applyNumberFormat="0" applyFill="0" applyAlignment="0" applyProtection="0"/>
    <xf numFmtId="0"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0" fontId="56" fillId="0" borderId="41" applyNumberFormat="0" applyFill="0" applyAlignment="0" applyProtection="0"/>
    <xf numFmtId="0" fontId="57" fillId="0" borderId="42" applyNumberFormat="0" applyFill="0" applyAlignment="0" applyProtection="0"/>
    <xf numFmtId="169" fontId="57" fillId="0" borderId="42" applyNumberFormat="0" applyFill="0" applyAlignment="0" applyProtection="0"/>
    <xf numFmtId="0" fontId="57" fillId="0" borderId="42" applyNumberFormat="0" applyFill="0" applyAlignment="0" applyProtection="0"/>
    <xf numFmtId="168" fontId="57" fillId="0" borderId="42" applyNumberFormat="0" applyFill="0" applyAlignment="0" applyProtection="0"/>
    <xf numFmtId="0" fontId="57" fillId="0" borderId="42" applyNumberFormat="0" applyFill="0" applyAlignment="0" applyProtection="0"/>
    <xf numFmtId="168"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0" fontId="57" fillId="0" borderId="42"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8" fontId="68"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8" fontId="68"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9" fontId="68"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0" fontId="66" fillId="43" borderId="37"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3" applyNumberFormat="0" applyFill="0" applyAlignment="0" applyProtection="0"/>
    <xf numFmtId="0" fontId="70" fillId="0" borderId="32"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0" fontId="69" fillId="0" borderId="43"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0" fontId="69" fillId="0" borderId="4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4"/>
    <xf numFmtId="169" fontId="26" fillId="0" borderId="44"/>
    <xf numFmtId="168" fontId="26"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168" fontId="2" fillId="0" borderId="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7" fillId="74" borderId="45" applyNumberFormat="0" applyFont="0" applyAlignment="0" applyProtection="0"/>
    <xf numFmtId="168" fontId="2" fillId="0" borderId="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169" fontId="2" fillId="0" borderId="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 fillId="0" borderId="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168"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8" fontId="85"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8" fontId="85"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9" fontId="85"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0" fontId="83" fillId="64" borderId="46"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8" fontId="94"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8" fontId="94"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9" fontId="94"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0" fontId="47" fillId="0" borderId="47" applyNumberFormat="0" applyFill="0" applyAlignment="0" applyProtection="0"/>
    <xf numFmtId="0" fontId="25" fillId="0" borderId="48"/>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2" applyNumberFormat="0" applyFill="0" applyAlignment="0" applyProtection="0"/>
    <xf numFmtId="168" fontId="94" fillId="0" borderId="102" applyNumberFormat="0" applyFill="0" applyAlignment="0" applyProtection="0"/>
    <xf numFmtId="169" fontId="94" fillId="0" borderId="102" applyNumberFormat="0" applyFill="0" applyAlignment="0" applyProtection="0"/>
    <xf numFmtId="168" fontId="94" fillId="0" borderId="102" applyNumberFormat="0" applyFill="0" applyAlignment="0" applyProtection="0"/>
    <xf numFmtId="168" fontId="94" fillId="0" borderId="102" applyNumberFormat="0" applyFill="0" applyAlignment="0" applyProtection="0"/>
    <xf numFmtId="169" fontId="94" fillId="0" borderId="102" applyNumberFormat="0" applyFill="0" applyAlignment="0" applyProtection="0"/>
    <xf numFmtId="168" fontId="94" fillId="0" borderId="102" applyNumberFormat="0" applyFill="0" applyAlignment="0" applyProtection="0"/>
    <xf numFmtId="168" fontId="94" fillId="0" borderId="102" applyNumberFormat="0" applyFill="0" applyAlignment="0" applyProtection="0"/>
    <xf numFmtId="169" fontId="94" fillId="0" borderId="102" applyNumberFormat="0" applyFill="0" applyAlignment="0" applyProtection="0"/>
    <xf numFmtId="168" fontId="94" fillId="0" borderId="102" applyNumberFormat="0" applyFill="0" applyAlignment="0" applyProtection="0"/>
    <xf numFmtId="168" fontId="94" fillId="0" borderId="102" applyNumberFormat="0" applyFill="0" applyAlignment="0" applyProtection="0"/>
    <xf numFmtId="169" fontId="94" fillId="0" borderId="102" applyNumberFormat="0" applyFill="0" applyAlignment="0" applyProtection="0"/>
    <xf numFmtId="168" fontId="94"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169" fontId="94"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168" fontId="94"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168" fontId="94"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0" fontId="47" fillId="0" borderId="102" applyNumberFormat="0" applyFill="0" applyAlignment="0" applyProtection="0"/>
    <xf numFmtId="188" fontId="2" fillId="70" borderId="96" applyFont="0">
      <alignment horizontal="right" vertical="center"/>
    </xf>
    <xf numFmtId="3" fontId="2" fillId="70" borderId="96" applyFont="0">
      <alignment horizontal="right" vertical="center"/>
    </xf>
    <xf numFmtId="0" fontId="83" fillId="64" borderId="101" applyNumberFormat="0" applyAlignment="0" applyProtection="0"/>
    <xf numFmtId="168" fontId="85" fillId="64" borderId="101" applyNumberFormat="0" applyAlignment="0" applyProtection="0"/>
    <xf numFmtId="169" fontId="85" fillId="64" borderId="101" applyNumberFormat="0" applyAlignment="0" applyProtection="0"/>
    <xf numFmtId="168" fontId="85" fillId="64" borderId="101" applyNumberFormat="0" applyAlignment="0" applyProtection="0"/>
    <xf numFmtId="168" fontId="85" fillId="64" borderId="101" applyNumberFormat="0" applyAlignment="0" applyProtection="0"/>
    <xf numFmtId="169" fontId="85" fillId="64" borderId="101" applyNumberFormat="0" applyAlignment="0" applyProtection="0"/>
    <xf numFmtId="168" fontId="85" fillId="64" borderId="101" applyNumberFormat="0" applyAlignment="0" applyProtection="0"/>
    <xf numFmtId="168" fontId="85" fillId="64" borderId="101" applyNumberFormat="0" applyAlignment="0" applyProtection="0"/>
    <xf numFmtId="169" fontId="85" fillId="64" borderId="101" applyNumberFormat="0" applyAlignment="0" applyProtection="0"/>
    <xf numFmtId="168" fontId="85" fillId="64" borderId="101" applyNumberFormat="0" applyAlignment="0" applyProtection="0"/>
    <xf numFmtId="168" fontId="85" fillId="64" borderId="101" applyNumberFormat="0" applyAlignment="0" applyProtection="0"/>
    <xf numFmtId="169" fontId="85" fillId="64" borderId="101" applyNumberFormat="0" applyAlignment="0" applyProtection="0"/>
    <xf numFmtId="168" fontId="85"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169" fontId="85"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168" fontId="85"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168" fontId="85"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0" fontId="83" fillId="64" borderId="101" applyNumberFormat="0" applyAlignment="0" applyProtection="0"/>
    <xf numFmtId="3" fontId="2" fillId="75" borderId="96" applyFont="0">
      <alignment horizontal="right" vertical="center"/>
      <protection locked="0"/>
    </xf>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 fillId="74" borderId="100" applyNumberFormat="0" applyFont="0" applyAlignment="0" applyProtection="0"/>
    <xf numFmtId="0" fontId="27"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0" fontId="27" fillId="74" borderId="100" applyNumberFormat="0" applyFont="0" applyAlignment="0" applyProtection="0"/>
    <xf numFmtId="3" fontId="2" fillId="72" borderId="96" applyFont="0">
      <alignment horizontal="right" vertical="center"/>
      <protection locked="0"/>
    </xf>
    <xf numFmtId="0" fontId="66" fillId="43" borderId="99" applyNumberFormat="0" applyAlignment="0" applyProtection="0"/>
    <xf numFmtId="168" fontId="68" fillId="43" borderId="99" applyNumberFormat="0" applyAlignment="0" applyProtection="0"/>
    <xf numFmtId="169" fontId="68" fillId="43" borderId="99" applyNumberFormat="0" applyAlignment="0" applyProtection="0"/>
    <xf numFmtId="168" fontId="68" fillId="43" borderId="99" applyNumberFormat="0" applyAlignment="0" applyProtection="0"/>
    <xf numFmtId="168" fontId="68" fillId="43" borderId="99" applyNumberFormat="0" applyAlignment="0" applyProtection="0"/>
    <xf numFmtId="169" fontId="68" fillId="43" borderId="99" applyNumberFormat="0" applyAlignment="0" applyProtection="0"/>
    <xf numFmtId="168" fontId="68" fillId="43" borderId="99" applyNumberFormat="0" applyAlignment="0" applyProtection="0"/>
    <xf numFmtId="168" fontId="68" fillId="43" borderId="99" applyNumberFormat="0" applyAlignment="0" applyProtection="0"/>
    <xf numFmtId="169" fontId="68" fillId="43" borderId="99" applyNumberFormat="0" applyAlignment="0" applyProtection="0"/>
    <xf numFmtId="168" fontId="68" fillId="43" borderId="99" applyNumberFormat="0" applyAlignment="0" applyProtection="0"/>
    <xf numFmtId="168" fontId="68" fillId="43" borderId="99" applyNumberFormat="0" applyAlignment="0" applyProtection="0"/>
    <xf numFmtId="169" fontId="68" fillId="43" borderId="99" applyNumberFormat="0" applyAlignment="0" applyProtection="0"/>
    <xf numFmtId="168" fontId="68"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169" fontId="68"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168" fontId="68"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168" fontId="68"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66" fillId="43" borderId="99" applyNumberFormat="0" applyAlignment="0" applyProtection="0"/>
    <xf numFmtId="0" fontId="2" fillId="71" borderId="97" applyNumberFormat="0" applyFont="0" applyBorder="0" applyProtection="0">
      <alignment horizontal="left" vertical="center"/>
    </xf>
    <xf numFmtId="9" fontId="2" fillId="71" borderId="96" applyFont="0" applyProtection="0">
      <alignment horizontal="right" vertical="center"/>
    </xf>
    <xf numFmtId="3" fontId="2" fillId="71" borderId="96" applyFont="0" applyProtection="0">
      <alignment horizontal="right" vertical="center"/>
    </xf>
    <xf numFmtId="0" fontId="62" fillId="70" borderId="97" applyFont="0" applyBorder="0">
      <alignment horizontal="center" wrapText="1"/>
    </xf>
    <xf numFmtId="168" fontId="54" fillId="0" borderId="94">
      <alignment horizontal="left" vertical="center"/>
    </xf>
    <xf numFmtId="0" fontId="54" fillId="0" borderId="94">
      <alignment horizontal="left" vertical="center"/>
    </xf>
    <xf numFmtId="0" fontId="54" fillId="0" borderId="94">
      <alignment horizontal="left" vertical="center"/>
    </xf>
    <xf numFmtId="0" fontId="2" fillId="69" borderId="96" applyNumberFormat="0" applyFont="0" applyBorder="0" applyProtection="0">
      <alignment horizontal="center" vertical="center"/>
    </xf>
    <xf numFmtId="0" fontId="36" fillId="0" borderId="96" applyNumberFormat="0" applyAlignment="0">
      <alignment horizontal="right"/>
      <protection locked="0"/>
    </xf>
    <xf numFmtId="0" fontId="36" fillId="0" borderId="96" applyNumberFormat="0" applyAlignment="0">
      <alignment horizontal="right"/>
      <protection locked="0"/>
    </xf>
    <xf numFmtId="0" fontId="36" fillId="0" borderId="96" applyNumberFormat="0" applyAlignment="0">
      <alignment horizontal="right"/>
      <protection locked="0"/>
    </xf>
    <xf numFmtId="0" fontId="36" fillId="0" borderId="96" applyNumberFormat="0" applyAlignment="0">
      <alignment horizontal="right"/>
      <protection locked="0"/>
    </xf>
    <xf numFmtId="0" fontId="36" fillId="0" borderId="96" applyNumberFormat="0" applyAlignment="0">
      <alignment horizontal="right"/>
      <protection locked="0"/>
    </xf>
    <xf numFmtId="0" fontId="36" fillId="0" borderId="96" applyNumberFormat="0" applyAlignment="0">
      <alignment horizontal="right"/>
      <protection locked="0"/>
    </xf>
    <xf numFmtId="0" fontId="36" fillId="0" borderId="96" applyNumberFormat="0" applyAlignment="0">
      <alignment horizontal="right"/>
      <protection locked="0"/>
    </xf>
    <xf numFmtId="0" fontId="36" fillId="0" borderId="96" applyNumberFormat="0" applyAlignment="0">
      <alignment horizontal="right"/>
      <protection locked="0"/>
    </xf>
    <xf numFmtId="0" fontId="36" fillId="0" borderId="96" applyNumberFormat="0" applyAlignment="0">
      <alignment horizontal="right"/>
      <protection locked="0"/>
    </xf>
    <xf numFmtId="0" fontId="36" fillId="0" borderId="96" applyNumberFormat="0" applyAlignment="0">
      <alignment horizontal="right"/>
      <protection locked="0"/>
    </xf>
    <xf numFmtId="0" fontId="38" fillId="64" borderId="99" applyNumberFormat="0" applyAlignment="0" applyProtection="0"/>
    <xf numFmtId="168" fontId="40" fillId="64" borderId="99" applyNumberFormat="0" applyAlignment="0" applyProtection="0"/>
    <xf numFmtId="169" fontId="40" fillId="64" borderId="99" applyNumberFormat="0" applyAlignment="0" applyProtection="0"/>
    <xf numFmtId="168" fontId="40" fillId="64" borderId="99" applyNumberFormat="0" applyAlignment="0" applyProtection="0"/>
    <xf numFmtId="168" fontId="40" fillId="64" borderId="99" applyNumberFormat="0" applyAlignment="0" applyProtection="0"/>
    <xf numFmtId="169" fontId="40" fillId="64" borderId="99" applyNumberFormat="0" applyAlignment="0" applyProtection="0"/>
    <xf numFmtId="168" fontId="40" fillId="64" borderId="99" applyNumberFormat="0" applyAlignment="0" applyProtection="0"/>
    <xf numFmtId="168" fontId="40" fillId="64" borderId="99" applyNumberFormat="0" applyAlignment="0" applyProtection="0"/>
    <xf numFmtId="169" fontId="40" fillId="64" borderId="99" applyNumberFormat="0" applyAlignment="0" applyProtection="0"/>
    <xf numFmtId="168" fontId="40" fillId="64" borderId="99" applyNumberFormat="0" applyAlignment="0" applyProtection="0"/>
    <xf numFmtId="168" fontId="40" fillId="64" borderId="99" applyNumberFormat="0" applyAlignment="0" applyProtection="0"/>
    <xf numFmtId="169" fontId="40" fillId="64" borderId="99" applyNumberFormat="0" applyAlignment="0" applyProtection="0"/>
    <xf numFmtId="168" fontId="40"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169" fontId="40"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168" fontId="40"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168" fontId="40"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38" fillId="64" borderId="99"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129" fillId="0" borderId="0"/>
  </cellStyleXfs>
  <cellXfs count="1015">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6"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1" xfId="0" applyFont="1" applyBorder="1" applyAlignment="1">
      <alignment wrapText="1"/>
    </xf>
    <xf numFmtId="0" fontId="7" fillId="0" borderId="0" xfId="0" applyFont="1" applyBorder="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1" xfId="0" applyFont="1" applyBorder="1" applyAlignment="1"/>
    <xf numFmtId="0" fontId="13" fillId="0" borderId="25"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horizontal="left" vertical="center" wrapText="1"/>
      <protection locked="0"/>
    </xf>
    <xf numFmtId="0" fontId="10" fillId="0" borderId="3" xfId="13" applyFont="1" applyFill="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Fill="1" applyBorder="1" applyAlignment="1" applyProtection="1">
      <alignment vertical="center"/>
    </xf>
    <xf numFmtId="0" fontId="4" fillId="0" borderId="19" xfId="0" applyFont="1" applyBorder="1" applyAlignment="1">
      <alignment vertical="center"/>
    </xf>
    <xf numFmtId="0" fontId="4" fillId="0" borderId="53" xfId="0" applyFont="1" applyBorder="1"/>
    <xf numFmtId="0" fontId="4" fillId="0" borderId="54" xfId="0" applyFont="1" applyBorder="1"/>
    <xf numFmtId="0" fontId="7" fillId="0" borderId="16"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19" xfId="9" applyFont="1" applyFill="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67" fontId="23" fillId="0" borderId="57" xfId="0" applyNumberFormat="1" applyFont="1" applyBorder="1" applyAlignment="1">
      <alignment horizontal="center"/>
    </xf>
    <xf numFmtId="167" fontId="19" fillId="0" borderId="57" xfId="0" applyNumberFormat="1" applyFont="1" applyBorder="1" applyAlignment="1">
      <alignment horizontal="center"/>
    </xf>
    <xf numFmtId="167" fontId="23" fillId="0" borderId="59" xfId="0" applyNumberFormat="1" applyFont="1" applyBorder="1" applyAlignment="1">
      <alignment horizontal="center"/>
    </xf>
    <xf numFmtId="167" fontId="23" fillId="0" borderId="60" xfId="0" applyNumberFormat="1" applyFont="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0" fillId="0" borderId="0" xfId="0" applyFont="1" applyFill="1"/>
    <xf numFmtId="0" fontId="4" fillId="0" borderId="61" xfId="0" applyFont="1" applyBorder="1"/>
    <xf numFmtId="0" fontId="4" fillId="0" borderId="17" xfId="0" applyFont="1" applyBorder="1"/>
    <xf numFmtId="0" fontId="4" fillId="0" borderId="22" xfId="0" applyFont="1" applyBorder="1"/>
    <xf numFmtId="0" fontId="12" fillId="0" borderId="0" xfId="0" applyFont="1" applyAlignment="1"/>
    <xf numFmtId="0" fontId="7" fillId="3" borderId="19" xfId="5" applyFont="1" applyFill="1" applyBorder="1" applyAlignment="1" applyProtection="1">
      <alignment horizontal="right" vertical="center"/>
      <protection locked="0"/>
    </xf>
    <xf numFmtId="0" fontId="15" fillId="3" borderId="23" xfId="16" applyFont="1" applyFill="1" applyBorder="1" applyAlignment="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Alignment="1" applyProtection="1">
      <protection locked="0"/>
    </xf>
    <xf numFmtId="3" fontId="10" fillId="36" borderId="23" xfId="16" applyNumberFormat="1" applyFont="1" applyFill="1" applyBorder="1" applyAlignment="1" applyProtection="1">
      <protection locked="0"/>
    </xf>
    <xf numFmtId="164" fontId="10" fillId="36" borderId="24" xfId="1" applyNumberFormat="1" applyFont="1" applyFill="1" applyBorder="1" applyAlignment="1" applyProtection="1">
      <protection locked="0"/>
    </xf>
    <xf numFmtId="0" fontId="4" fillId="0" borderId="53" xfId="0" applyFont="1" applyBorder="1" applyAlignment="1">
      <alignment horizontal="center"/>
    </xf>
    <xf numFmtId="0" fontId="4" fillId="0" borderId="54"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7"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4" fillId="0" borderId="22" xfId="0" applyFont="1" applyFill="1" applyBorder="1" applyAlignment="1">
      <alignment horizontal="center" vertical="center"/>
    </xf>
    <xf numFmtId="0" fontId="106" fillId="0" borderId="0" xfId="0" applyFont="1" applyFill="1" applyBorder="1" applyAlignment="1"/>
    <xf numFmtId="49" fontId="106" fillId="0" borderId="7" xfId="0" applyNumberFormat="1" applyFont="1" applyFill="1" applyBorder="1" applyAlignment="1">
      <alignment horizontal="right" vertical="center"/>
    </xf>
    <xf numFmtId="49" fontId="106" fillId="0" borderId="74" xfId="0" applyNumberFormat="1" applyFont="1" applyFill="1" applyBorder="1" applyAlignment="1">
      <alignment horizontal="right" vertical="center"/>
    </xf>
    <xf numFmtId="49" fontId="106" fillId="0" borderId="77" xfId="0" applyNumberFormat="1" applyFont="1" applyFill="1" applyBorder="1" applyAlignment="1">
      <alignment horizontal="right" vertical="center"/>
    </xf>
    <xf numFmtId="49" fontId="106" fillId="0" borderId="82" xfId="0" applyNumberFormat="1" applyFont="1" applyFill="1" applyBorder="1" applyAlignment="1">
      <alignment horizontal="right" vertical="center"/>
    </xf>
    <xf numFmtId="0" fontId="106" fillId="0" borderId="0" xfId="0" applyFont="1" applyFill="1" applyBorder="1" applyAlignment="1">
      <alignment horizontal="left"/>
    </xf>
    <xf numFmtId="0" fontId="106" fillId="0" borderId="82" xfId="0" applyNumberFormat="1" applyFont="1" applyFill="1" applyBorder="1" applyAlignment="1">
      <alignment horizontal="right" vertical="center"/>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3" fontId="0" fillId="36" borderId="18" xfId="0" applyNumberFormat="1" applyFill="1" applyBorder="1" applyAlignment="1">
      <alignment horizontal="center" vertical="center"/>
    </xf>
    <xf numFmtId="193" fontId="0" fillId="0" borderId="20" xfId="0" applyNumberFormat="1" applyBorder="1" applyAlignment="1"/>
    <xf numFmtId="193" fontId="0" fillId="0" borderId="20" xfId="0" applyNumberFormat="1" applyBorder="1" applyAlignment="1">
      <alignment wrapText="1"/>
    </xf>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7" fillId="36" borderId="24" xfId="2" applyNumberFormat="1" applyFont="1" applyFill="1" applyBorder="1" applyAlignment="1" applyProtection="1">
      <alignment vertical="top" wrapText="1"/>
    </xf>
    <xf numFmtId="193" fontId="19" fillId="0" borderId="13" xfId="0" applyNumberFormat="1" applyFont="1" applyBorder="1" applyAlignment="1">
      <alignment vertical="center"/>
    </xf>
    <xf numFmtId="193" fontId="4" fillId="0" borderId="3" xfId="0" applyNumberFormat="1" applyFont="1" applyBorder="1" applyAlignment="1"/>
    <xf numFmtId="193" fontId="4" fillId="36" borderId="23" xfId="0" applyNumberFormat="1" applyFont="1" applyFill="1" applyBorder="1"/>
    <xf numFmtId="193" fontId="4" fillId="0" borderId="19" xfId="0" applyNumberFormat="1" applyFont="1" applyBorder="1" applyAlignment="1"/>
    <xf numFmtId="193" fontId="4" fillId="0" borderId="20" xfId="0" applyNumberFormat="1" applyFont="1" applyBorder="1" applyAlignment="1"/>
    <xf numFmtId="193" fontId="4" fillId="36" borderId="50" xfId="0" applyNumberFormat="1" applyFont="1" applyFill="1" applyBorder="1" applyAlignment="1"/>
    <xf numFmtId="193" fontId="4" fillId="36" borderId="22" xfId="0" applyNumberFormat="1" applyFont="1" applyFill="1" applyBorder="1"/>
    <xf numFmtId="193" fontId="4" fillId="36" borderId="24" xfId="0" applyNumberFormat="1" applyFont="1" applyFill="1" applyBorder="1"/>
    <xf numFmtId="193" fontId="4" fillId="36" borderId="51" xfId="0" applyNumberFormat="1" applyFont="1" applyFill="1" applyBorder="1"/>
    <xf numFmtId="193" fontId="4" fillId="0" borderId="3" xfId="0" applyNumberFormat="1" applyFont="1" applyBorder="1"/>
    <xf numFmtId="193" fontId="4" fillId="0" borderId="3" xfId="0" applyNumberFormat="1" applyFont="1" applyFill="1" applyBorder="1"/>
    <xf numFmtId="193" fontId="10" fillId="36" borderId="23" xfId="16" applyNumberFormat="1" applyFont="1" applyFill="1" applyBorder="1" applyAlignment="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3" fillId="0" borderId="0" xfId="0" applyNumberFormat="1" applyFont="1"/>
    <xf numFmtId="0" fontId="4" fillId="0" borderId="26" xfId="0" applyFont="1" applyBorder="1" applyAlignment="1">
      <alignment horizontal="center" vertical="center"/>
    </xf>
    <xf numFmtId="193" fontId="4" fillId="0" borderId="8" xfId="0" applyNumberFormat="1" applyFont="1" applyBorder="1" applyAlignment="1"/>
    <xf numFmtId="0" fontId="4" fillId="0" borderId="26" xfId="0" applyFont="1" applyBorder="1" applyAlignment="1">
      <alignment wrapText="1"/>
    </xf>
    <xf numFmtId="193" fontId="4" fillId="0" borderId="21" xfId="0" applyNumberFormat="1" applyFont="1" applyBorder="1" applyAlignment="1"/>
    <xf numFmtId="193" fontId="4" fillId="0" borderId="21"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0" xfId="20961" applyFont="1" applyBorder="1"/>
    <xf numFmtId="9" fontId="4" fillId="36" borderId="24" xfId="20961" applyFont="1" applyFill="1" applyBorder="1"/>
    <xf numFmtId="167" fontId="6" fillId="36" borderId="23" xfId="0" applyNumberFormat="1" applyFont="1" applyFill="1" applyBorder="1" applyAlignment="1">
      <alignment horizontal="center" vertical="center"/>
    </xf>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69" fontId="26" fillId="37" borderId="0" xfId="20" applyBorder="1"/>
    <xf numFmtId="169" fontId="26" fillId="37" borderId="90" xfId="20" applyBorder="1"/>
    <xf numFmtId="0" fontId="4" fillId="0" borderId="7" xfId="0" applyFont="1" applyFill="1" applyBorder="1" applyAlignment="1">
      <alignment vertical="center"/>
    </xf>
    <xf numFmtId="0" fontId="4" fillId="0" borderId="96" xfId="0" applyFont="1" applyFill="1" applyBorder="1" applyAlignment="1">
      <alignment vertical="center"/>
    </xf>
    <xf numFmtId="0" fontId="6" fillId="0" borderId="96" xfId="0" applyFont="1" applyFill="1" applyBorder="1" applyAlignment="1">
      <alignment vertical="center"/>
    </xf>
    <xf numFmtId="0" fontId="4" fillId="0" borderId="17" xfId="0" applyFont="1" applyFill="1" applyBorder="1" applyAlignment="1">
      <alignment vertical="center"/>
    </xf>
    <xf numFmtId="0" fontId="4" fillId="0" borderId="92" xfId="0" applyFont="1" applyFill="1" applyBorder="1" applyAlignment="1">
      <alignment vertical="center"/>
    </xf>
    <xf numFmtId="0" fontId="4" fillId="0" borderId="93" xfId="0" applyFont="1" applyFill="1" applyBorder="1" applyAlignment="1">
      <alignment vertical="center"/>
    </xf>
    <xf numFmtId="0" fontId="4" fillId="0" borderId="16"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06" xfId="0" applyFont="1" applyFill="1" applyBorder="1" applyAlignment="1">
      <alignment horizontal="center" vertical="center"/>
    </xf>
    <xf numFmtId="169" fontId="26" fillId="37" borderId="29" xfId="20" applyBorder="1"/>
    <xf numFmtId="169" fontId="26" fillId="37" borderId="108" xfId="20" applyBorder="1"/>
    <xf numFmtId="169" fontId="26" fillId="37" borderId="98" xfId="20" applyBorder="1"/>
    <xf numFmtId="169" fontId="26" fillId="37" borderId="54" xfId="20" applyBorder="1"/>
    <xf numFmtId="0" fontId="4" fillId="3" borderId="61" xfId="0" applyFont="1" applyFill="1" applyBorder="1" applyAlignment="1">
      <alignment horizontal="center" vertical="center"/>
    </xf>
    <xf numFmtId="0" fontId="4" fillId="3" borderId="0" xfId="0" applyFont="1" applyFill="1" applyBorder="1" applyAlignment="1">
      <alignment vertical="center"/>
    </xf>
    <xf numFmtId="0" fontId="4" fillId="0" borderId="67" xfId="0" applyFont="1" applyFill="1" applyBorder="1" applyAlignment="1">
      <alignment horizontal="center" vertical="center"/>
    </xf>
    <xf numFmtId="0" fontId="4" fillId="3" borderId="94" xfId="0" applyFont="1" applyFill="1" applyBorder="1" applyAlignment="1">
      <alignment vertical="center"/>
    </xf>
    <xf numFmtId="0" fontId="14" fillId="3" borderId="109" xfId="0" applyFont="1" applyFill="1" applyBorder="1" applyAlignment="1">
      <alignment horizontal="left"/>
    </xf>
    <xf numFmtId="0" fontId="14" fillId="3" borderId="110" xfId="0" applyFont="1" applyFill="1" applyBorder="1" applyAlignment="1">
      <alignment horizontal="left"/>
    </xf>
    <xf numFmtId="0" fontId="4" fillId="0" borderId="0" xfId="0" applyFont="1"/>
    <xf numFmtId="0" fontId="4" fillId="0" borderId="0" xfId="0" applyFont="1" applyFill="1"/>
    <xf numFmtId="0" fontId="4" fillId="0" borderId="96" xfId="0" applyFont="1" applyFill="1" applyBorder="1" applyAlignment="1">
      <alignment horizontal="center" vertical="center" wrapText="1"/>
    </xf>
    <xf numFmtId="0" fontId="106" fillId="0" borderId="84" xfId="0" applyFont="1" applyFill="1" applyBorder="1" applyAlignment="1">
      <alignment horizontal="right" vertical="center"/>
    </xf>
    <xf numFmtId="0" fontId="4" fillId="0" borderId="111" xfId="0" applyFont="1" applyFill="1" applyBorder="1" applyAlignment="1">
      <alignment horizontal="center" vertical="center" wrapText="1"/>
    </xf>
    <xf numFmtId="0" fontId="6" fillId="3" borderId="112" xfId="0" applyFont="1" applyFill="1" applyBorder="1" applyAlignment="1">
      <alignment vertical="center"/>
    </xf>
    <xf numFmtId="0" fontId="4" fillId="3" borderId="21" xfId="0" applyFont="1" applyFill="1" applyBorder="1" applyAlignment="1">
      <alignment vertical="center"/>
    </xf>
    <xf numFmtId="0" fontId="4" fillId="0" borderId="113" xfId="0" applyFont="1" applyFill="1" applyBorder="1" applyAlignment="1">
      <alignment horizontal="center" vertical="center"/>
    </xf>
    <xf numFmtId="0" fontId="6" fillId="0" borderId="23" xfId="0" applyFont="1" applyFill="1" applyBorder="1" applyAlignment="1">
      <alignment vertical="center"/>
    </xf>
    <xf numFmtId="169" fontId="26" fillId="37" borderId="25" xfId="20" applyBorder="1"/>
    <xf numFmtId="0" fontId="4" fillId="0" borderId="7" xfId="0" applyFont="1" applyFill="1" applyBorder="1" applyAlignment="1">
      <alignment horizontal="center" vertical="center" wrapText="1"/>
    </xf>
    <xf numFmtId="0" fontId="4" fillId="0" borderId="62" xfId="0" applyFont="1" applyFill="1" applyBorder="1" applyAlignment="1">
      <alignment horizontal="center" vertical="center" wrapText="1"/>
    </xf>
    <xf numFmtId="193" fontId="4" fillId="0" borderId="8" xfId="0" applyNumberFormat="1" applyFont="1" applyFill="1" applyBorder="1"/>
    <xf numFmtId="0" fontId="7" fillId="0" borderId="16" xfId="11" applyFont="1" applyFill="1" applyBorder="1" applyAlignment="1" applyProtection="1">
      <alignment vertical="center"/>
    </xf>
    <xf numFmtId="0" fontId="7" fillId="0" borderId="17" xfId="11" applyFont="1" applyFill="1" applyBorder="1" applyAlignment="1" applyProtection="1">
      <alignment vertical="center"/>
    </xf>
    <xf numFmtId="0" fontId="15" fillId="0" borderId="18" xfId="11" applyFont="1" applyFill="1" applyBorder="1" applyAlignment="1" applyProtection="1">
      <alignment horizontal="center" vertical="center"/>
    </xf>
    <xf numFmtId="0" fontId="0" fillId="0" borderId="113" xfId="0" applyBorder="1"/>
    <xf numFmtId="0" fontId="0" fillId="0" borderId="22" xfId="0" applyBorder="1"/>
    <xf numFmtId="0" fontId="6" fillId="36" borderId="114" xfId="0" applyFont="1" applyFill="1" applyBorder="1" applyAlignment="1">
      <alignment vertical="center" wrapText="1"/>
    </xf>
    <xf numFmtId="193" fontId="0" fillId="0" borderId="20" xfId="0" applyNumberFormat="1" applyFill="1" applyBorder="1" applyAlignment="1">
      <alignment wrapText="1"/>
    </xf>
    <xf numFmtId="0" fontId="7" fillId="0" borderId="0" xfId="0" applyFont="1" applyFill="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3" xfId="0" applyFont="1" applyFill="1" applyBorder="1" applyAlignment="1">
      <alignment horizontal="left" vertical="center" wrapText="1"/>
    </xf>
    <xf numFmtId="0" fontId="6" fillId="36" borderId="96" xfId="0" applyFont="1" applyFill="1" applyBorder="1" applyAlignment="1">
      <alignment horizontal="left" vertical="center" wrapText="1"/>
    </xf>
    <xf numFmtId="0" fontId="6" fillId="36" borderId="111" xfId="0" applyFont="1" applyFill="1" applyBorder="1" applyAlignment="1">
      <alignment horizontal="left" vertical="center" wrapText="1"/>
    </xf>
    <xf numFmtId="0" fontId="4" fillId="0" borderId="113" xfId="0" applyFont="1" applyFill="1" applyBorder="1" applyAlignment="1">
      <alignment horizontal="right" vertical="center" wrapText="1"/>
    </xf>
    <xf numFmtId="0" fontId="4" fillId="0" borderId="96" xfId="0" applyFont="1" applyFill="1" applyBorder="1" applyAlignment="1">
      <alignment horizontal="left" vertical="center" wrapText="1"/>
    </xf>
    <xf numFmtId="0" fontId="109" fillId="0" borderId="113" xfId="0" applyFont="1" applyFill="1" applyBorder="1" applyAlignment="1">
      <alignment horizontal="right" vertical="center" wrapText="1"/>
    </xf>
    <xf numFmtId="0" fontId="109" fillId="0" borderId="96" xfId="0" applyFont="1" applyFill="1" applyBorder="1" applyAlignment="1">
      <alignment horizontal="left" vertical="center" wrapText="1"/>
    </xf>
    <xf numFmtId="0" fontId="6" fillId="0" borderId="11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9" fillId="0" borderId="0" xfId="0" applyFont="1" applyFill="1" applyAlignment="1">
      <alignment horizontal="left" vertical="center"/>
    </xf>
    <xf numFmtId="49" fontId="110" fillId="0" borderId="22" xfId="5" applyNumberFormat="1" applyFont="1" applyFill="1" applyBorder="1" applyAlignment="1" applyProtection="1">
      <alignment horizontal="left" vertical="center"/>
      <protection locked="0"/>
    </xf>
    <xf numFmtId="0" fontId="111" fillId="0" borderId="23" xfId="9" applyFont="1" applyFill="1" applyBorder="1" applyAlignment="1" applyProtection="1">
      <alignment horizontal="left" vertical="center" wrapText="1"/>
      <protection locked="0"/>
    </xf>
    <xf numFmtId="0" fontId="11" fillId="0" borderId="96" xfId="17" applyFill="1" applyBorder="1" applyAlignment="1" applyProtection="1"/>
    <xf numFmtId="49" fontId="109" fillId="0" borderId="113" xfId="0" applyNumberFormat="1" applyFont="1" applyFill="1" applyBorder="1" applyAlignment="1">
      <alignment horizontal="right" vertical="center" wrapText="1"/>
    </xf>
    <xf numFmtId="0" fontId="7" fillId="3" borderId="96" xfId="20960" applyFont="1" applyFill="1" applyBorder="1" applyAlignment="1" applyProtection="1"/>
    <xf numFmtId="0" fontId="103" fillId="0" borderId="96" xfId="20960" applyFont="1" applyFill="1" applyBorder="1" applyAlignment="1" applyProtection="1">
      <alignment horizontal="center" vertical="center"/>
    </xf>
    <xf numFmtId="0" fontId="4" fillId="0" borderId="96" xfId="0" applyFont="1" applyBorder="1"/>
    <xf numFmtId="0" fontId="11" fillId="0" borderId="96" xfId="17" applyFill="1" applyBorder="1" applyAlignment="1" applyProtection="1">
      <alignment horizontal="left" vertical="center" wrapText="1"/>
    </xf>
    <xf numFmtId="49" fontId="109" fillId="0" borderId="96" xfId="0" applyNumberFormat="1" applyFont="1" applyFill="1" applyBorder="1" applyAlignment="1">
      <alignment horizontal="right" vertical="center" wrapText="1"/>
    </xf>
    <xf numFmtId="0" fontId="11" fillId="0" borderId="96" xfId="17" applyFill="1" applyBorder="1" applyAlignment="1" applyProtection="1">
      <alignment horizontal="left" vertical="center"/>
    </xf>
    <xf numFmtId="0" fontId="4" fillId="0" borderId="96" xfId="0" applyFont="1" applyFill="1" applyBorder="1"/>
    <xf numFmtId="0" fontId="112" fillId="78" borderId="97" xfId="21412" applyFont="1" applyFill="1" applyBorder="1" applyAlignment="1" applyProtection="1">
      <alignment vertical="center" wrapText="1"/>
      <protection locked="0"/>
    </xf>
    <xf numFmtId="0" fontId="113" fillId="70" borderId="92" xfId="21412" applyFont="1" applyFill="1" applyBorder="1" applyAlignment="1" applyProtection="1">
      <alignment horizontal="center" vertical="center"/>
      <protection locked="0"/>
    </xf>
    <xf numFmtId="0" fontId="112" fillId="79" borderId="96" xfId="21412" applyFont="1" applyFill="1" applyBorder="1" applyAlignment="1" applyProtection="1">
      <alignment horizontal="center" vertical="center"/>
      <protection locked="0"/>
    </xf>
    <xf numFmtId="0" fontId="112" fillId="78" borderId="97" xfId="21412" applyFont="1" applyFill="1" applyBorder="1" applyAlignment="1" applyProtection="1">
      <alignment vertical="center"/>
      <protection locked="0"/>
    </xf>
    <xf numFmtId="0" fontId="114" fillId="70" borderId="92" xfId="21412" applyFont="1" applyFill="1" applyBorder="1" applyAlignment="1" applyProtection="1">
      <alignment horizontal="center" vertical="center"/>
      <protection locked="0"/>
    </xf>
    <xf numFmtId="0" fontId="114" fillId="3" borderId="92" xfId="21412" applyFont="1" applyFill="1" applyBorder="1" applyAlignment="1" applyProtection="1">
      <alignment horizontal="center" vertical="center"/>
      <protection locked="0"/>
    </xf>
    <xf numFmtId="0" fontId="114" fillId="0" borderId="92" xfId="21412" applyFont="1" applyFill="1" applyBorder="1" applyAlignment="1" applyProtection="1">
      <alignment horizontal="center" vertical="center"/>
      <protection locked="0"/>
    </xf>
    <xf numFmtId="0" fontId="115" fillId="79" borderId="96" xfId="21412" applyFont="1" applyFill="1" applyBorder="1" applyAlignment="1" applyProtection="1">
      <alignment horizontal="center" vertical="center"/>
      <protection locked="0"/>
    </xf>
    <xf numFmtId="0" fontId="112" fillId="78" borderId="97" xfId="21412" applyFont="1" applyFill="1" applyBorder="1" applyAlignment="1" applyProtection="1">
      <alignment horizontal="center" vertical="center"/>
      <protection locked="0"/>
    </xf>
    <xf numFmtId="0" fontId="62" fillId="78" borderId="97" xfId="21412" applyFont="1" applyFill="1" applyBorder="1" applyAlignment="1" applyProtection="1">
      <alignment vertical="center"/>
      <protection locked="0"/>
    </xf>
    <xf numFmtId="0" fontId="114" fillId="70" borderId="96" xfId="21412" applyFont="1" applyFill="1" applyBorder="1" applyAlignment="1" applyProtection="1">
      <alignment horizontal="center" vertical="center"/>
      <protection locked="0"/>
    </xf>
    <xf numFmtId="0" fontId="36" fillId="70" borderId="96" xfId="21412" applyFont="1" applyFill="1" applyBorder="1" applyAlignment="1" applyProtection="1">
      <alignment horizontal="center" vertical="center"/>
      <protection locked="0"/>
    </xf>
    <xf numFmtId="0" fontId="62" fillId="78" borderId="95" xfId="21412" applyFont="1" applyFill="1" applyBorder="1" applyAlignment="1" applyProtection="1">
      <alignment vertical="center"/>
      <protection locked="0"/>
    </xf>
    <xf numFmtId="0" fontId="113" fillId="0" borderId="95" xfId="21412" applyFont="1" applyFill="1" applyBorder="1" applyAlignment="1" applyProtection="1">
      <alignment horizontal="left" vertical="center" wrapText="1"/>
      <protection locked="0"/>
    </xf>
    <xf numFmtId="164" fontId="113" fillId="0" borderId="96" xfId="948" applyNumberFormat="1" applyFont="1" applyFill="1" applyBorder="1" applyAlignment="1" applyProtection="1">
      <alignment horizontal="right" vertical="center"/>
      <protection locked="0"/>
    </xf>
    <xf numFmtId="0" fontId="112" fillId="79" borderId="95" xfId="21412" applyFont="1" applyFill="1" applyBorder="1" applyAlignment="1" applyProtection="1">
      <alignment vertical="top" wrapText="1"/>
      <protection locked="0"/>
    </xf>
    <xf numFmtId="164" fontId="113" fillId="79" borderId="96" xfId="948" applyNumberFormat="1" applyFont="1" applyFill="1" applyBorder="1" applyAlignment="1" applyProtection="1">
      <alignment horizontal="right" vertical="center"/>
    </xf>
    <xf numFmtId="164" fontId="62" fillId="78" borderId="95" xfId="948" applyNumberFormat="1" applyFont="1" applyFill="1" applyBorder="1" applyAlignment="1" applyProtection="1">
      <alignment horizontal="right" vertical="center"/>
      <protection locked="0"/>
    </xf>
    <xf numFmtId="0" fontId="113" fillId="70" borderId="95" xfId="21412" applyFont="1" applyFill="1" applyBorder="1" applyAlignment="1" applyProtection="1">
      <alignment vertical="center" wrapText="1"/>
      <protection locked="0"/>
    </xf>
    <xf numFmtId="0" fontId="113" fillId="70" borderId="95" xfId="21412" applyFont="1" applyFill="1" applyBorder="1" applyAlignment="1" applyProtection="1">
      <alignment horizontal="left" vertical="center" wrapText="1"/>
      <protection locked="0"/>
    </xf>
    <xf numFmtId="0" fontId="113" fillId="0" borderId="95" xfId="21412" applyFont="1" applyFill="1" applyBorder="1" applyAlignment="1" applyProtection="1">
      <alignment vertical="center" wrapText="1"/>
      <protection locked="0"/>
    </xf>
    <xf numFmtId="0" fontId="113" fillId="3" borderId="95" xfId="21412" applyFont="1" applyFill="1" applyBorder="1" applyAlignment="1" applyProtection="1">
      <alignment horizontal="left" vertical="center" wrapText="1"/>
      <protection locked="0"/>
    </xf>
    <xf numFmtId="0" fontId="112" fillId="79" borderId="95" xfId="21412" applyFont="1" applyFill="1" applyBorder="1" applyAlignment="1" applyProtection="1">
      <alignment vertical="center" wrapText="1"/>
      <protection locked="0"/>
    </xf>
    <xf numFmtId="164" fontId="112" fillId="78" borderId="95" xfId="948" applyNumberFormat="1" applyFont="1" applyFill="1" applyBorder="1" applyAlignment="1" applyProtection="1">
      <alignment horizontal="right" vertical="center"/>
      <protection locked="0"/>
    </xf>
    <xf numFmtId="164" fontId="113" fillId="3" borderId="96" xfId="948" applyNumberFormat="1" applyFont="1" applyFill="1" applyBorder="1" applyAlignment="1" applyProtection="1">
      <alignment horizontal="right" vertical="center"/>
      <protection locked="0"/>
    </xf>
    <xf numFmtId="10" fontId="7" fillId="0" borderId="96" xfId="20961" applyNumberFormat="1" applyFont="1" applyFill="1" applyBorder="1" applyAlignment="1">
      <alignment horizontal="left" vertical="center" wrapText="1"/>
    </xf>
    <xf numFmtId="10" fontId="4" fillId="0" borderId="96" xfId="20961" applyNumberFormat="1" applyFont="1" applyFill="1" applyBorder="1" applyAlignment="1">
      <alignment horizontal="left" vertical="center" wrapText="1"/>
    </xf>
    <xf numFmtId="10" fontId="6" fillId="36" borderId="96" xfId="0" applyNumberFormat="1" applyFont="1" applyFill="1" applyBorder="1" applyAlignment="1">
      <alignment horizontal="left" vertical="center" wrapText="1"/>
    </xf>
    <xf numFmtId="10" fontId="109" fillId="0" borderId="96" xfId="20961" applyNumberFormat="1" applyFont="1" applyFill="1" applyBorder="1" applyAlignment="1">
      <alignment horizontal="left" vertical="center" wrapText="1"/>
    </xf>
    <xf numFmtId="10" fontId="6" fillId="36" borderId="96" xfId="20961" applyNumberFormat="1" applyFont="1" applyFill="1" applyBorder="1" applyAlignment="1">
      <alignment horizontal="left" vertical="center" wrapText="1"/>
    </xf>
    <xf numFmtId="10" fontId="6" fillId="36" borderId="96" xfId="0" applyNumberFormat="1" applyFont="1" applyFill="1" applyBorder="1" applyAlignment="1">
      <alignment horizontal="center" vertical="center" wrapText="1"/>
    </xf>
    <xf numFmtId="10" fontId="111" fillId="0" borderId="23"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3" fontId="21" fillId="36" borderId="21" xfId="0" applyNumberFormat="1" applyFont="1" applyFill="1" applyBorder="1" applyAlignment="1">
      <alignment vertical="center" wrapText="1"/>
    </xf>
    <xf numFmtId="3" fontId="21" fillId="0" borderId="21" xfId="0" applyNumberFormat="1" applyFont="1" applyBorder="1" applyAlignment="1">
      <alignment vertical="center" wrapText="1"/>
    </xf>
    <xf numFmtId="3" fontId="21" fillId="0" borderId="21" xfId="0" applyNumberFormat="1" applyFont="1" applyFill="1" applyBorder="1" applyAlignment="1">
      <alignment vertical="center" wrapText="1"/>
    </xf>
    <xf numFmtId="3" fontId="21" fillId="36" borderId="25" xfId="0" applyNumberFormat="1" applyFont="1" applyFill="1" applyBorder="1" applyAlignment="1">
      <alignment vertical="center" wrapText="1"/>
    </xf>
    <xf numFmtId="3" fontId="21" fillId="36" borderId="36" xfId="0" applyNumberFormat="1" applyFont="1" applyFill="1" applyBorder="1" applyAlignment="1">
      <alignment vertical="center" wrapText="1"/>
    </xf>
    <xf numFmtId="0" fontId="4" fillId="0" borderId="24" xfId="0" applyFont="1" applyBorder="1" applyAlignment="1"/>
    <xf numFmtId="0" fontId="9" fillId="0" borderId="111" xfId="0" applyFont="1" applyBorder="1" applyAlignment="1"/>
    <xf numFmtId="0" fontId="10" fillId="0" borderId="18" xfId="0" applyFont="1" applyBorder="1" applyAlignment="1">
      <alignment horizontal="center"/>
    </xf>
    <xf numFmtId="0" fontId="10" fillId="0" borderId="111" xfId="0" applyFont="1" applyBorder="1" applyAlignment="1">
      <alignment horizontal="center" vertical="center" wrapText="1"/>
    </xf>
    <xf numFmtId="0" fontId="2" fillId="0" borderId="17" xfId="0" applyNumberFormat="1" applyFont="1" applyFill="1" applyBorder="1" applyAlignment="1">
      <alignment horizontal="left" vertical="center" wrapText="1" indent="1"/>
    </xf>
    <xf numFmtId="0" fontId="2" fillId="0" borderId="18" xfId="0" applyNumberFormat="1" applyFont="1" applyFill="1" applyBorder="1" applyAlignment="1">
      <alignment horizontal="left" vertical="center" wrapText="1" indent="1"/>
    </xf>
    <xf numFmtId="14" fontId="4" fillId="0" borderId="0" xfId="0" applyNumberFormat="1" applyFont="1"/>
    <xf numFmtId="0" fontId="6" fillId="0" borderId="0" xfId="0" applyFont="1" applyAlignment="1">
      <alignment horizontal="center" wrapText="1"/>
    </xf>
    <xf numFmtId="0" fontId="4" fillId="3" borderId="53" xfId="0" applyFont="1" applyFill="1" applyBorder="1"/>
    <xf numFmtId="0" fontId="4" fillId="3" borderId="116" xfId="0" applyFont="1" applyFill="1" applyBorder="1" applyAlignment="1">
      <alignment wrapText="1"/>
    </xf>
    <xf numFmtId="0" fontId="4" fillId="3" borderId="117" xfId="0" applyFont="1" applyFill="1" applyBorder="1"/>
    <xf numFmtId="0" fontId="6" fillId="3" borderId="11" xfId="0" applyFont="1" applyFill="1" applyBorder="1" applyAlignment="1">
      <alignment horizontal="center" wrapText="1"/>
    </xf>
    <xf numFmtId="0" fontId="4" fillId="0" borderId="96" xfId="0" applyFont="1" applyFill="1" applyBorder="1" applyAlignment="1">
      <alignment horizontal="center"/>
    </xf>
    <xf numFmtId="0" fontId="4" fillId="0" borderId="96" xfId="0" applyFont="1" applyBorder="1" applyAlignment="1">
      <alignment horizontal="center"/>
    </xf>
    <xf numFmtId="0" fontId="4" fillId="3" borderId="6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0" xfId="0" applyFont="1" applyFill="1" applyBorder="1" applyAlignment="1">
      <alignment horizontal="center" vertical="center" wrapText="1"/>
    </xf>
    <xf numFmtId="0" fontId="4" fillId="0" borderId="113" xfId="0" applyFont="1" applyBorder="1"/>
    <xf numFmtId="0" fontId="4" fillId="0" borderId="96" xfId="0" applyFont="1" applyBorder="1" applyAlignment="1">
      <alignment wrapText="1"/>
    </xf>
    <xf numFmtId="0" fontId="14" fillId="0" borderId="96" xfId="0" applyFont="1" applyBorder="1" applyAlignment="1">
      <alignment horizontal="left" wrapText="1" indent="2"/>
    </xf>
    <xf numFmtId="0" fontId="6" fillId="0" borderId="113" xfId="0" applyFont="1" applyBorder="1"/>
    <xf numFmtId="0" fontId="6" fillId="0" borderId="96" xfId="0" applyFont="1" applyBorder="1" applyAlignment="1">
      <alignment wrapText="1"/>
    </xf>
    <xf numFmtId="0" fontId="3" fillId="3" borderId="6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0" xfId="7" applyNumberFormat="1" applyFont="1" applyFill="1" applyBorder="1"/>
    <xf numFmtId="0" fontId="14" fillId="0" borderId="96" xfId="0" applyFont="1" applyBorder="1" applyAlignment="1">
      <alignment horizontal="left" wrapText="1" indent="4"/>
    </xf>
    <xf numFmtId="0" fontId="4" fillId="3" borderId="0" xfId="0" applyFont="1" applyFill="1" applyBorder="1" applyAlignment="1">
      <alignment wrapText="1"/>
    </xf>
    <xf numFmtId="0" fontId="4" fillId="3" borderId="90" xfId="0" applyFont="1" applyFill="1" applyBorder="1"/>
    <xf numFmtId="0" fontId="6" fillId="0" borderId="22" xfId="0" applyFont="1" applyBorder="1"/>
    <xf numFmtId="0" fontId="6" fillId="0" borderId="23" xfId="0" applyFont="1" applyBorder="1" applyAlignment="1">
      <alignment wrapText="1"/>
    </xf>
    <xf numFmtId="169" fontId="26" fillId="37" borderId="114" xfId="20" applyBorder="1"/>
    <xf numFmtId="0" fontId="9" fillId="2" borderId="104" xfId="0" applyFont="1" applyFill="1" applyBorder="1" applyAlignment="1">
      <alignment horizontal="right" vertical="center"/>
    </xf>
    <xf numFmtId="193" fontId="17" fillId="2" borderId="105" xfId="0" applyNumberFormat="1" applyFont="1" applyFill="1" applyBorder="1" applyAlignment="1" applyProtection="1">
      <alignment vertical="center"/>
      <protection locked="0"/>
    </xf>
    <xf numFmtId="0" fontId="6" fillId="3" borderId="0" xfId="0" applyFont="1" applyFill="1" applyBorder="1" applyAlignment="1">
      <alignment horizontal="center"/>
    </xf>
    <xf numFmtId="0" fontId="106" fillId="0" borderId="84" xfId="0" applyFont="1" applyFill="1" applyBorder="1" applyAlignment="1">
      <alignment horizontal="left" vertical="center"/>
    </xf>
    <xf numFmtId="0" fontId="106" fillId="0" borderId="82" xfId="0" applyFont="1" applyFill="1" applyBorder="1" applyAlignment="1">
      <alignment vertical="center" wrapText="1"/>
    </xf>
    <xf numFmtId="0" fontId="106" fillId="0" borderId="82" xfId="0" applyFont="1" applyFill="1" applyBorder="1" applyAlignment="1">
      <alignment horizontal="left" vertical="center" wrapText="1"/>
    </xf>
    <xf numFmtId="0" fontId="116" fillId="0" borderId="0" xfId="11" applyFont="1" applyFill="1" applyBorder="1" applyProtection="1"/>
    <xf numFmtId="0" fontId="117" fillId="0" borderId="0" xfId="0" applyFont="1"/>
    <xf numFmtId="0" fontId="116" fillId="0" borderId="0" xfId="11" applyFont="1" applyFill="1" applyBorder="1" applyAlignment="1" applyProtection="1"/>
    <xf numFmtId="0" fontId="118" fillId="0" borderId="0" xfId="11" applyFont="1" applyFill="1" applyBorder="1" applyAlignment="1" applyProtection="1"/>
    <xf numFmtId="0" fontId="117" fillId="0" borderId="0" xfId="0" applyFont="1" applyAlignment="1">
      <alignment wrapText="1"/>
    </xf>
    <xf numFmtId="0" fontId="120" fillId="0" borderId="0" xfId="0" applyFont="1"/>
    <xf numFmtId="0" fontId="117" fillId="0" borderId="0" xfId="0" applyFont="1" applyFill="1"/>
    <xf numFmtId="0" fontId="117" fillId="0" borderId="0" xfId="0" applyFont="1" applyBorder="1"/>
    <xf numFmtId="0" fontId="117" fillId="0" borderId="0" xfId="0" applyFont="1" applyBorder="1" applyAlignment="1">
      <alignment horizontal="left"/>
    </xf>
    <xf numFmtId="0" fontId="119" fillId="0" borderId="127" xfId="0" applyNumberFormat="1" applyFont="1" applyFill="1" applyBorder="1" applyAlignment="1">
      <alignment horizontal="left" vertical="center" wrapText="1"/>
    </xf>
    <xf numFmtId="0" fontId="125" fillId="0" borderId="0" xfId="0" applyFont="1"/>
    <xf numFmtId="49" fontId="106" fillId="0" borderId="96" xfId="0" applyNumberFormat="1" applyFont="1" applyFill="1" applyBorder="1" applyAlignment="1">
      <alignment horizontal="right" vertical="center"/>
    </xf>
    <xf numFmtId="0" fontId="126" fillId="0" borderId="0" xfId="0" applyFont="1" applyFill="1" applyBorder="1" applyAlignment="1"/>
    <xf numFmtId="0" fontId="117" fillId="0" borderId="0" xfId="0" applyFont="1" applyBorder="1" applyAlignment="1">
      <alignment horizontal="left" indent="1"/>
    </xf>
    <xf numFmtId="0" fontId="117" fillId="0" borderId="0" xfId="0" applyFont="1" applyBorder="1" applyAlignment="1">
      <alignment horizontal="left" indent="2"/>
    </xf>
    <xf numFmtId="49" fontId="117" fillId="0" borderId="0" xfId="0" applyNumberFormat="1" applyFont="1" applyBorder="1" applyAlignment="1">
      <alignment horizontal="left" indent="3"/>
    </xf>
    <xf numFmtId="49" fontId="117" fillId="0" borderId="0" xfId="0" applyNumberFormat="1" applyFont="1" applyBorder="1" applyAlignment="1">
      <alignment horizontal="left" indent="1"/>
    </xf>
    <xf numFmtId="49" fontId="117" fillId="0" borderId="0" xfId="0" applyNumberFormat="1" applyFont="1" applyBorder="1" applyAlignment="1">
      <alignment horizontal="left" wrapText="1" indent="2"/>
    </xf>
    <xf numFmtId="49" fontId="117" fillId="0" borderId="0" xfId="0" applyNumberFormat="1" applyFont="1" applyFill="1" applyBorder="1" applyAlignment="1">
      <alignment horizontal="left" wrapText="1" indent="3"/>
    </xf>
    <xf numFmtId="0" fontId="117" fillId="0" borderId="0" xfId="0" applyNumberFormat="1" applyFont="1" applyFill="1" applyBorder="1" applyAlignment="1">
      <alignment horizontal="left" wrapText="1" indent="1"/>
    </xf>
    <xf numFmtId="0" fontId="117" fillId="0" borderId="0" xfId="0" applyFont="1" applyFill="1" applyAlignment="1">
      <alignment horizontal="left" vertical="top" wrapText="1"/>
    </xf>
    <xf numFmtId="0" fontId="9" fillId="0" borderId="96" xfId="0" applyFont="1" applyFill="1" applyBorder="1" applyAlignment="1" applyProtection="1">
      <alignment horizontal="center" vertical="center" wrapText="1"/>
    </xf>
    <xf numFmtId="0" fontId="3" fillId="0" borderId="96" xfId="0" applyFont="1" applyBorder="1" applyAlignment="1">
      <alignment horizontal="center" vertical="center"/>
    </xf>
    <xf numFmtId="0" fontId="130" fillId="3" borderId="96" xfId="21414" applyFont="1" applyFill="1" applyBorder="1" applyAlignment="1">
      <alignment horizontal="left" vertical="center" wrapText="1"/>
    </xf>
    <xf numFmtId="0" fontId="131" fillId="0" borderId="96" xfId="21414" applyFont="1" applyFill="1" applyBorder="1" applyAlignment="1">
      <alignment horizontal="left" vertical="center" wrapText="1" indent="1"/>
    </xf>
    <xf numFmtId="0" fontId="132" fillId="3" borderId="96" xfId="21414" applyFont="1" applyFill="1" applyBorder="1" applyAlignment="1">
      <alignment horizontal="left" vertical="center" wrapText="1"/>
    </xf>
    <xf numFmtId="0" fontId="131" fillId="3" borderId="96" xfId="21414" applyFont="1" applyFill="1" applyBorder="1" applyAlignment="1">
      <alignment horizontal="left" vertical="center" wrapText="1" indent="1"/>
    </xf>
    <xf numFmtId="0" fontId="130" fillId="0" borderId="134" xfId="0" applyFont="1" applyFill="1" applyBorder="1" applyAlignment="1">
      <alignment horizontal="left" vertical="center" wrapText="1"/>
    </xf>
    <xf numFmtId="0" fontId="132" fillId="0" borderId="134" xfId="0" applyFont="1" applyFill="1" applyBorder="1" applyAlignment="1">
      <alignment horizontal="left" vertical="center" wrapText="1"/>
    </xf>
    <xf numFmtId="0" fontId="133" fillId="3" borderId="134" xfId="0" applyFont="1" applyFill="1" applyBorder="1" applyAlignment="1">
      <alignment horizontal="left" vertical="center" wrapText="1" indent="1"/>
    </xf>
    <xf numFmtId="0" fontId="132" fillId="3" borderId="134" xfId="0" applyFont="1" applyFill="1" applyBorder="1" applyAlignment="1">
      <alignment horizontal="left" vertical="center" wrapText="1"/>
    </xf>
    <xf numFmtId="0" fontId="132" fillId="3" borderId="135" xfId="0" applyFont="1" applyFill="1" applyBorder="1" applyAlignment="1">
      <alignment horizontal="left" vertical="center" wrapText="1"/>
    </xf>
    <xf numFmtId="0" fontId="133" fillId="0" borderId="134" xfId="0" applyFont="1" applyFill="1" applyBorder="1" applyAlignment="1">
      <alignment horizontal="left" vertical="center" wrapText="1" indent="1"/>
    </xf>
    <xf numFmtId="0" fontId="133" fillId="0" borderId="96" xfId="21414" applyFont="1" applyFill="1" applyBorder="1" applyAlignment="1">
      <alignment horizontal="left" vertical="center" wrapText="1" indent="1"/>
    </xf>
    <xf numFmtId="0" fontId="132" fillId="0" borderId="96" xfId="21414" applyFont="1" applyFill="1" applyBorder="1" applyAlignment="1">
      <alignment horizontal="left" vertical="center" wrapText="1"/>
    </xf>
    <xf numFmtId="0" fontId="134" fillId="0" borderId="96" xfId="21414" applyFont="1" applyFill="1" applyBorder="1" applyAlignment="1">
      <alignment horizontal="center" vertical="center" wrapText="1"/>
    </xf>
    <xf numFmtId="0" fontId="132" fillId="3" borderId="136" xfId="0" applyFont="1" applyFill="1" applyBorder="1" applyAlignment="1">
      <alignment horizontal="left" vertical="center" wrapText="1"/>
    </xf>
    <xf numFmtId="0" fontId="131" fillId="3" borderId="137" xfId="21414" applyFont="1" applyFill="1" applyBorder="1" applyAlignment="1">
      <alignment horizontal="left" vertical="center" wrapText="1" indent="1"/>
    </xf>
    <xf numFmtId="0" fontId="131" fillId="3" borderId="134" xfId="0" applyFont="1" applyFill="1" applyBorder="1" applyAlignment="1">
      <alignment horizontal="left" vertical="center" wrapText="1" indent="1"/>
    </xf>
    <xf numFmtId="0" fontId="131" fillId="0" borderId="137" xfId="21414" applyFont="1" applyFill="1" applyBorder="1" applyAlignment="1">
      <alignment horizontal="left" vertical="center" wrapText="1" indent="1"/>
    </xf>
    <xf numFmtId="0" fontId="132" fillId="0" borderId="134" xfId="0" applyFont="1" applyBorder="1" applyAlignment="1">
      <alignment horizontal="left" vertical="center" wrapText="1"/>
    </xf>
    <xf numFmtId="0" fontId="131" fillId="0" borderId="134" xfId="0" applyFont="1" applyBorder="1" applyAlignment="1">
      <alignment horizontal="left" vertical="center" wrapText="1" indent="1"/>
    </xf>
    <xf numFmtId="0" fontId="131" fillId="0" borderId="135" xfId="0" applyFont="1" applyBorder="1" applyAlignment="1">
      <alignment horizontal="left" vertical="center" wrapText="1" indent="1"/>
    </xf>
    <xf numFmtId="0" fontId="132" fillId="0" borderId="137" xfId="21414" applyFont="1" applyFill="1" applyBorder="1" applyAlignment="1">
      <alignment horizontal="left" vertical="center" wrapText="1"/>
    </xf>
    <xf numFmtId="0" fontId="132" fillId="3" borderId="137" xfId="21414" applyFont="1" applyFill="1" applyBorder="1" applyAlignment="1">
      <alignment horizontal="left" vertical="center" wrapText="1"/>
    </xf>
    <xf numFmtId="0" fontId="134" fillId="0" borderId="137" xfId="21414" applyFont="1" applyFill="1" applyBorder="1" applyAlignment="1">
      <alignment horizontal="center" vertical="center" wrapText="1"/>
    </xf>
    <xf numFmtId="0" fontId="132" fillId="0" borderId="137" xfId="21414" applyFont="1" applyBorder="1" applyAlignment="1">
      <alignment horizontal="left" vertical="center" wrapText="1"/>
    </xf>
    <xf numFmtId="0" fontId="131" fillId="0" borderId="134" xfId="0" applyFont="1" applyFill="1" applyBorder="1" applyAlignment="1">
      <alignment horizontal="left" vertical="center" wrapText="1" indent="1"/>
    </xf>
    <xf numFmtId="0" fontId="135" fillId="0" borderId="137" xfId="0" applyFont="1" applyBorder="1" applyAlignment="1">
      <alignment horizontal="left"/>
    </xf>
    <xf numFmtId="0" fontId="132" fillId="0" borderId="137" xfId="0" applyFont="1" applyFill="1" applyBorder="1" applyAlignment="1">
      <alignment horizontal="left" vertical="center" wrapText="1"/>
    </xf>
    <xf numFmtId="0" fontId="0" fillId="0" borderId="0" xfId="0" applyAlignment="1">
      <alignment horizontal="left" vertical="center"/>
    </xf>
    <xf numFmtId="0" fontId="9" fillId="0" borderId="137" xfId="0" applyFont="1" applyFill="1" applyBorder="1" applyAlignment="1" applyProtection="1">
      <alignment horizontal="center" vertical="center" wrapText="1"/>
    </xf>
    <xf numFmtId="0" fontId="132" fillId="0" borderId="142" xfId="0" applyFont="1" applyFill="1" applyBorder="1" applyAlignment="1">
      <alignment horizontal="justify" vertical="center" wrapText="1"/>
    </xf>
    <xf numFmtId="0" fontId="131" fillId="0" borderId="136" xfId="0" applyFont="1" applyFill="1" applyBorder="1" applyAlignment="1">
      <alignment horizontal="left" vertical="center" wrapText="1" indent="1"/>
    </xf>
    <xf numFmtId="0" fontId="131" fillId="0" borderId="135" xfId="0" applyFont="1" applyFill="1" applyBorder="1" applyAlignment="1">
      <alignment horizontal="left" vertical="center" wrapText="1" indent="1"/>
    </xf>
    <xf numFmtId="0" fontId="132" fillId="0" borderId="134" xfId="0" applyFont="1" applyFill="1" applyBorder="1" applyAlignment="1">
      <alignment horizontal="justify" vertical="center" wrapText="1"/>
    </xf>
    <xf numFmtId="0" fontId="130" fillId="0" borderId="134" xfId="0" applyFont="1" applyFill="1" applyBorder="1" applyAlignment="1">
      <alignment horizontal="justify" vertical="center" wrapText="1"/>
    </xf>
    <xf numFmtId="0" fontId="132" fillId="3" borderId="134" xfId="0" applyFont="1" applyFill="1" applyBorder="1" applyAlignment="1">
      <alignment horizontal="justify" vertical="center" wrapText="1"/>
    </xf>
    <xf numFmtId="0" fontId="132" fillId="0" borderId="135" xfId="0" applyFont="1" applyFill="1" applyBorder="1" applyAlignment="1">
      <alignment horizontal="justify" vertical="center" wrapText="1"/>
    </xf>
    <xf numFmtId="0" fontId="132" fillId="0" borderId="136" xfId="0" applyFont="1" applyFill="1" applyBorder="1" applyAlignment="1">
      <alignment horizontal="justify" vertical="center" wrapText="1"/>
    </xf>
    <xf numFmtId="0" fontId="132" fillId="0" borderId="137" xfId="21414" applyFont="1" applyFill="1" applyBorder="1" applyAlignment="1">
      <alignment horizontal="justify" vertical="center" wrapText="1"/>
    </xf>
    <xf numFmtId="0" fontId="133" fillId="0" borderId="128" xfId="0" applyFont="1" applyFill="1" applyBorder="1" applyAlignment="1">
      <alignment horizontal="left" vertical="center" wrapText="1" indent="1"/>
    </xf>
    <xf numFmtId="0" fontId="130" fillId="0" borderId="134" xfId="0" applyFont="1" applyFill="1" applyBorder="1" applyAlignment="1">
      <alignment vertical="center" wrapText="1"/>
    </xf>
    <xf numFmtId="0" fontId="132" fillId="0" borderId="134" xfId="0" applyFont="1" applyFill="1" applyBorder="1" applyAlignment="1">
      <alignment vertical="center" wrapText="1"/>
    </xf>
    <xf numFmtId="0" fontId="132" fillId="0" borderId="137" xfId="21414" applyFont="1" applyFill="1" applyBorder="1" applyAlignment="1">
      <alignment vertical="center" wrapText="1"/>
    </xf>
    <xf numFmtId="0" fontId="9" fillId="0" borderId="111" xfId="0" applyFont="1" applyFill="1" applyBorder="1" applyAlignment="1" applyProtection="1">
      <alignment horizontal="center" vertical="center" wrapText="1"/>
    </xf>
    <xf numFmtId="0" fontId="0" fillId="0" borderId="137" xfId="0" applyBorder="1" applyAlignment="1">
      <alignment horizontal="center"/>
    </xf>
    <xf numFmtId="0" fontId="15" fillId="83" borderId="137" xfId="0" applyNumberFormat="1" applyFont="1" applyFill="1" applyBorder="1" applyAlignment="1">
      <alignment vertical="center" wrapText="1"/>
    </xf>
    <xf numFmtId="0" fontId="15" fillId="0" borderId="137" xfId="0" applyNumberFormat="1" applyFont="1" applyFill="1" applyBorder="1" applyAlignment="1">
      <alignment vertical="center" wrapText="1"/>
    </xf>
    <xf numFmtId="0" fontId="7" fillId="0" borderId="137" xfId="0" applyNumberFormat="1" applyFont="1" applyFill="1" applyBorder="1" applyAlignment="1">
      <alignment horizontal="left" vertical="center" wrapText="1" indent="1"/>
    </xf>
    <xf numFmtId="0" fontId="3" fillId="0" borderId="137" xfId="0" applyFont="1" applyBorder="1" applyAlignment="1">
      <alignment vertical="center"/>
    </xf>
    <xf numFmtId="0" fontId="136" fillId="0" borderId="137" xfId="0" applyFont="1" applyFill="1" applyBorder="1" applyAlignment="1" applyProtection="1">
      <alignment horizontal="left" vertical="center" indent="1"/>
      <protection locked="0"/>
    </xf>
    <xf numFmtId="0" fontId="137" fillId="0" borderId="137" xfId="0" applyFont="1" applyFill="1" applyBorder="1" applyAlignment="1" applyProtection="1">
      <alignment horizontal="left" vertical="center" indent="3"/>
      <protection locked="0"/>
    </xf>
    <xf numFmtId="0" fontId="138" fillId="0" borderId="137" xfId="0" applyFont="1" applyFill="1" applyBorder="1" applyAlignment="1" applyProtection="1">
      <alignment horizontal="left" vertical="center" indent="3"/>
      <protection locked="0"/>
    </xf>
    <xf numFmtId="0" fontId="3" fillId="0" borderId="137" xfId="0" applyFont="1" applyFill="1" applyBorder="1" applyAlignment="1">
      <alignment vertical="center"/>
    </xf>
    <xf numFmtId="0" fontId="3" fillId="0" borderId="137" xfId="0" applyFont="1" applyBorder="1"/>
    <xf numFmtId="0" fontId="0" fillId="0" borderId="0" xfId="0" applyAlignment="1">
      <alignment horizontal="center"/>
    </xf>
    <xf numFmtId="193" fontId="9" fillId="0" borderId="0" xfId="0" applyNumberFormat="1" applyFont="1" applyFill="1" applyBorder="1" applyAlignment="1" applyProtection="1">
      <alignment horizontal="right"/>
    </xf>
    <xf numFmtId="49" fontId="106" fillId="0" borderId="137" xfId="0" applyNumberFormat="1" applyFont="1" applyFill="1" applyBorder="1" applyAlignment="1">
      <alignment horizontal="right" vertical="center"/>
    </xf>
    <xf numFmtId="0" fontId="0" fillId="0" borderId="137" xfId="0" applyBorder="1" applyAlignment="1">
      <alignment horizontal="center" vertical="center"/>
    </xf>
    <xf numFmtId="0" fontId="0" fillId="0" borderId="141" xfId="0" applyBorder="1" applyAlignment="1">
      <alignment horizontal="center"/>
    </xf>
    <xf numFmtId="0" fontId="131" fillId="0" borderId="141" xfId="21414" applyFont="1" applyFill="1" applyBorder="1" applyAlignment="1">
      <alignment horizontal="left" vertical="center" wrapText="1" indent="1"/>
    </xf>
    <xf numFmtId="0" fontId="131" fillId="3" borderId="137" xfId="0" applyFont="1" applyFill="1" applyBorder="1" applyAlignment="1">
      <alignment horizontal="left" vertical="center" wrapText="1" indent="1"/>
    </xf>
    <xf numFmtId="0" fontId="132" fillId="0" borderId="137" xfId="0" applyFont="1" applyBorder="1" applyAlignment="1">
      <alignment horizontal="left" vertical="center" wrapText="1"/>
    </xf>
    <xf numFmtId="0" fontId="131" fillId="0" borderId="137" xfId="0" applyFont="1" applyBorder="1" applyAlignment="1">
      <alignment horizontal="left" vertical="center" wrapText="1" indent="1"/>
    </xf>
    <xf numFmtId="0" fontId="131" fillId="0" borderId="137" xfId="0" applyFont="1" applyFill="1" applyBorder="1" applyAlignment="1">
      <alignment horizontal="left" vertical="center" wrapText="1" indent="1"/>
    </xf>
    <xf numFmtId="0" fontId="133" fillId="3" borderId="137" xfId="0" applyFont="1" applyFill="1" applyBorder="1" applyAlignment="1">
      <alignment horizontal="left" vertical="center" wrapText="1" indent="1"/>
    </xf>
    <xf numFmtId="0" fontId="133" fillId="0" borderId="137" xfId="0" applyFont="1" applyFill="1" applyBorder="1" applyAlignment="1">
      <alignment horizontal="left" vertical="center" wrapText="1" indent="1"/>
    </xf>
    <xf numFmtId="167" fontId="22" fillId="0" borderId="55" xfId="0" applyNumberFormat="1" applyFont="1" applyFill="1" applyBorder="1" applyAlignment="1">
      <alignment horizontal="center"/>
    </xf>
    <xf numFmtId="167" fontId="18" fillId="0" borderId="57" xfId="0" applyNumberFormat="1" applyFont="1" applyFill="1" applyBorder="1" applyAlignment="1">
      <alignment horizontal="center"/>
    </xf>
    <xf numFmtId="193" fontId="23" fillId="0" borderId="12" xfId="0" applyNumberFormat="1" applyFont="1" applyBorder="1" applyAlignment="1">
      <alignment horizontal="center" vertical="center"/>
    </xf>
    <xf numFmtId="193" fontId="19" fillId="0" borderId="12" xfId="0" applyNumberFormat="1" applyFont="1" applyBorder="1" applyAlignment="1">
      <alignment horizontal="center" vertical="center"/>
    </xf>
    <xf numFmtId="193" fontId="23" fillId="0" borderId="12" xfId="0" applyNumberFormat="1" applyFont="1" applyFill="1" applyBorder="1" applyAlignment="1">
      <alignment horizontal="center" vertical="center"/>
    </xf>
    <xf numFmtId="193" fontId="23" fillId="0" borderId="13" xfId="0" applyNumberFormat="1" applyFont="1" applyBorder="1" applyAlignment="1">
      <alignment horizontal="center" vertical="center"/>
    </xf>
    <xf numFmtId="193" fontId="22" fillId="0" borderId="14" xfId="0" applyNumberFormat="1" applyFont="1" applyFill="1" applyBorder="1" applyAlignment="1">
      <alignment horizontal="center" vertical="center"/>
    </xf>
    <xf numFmtId="193" fontId="104" fillId="0" borderId="12" xfId="0" applyNumberFormat="1" applyFont="1" applyBorder="1" applyAlignment="1">
      <alignment horizontal="center" vertical="center"/>
    </xf>
    <xf numFmtId="193" fontId="22" fillId="0" borderId="12" xfId="0" applyNumberFormat="1" applyFont="1" applyBorder="1" applyAlignment="1">
      <alignment horizontal="center" vertical="center"/>
    </xf>
    <xf numFmtId="193" fontId="22" fillId="0" borderId="15" xfId="0" applyNumberFormat="1" applyFont="1" applyBorder="1" applyAlignment="1">
      <alignment horizontal="center" vertical="center"/>
    </xf>
    <xf numFmtId="193" fontId="22" fillId="0" borderId="13" xfId="0" applyNumberFormat="1" applyFont="1" applyBorder="1" applyAlignment="1">
      <alignment horizontal="center" vertical="center"/>
    </xf>
    <xf numFmtId="0" fontId="120" fillId="0" borderId="137" xfId="0" applyFont="1" applyBorder="1"/>
    <xf numFmtId="49" fontId="122" fillId="0" borderId="137" xfId="5" applyNumberFormat="1" applyFont="1" applyFill="1" applyBorder="1" applyAlignment="1" applyProtection="1">
      <alignment horizontal="right" vertical="center"/>
      <protection locked="0"/>
    </xf>
    <xf numFmtId="0" fontId="121" fillId="3" borderId="137" xfId="13" applyFont="1" applyFill="1" applyBorder="1" applyAlignment="1" applyProtection="1">
      <alignment horizontal="left" vertical="center" wrapText="1"/>
      <protection locked="0"/>
    </xf>
    <xf numFmtId="49" fontId="121" fillId="3" borderId="137" xfId="5" applyNumberFormat="1" applyFont="1" applyFill="1" applyBorder="1" applyAlignment="1" applyProtection="1">
      <alignment horizontal="right" vertical="center"/>
      <protection locked="0"/>
    </xf>
    <xf numFmtId="0" fontId="121" fillId="0" borderId="137" xfId="13" applyFont="1" applyFill="1" applyBorder="1" applyAlignment="1" applyProtection="1">
      <alignment horizontal="left" vertical="center" wrapText="1"/>
      <protection locked="0"/>
    </xf>
    <xf numFmtId="49" fontId="121" fillId="0" borderId="137" xfId="5" applyNumberFormat="1" applyFont="1" applyFill="1" applyBorder="1" applyAlignment="1" applyProtection="1">
      <alignment horizontal="right" vertical="center"/>
      <protection locked="0"/>
    </xf>
    <xf numFmtId="0" fontId="123" fillId="0" borderId="137" xfId="13" applyFont="1" applyFill="1" applyBorder="1" applyAlignment="1" applyProtection="1">
      <alignment horizontal="left" vertical="center" wrapText="1"/>
      <protection locked="0"/>
    </xf>
    <xf numFmtId="0" fontId="120" fillId="0" borderId="137" xfId="0" applyFont="1" applyBorder="1" applyAlignment="1">
      <alignment horizontal="center" vertical="center" wrapText="1"/>
    </xf>
    <xf numFmtId="0" fontId="120" fillId="0" borderId="137" xfId="0" applyFont="1" applyFill="1" applyBorder="1" applyAlignment="1">
      <alignment horizontal="center" vertical="center" wrapText="1"/>
    </xf>
    <xf numFmtId="166" fontId="116" fillId="36" borderId="145" xfId="21413" applyFont="1" applyFill="1" applyBorder="1"/>
    <xf numFmtId="0" fontId="116" fillId="0" borderId="145" xfId="0" applyFont="1" applyBorder="1"/>
    <xf numFmtId="0" fontId="116" fillId="0" borderId="145" xfId="0" applyFont="1" applyFill="1" applyBorder="1"/>
    <xf numFmtId="0" fontId="116" fillId="0" borderId="145" xfId="0" applyFont="1" applyBorder="1" applyAlignment="1">
      <alignment horizontal="left" indent="8"/>
    </xf>
    <xf numFmtId="0" fontId="116" fillId="0" borderId="145" xfId="0" applyFont="1" applyBorder="1" applyAlignment="1">
      <alignment wrapText="1"/>
    </xf>
    <xf numFmtId="0" fontId="119" fillId="0" borderId="145" xfId="0" applyFont="1" applyBorder="1"/>
    <xf numFmtId="49" fontId="122" fillId="0" borderId="145" xfId="5" applyNumberFormat="1" applyFont="1" applyFill="1" applyBorder="1" applyAlignment="1" applyProtection="1">
      <alignment horizontal="right" vertical="center" wrapText="1"/>
      <protection locked="0"/>
    </xf>
    <xf numFmtId="49" fontId="121" fillId="3" borderId="145" xfId="5" applyNumberFormat="1" applyFont="1" applyFill="1" applyBorder="1" applyAlignment="1" applyProtection="1">
      <alignment horizontal="right" vertical="center" wrapText="1"/>
      <protection locked="0"/>
    </xf>
    <xf numFmtId="49" fontId="121" fillId="0" borderId="145" xfId="5" applyNumberFormat="1" applyFont="1" applyFill="1" applyBorder="1" applyAlignment="1" applyProtection="1">
      <alignment horizontal="right" vertical="center" wrapText="1"/>
      <protection locked="0"/>
    </xf>
    <xf numFmtId="0" fontId="116" fillId="0" borderId="145" xfId="0" applyFont="1" applyBorder="1" applyAlignment="1">
      <alignment horizontal="center" vertical="center" wrapText="1"/>
    </xf>
    <xf numFmtId="0" fontId="116" fillId="0" borderId="146" xfId="0" applyFont="1" applyFill="1" applyBorder="1" applyAlignment="1">
      <alignment horizontal="center" vertical="center" wrapText="1"/>
    </xf>
    <xf numFmtId="0" fontId="116" fillId="0" borderId="145" xfId="0" applyFont="1" applyBorder="1" applyAlignment="1">
      <alignment horizontal="center" vertical="center"/>
    </xf>
    <xf numFmtId="0" fontId="116" fillId="0" borderId="0" xfId="0" applyFont="1"/>
    <xf numFmtId="0" fontId="116" fillId="0" borderId="0" xfId="0" applyFont="1" applyAlignment="1">
      <alignment wrapText="1"/>
    </xf>
    <xf numFmtId="14" fontId="116" fillId="0" borderId="0" xfId="0" applyNumberFormat="1" applyFont="1"/>
    <xf numFmtId="0" fontId="119" fillId="0" borderId="145" xfId="0" applyFont="1" applyFill="1" applyBorder="1"/>
    <xf numFmtId="0" fontId="116" fillId="0" borderId="145" xfId="0" applyNumberFormat="1" applyFont="1" applyFill="1" applyBorder="1" applyAlignment="1">
      <alignment horizontal="left" vertical="center" wrapText="1"/>
    </xf>
    <xf numFmtId="0" fontId="120" fillId="0" borderId="145" xfId="0" applyFont="1" applyBorder="1"/>
    <xf numFmtId="0" fontId="119" fillId="0" borderId="145" xfId="0" applyFont="1" applyFill="1" applyBorder="1" applyAlignment="1">
      <alignment horizontal="left" wrapText="1" indent="1"/>
    </xf>
    <xf numFmtId="0" fontId="119" fillId="0" borderId="145" xfId="0" applyFont="1" applyFill="1" applyBorder="1" applyAlignment="1">
      <alignment horizontal="left" vertical="center" indent="1"/>
    </xf>
    <xf numFmtId="0" fontId="117" fillId="0" borderId="145" xfId="0" applyFont="1" applyBorder="1"/>
    <xf numFmtId="0" fontId="116" fillId="0" borderId="145" xfId="0" applyFont="1" applyFill="1" applyBorder="1" applyAlignment="1">
      <alignment horizontal="left" wrapText="1" indent="1"/>
    </xf>
    <xf numFmtId="0" fontId="116" fillId="0" borderId="145" xfId="0" applyFont="1" applyFill="1" applyBorder="1" applyAlignment="1">
      <alignment horizontal="left" indent="1"/>
    </xf>
    <xf numFmtId="0" fontId="116" fillId="0" borderId="145" xfId="0" applyFont="1" applyFill="1" applyBorder="1" applyAlignment="1">
      <alignment horizontal="left" wrapText="1" indent="4"/>
    </xf>
    <xf numFmtId="0" fontId="116" fillId="0" borderId="145" xfId="0" applyNumberFormat="1" applyFont="1" applyFill="1" applyBorder="1" applyAlignment="1">
      <alignment horizontal="left" indent="3"/>
    </xf>
    <xf numFmtId="0" fontId="119" fillId="0" borderId="145" xfId="0" applyFont="1" applyFill="1" applyBorder="1" applyAlignment="1">
      <alignment horizontal="left" indent="1"/>
    </xf>
    <xf numFmtId="0" fontId="120" fillId="0" borderId="145" xfId="0" applyFont="1" applyFill="1" applyBorder="1" applyAlignment="1">
      <alignment horizontal="center" vertical="center" wrapText="1"/>
    </xf>
    <xf numFmtId="0" fontId="116" fillId="80" borderId="145" xfId="0" applyFont="1" applyFill="1" applyBorder="1"/>
    <xf numFmtId="0" fontId="119" fillId="0" borderId="7" xfId="0" applyFont="1" applyBorder="1"/>
    <xf numFmtId="0" fontId="116" fillId="0" borderId="145" xfId="0" applyFont="1" applyFill="1" applyBorder="1" applyAlignment="1">
      <alignment horizontal="left" wrapText="1" indent="2"/>
    </xf>
    <xf numFmtId="0" fontId="116" fillId="0" borderId="145" xfId="0" applyFont="1" applyFill="1" applyBorder="1" applyAlignment="1">
      <alignment horizontal="left" wrapText="1"/>
    </xf>
    <xf numFmtId="0" fontId="116" fillId="0" borderId="0" xfId="0" applyFont="1" applyBorder="1"/>
    <xf numFmtId="0" fontId="116" fillId="0" borderId="145" xfId="0" applyFont="1" applyBorder="1" applyAlignment="1">
      <alignment horizontal="left" indent="1"/>
    </xf>
    <xf numFmtId="0" fontId="116" fillId="0" borderId="145" xfId="0" applyFont="1" applyBorder="1" applyAlignment="1">
      <alignment horizontal="center"/>
    </xf>
    <xf numFmtId="0" fontId="116" fillId="0" borderId="0" xfId="0" applyFont="1" applyBorder="1" applyAlignment="1">
      <alignment horizontal="center" vertical="center"/>
    </xf>
    <xf numFmtId="0" fontId="116" fillId="0" borderId="145" xfId="0" applyFont="1" applyFill="1" applyBorder="1" applyAlignment="1">
      <alignment horizontal="center" vertical="center" wrapText="1"/>
    </xf>
    <xf numFmtId="0" fontId="116" fillId="0" borderId="7"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52" xfId="0" applyFont="1" applyBorder="1" applyAlignment="1">
      <alignment wrapText="1"/>
    </xf>
    <xf numFmtId="0" fontId="116" fillId="0" borderId="7" xfId="0" applyFont="1" applyBorder="1" applyAlignment="1">
      <alignment wrapText="1"/>
    </xf>
    <xf numFmtId="0" fontId="116" fillId="0" borderId="0" xfId="0" applyFont="1" applyBorder="1" applyAlignment="1">
      <alignment horizontal="center" vertical="center" wrapText="1"/>
    </xf>
    <xf numFmtId="0" fontId="116" fillId="0" borderId="144"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147" xfId="0" applyFont="1" applyFill="1" applyBorder="1" applyAlignment="1">
      <alignment horizontal="center" vertical="center" wrapText="1"/>
    </xf>
    <xf numFmtId="0" fontId="116" fillId="0" borderId="143" xfId="0" applyFont="1" applyFill="1" applyBorder="1" applyAlignment="1">
      <alignment horizontal="center" vertical="center" wrapText="1"/>
    </xf>
    <xf numFmtId="0" fontId="116" fillId="0" borderId="0" xfId="0" applyFont="1" applyFill="1"/>
    <xf numFmtId="49" fontId="116" fillId="0" borderId="151" xfId="0" applyNumberFormat="1" applyFont="1" applyFill="1" applyBorder="1" applyAlignment="1">
      <alignment horizontal="left" wrapText="1" indent="1"/>
    </xf>
    <xf numFmtId="0" fontId="116" fillId="0" borderId="153" xfId="0" applyNumberFormat="1" applyFont="1" applyFill="1" applyBorder="1" applyAlignment="1">
      <alignment horizontal="left" wrapText="1" indent="1"/>
    </xf>
    <xf numFmtId="49" fontId="116" fillId="0" borderId="154" xfId="0" applyNumberFormat="1" applyFont="1" applyFill="1" applyBorder="1" applyAlignment="1">
      <alignment horizontal="left" wrapText="1" indent="1"/>
    </xf>
    <xf numFmtId="0" fontId="116" fillId="0" borderId="155" xfId="0" applyNumberFormat="1" applyFont="1" applyFill="1" applyBorder="1" applyAlignment="1">
      <alignment horizontal="left" wrapText="1" indent="1"/>
    </xf>
    <xf numFmtId="49" fontId="116" fillId="0" borderId="155" xfId="0" applyNumberFormat="1" applyFont="1" applyFill="1" applyBorder="1" applyAlignment="1">
      <alignment horizontal="left" wrapText="1" indent="3"/>
    </xf>
    <xf numFmtId="49" fontId="116" fillId="0" borderId="154" xfId="0" applyNumberFormat="1" applyFont="1" applyFill="1" applyBorder="1" applyAlignment="1">
      <alignment horizontal="left" wrapText="1" indent="3"/>
    </xf>
    <xf numFmtId="49" fontId="116" fillId="0" borderId="154" xfId="0" applyNumberFormat="1" applyFont="1" applyFill="1" applyBorder="1" applyAlignment="1">
      <alignment horizontal="left" wrapText="1" indent="2"/>
    </xf>
    <xf numFmtId="49" fontId="116" fillId="0" borderId="155" xfId="0" applyNumberFormat="1" applyFont="1" applyBorder="1" applyAlignment="1">
      <alignment horizontal="left" wrapText="1" indent="2"/>
    </xf>
    <xf numFmtId="49" fontId="116" fillId="0" borderId="154" xfId="0" applyNumberFormat="1" applyFont="1" applyFill="1" applyBorder="1" applyAlignment="1">
      <alignment horizontal="left" vertical="top" wrapText="1" indent="2"/>
    </xf>
    <xf numFmtId="49" fontId="116" fillId="0" borderId="154" xfId="0" applyNumberFormat="1" applyFont="1" applyFill="1" applyBorder="1" applyAlignment="1">
      <alignment horizontal="left" indent="1"/>
    </xf>
    <xf numFmtId="0" fontId="116" fillId="0" borderId="155" xfId="0" applyNumberFormat="1" applyFont="1" applyBorder="1" applyAlignment="1">
      <alignment horizontal="left" indent="1"/>
    </xf>
    <xf numFmtId="49" fontId="116" fillId="0" borderId="155" xfId="0" applyNumberFormat="1" applyFont="1" applyBorder="1" applyAlignment="1">
      <alignment horizontal="left" indent="1"/>
    </xf>
    <xf numFmtId="49" fontId="116" fillId="0" borderId="154" xfId="0" applyNumberFormat="1" applyFont="1" applyFill="1" applyBorder="1" applyAlignment="1">
      <alignment horizontal="left" indent="3"/>
    </xf>
    <xf numFmtId="49" fontId="116" fillId="0" borderId="155" xfId="0" applyNumberFormat="1" applyFont="1" applyBorder="1" applyAlignment="1">
      <alignment horizontal="left" indent="3"/>
    </xf>
    <xf numFmtId="0" fontId="116" fillId="0" borderId="155" xfId="0" applyFont="1" applyBorder="1" applyAlignment="1">
      <alignment horizontal="left" indent="2"/>
    </xf>
    <xf numFmtId="0" fontId="116" fillId="0" borderId="154" xfId="0" applyFont="1" applyBorder="1" applyAlignment="1">
      <alignment horizontal="left" indent="2"/>
    </xf>
    <xf numFmtId="0" fontId="116" fillId="0" borderId="155" xfId="0" applyFont="1" applyBorder="1" applyAlignment="1">
      <alignment horizontal="left" indent="1"/>
    </xf>
    <xf numFmtId="0" fontId="116" fillId="0" borderId="154" xfId="0" applyFont="1" applyBorder="1" applyAlignment="1">
      <alignment horizontal="left" indent="1"/>
    </xf>
    <xf numFmtId="0" fontId="119" fillId="0" borderId="62" xfId="0" applyFont="1" applyBorder="1"/>
    <xf numFmtId="0" fontId="116" fillId="0" borderId="67" xfId="0" applyFont="1" applyBorder="1"/>
    <xf numFmtId="0" fontId="116" fillId="0" borderId="0" xfId="0" applyFont="1" applyBorder="1" applyAlignment="1">
      <alignment wrapText="1"/>
    </xf>
    <xf numFmtId="0" fontId="116" fillId="0" borderId="0" xfId="0" applyFont="1" applyAlignment="1">
      <alignment horizontal="center" vertical="center"/>
    </xf>
    <xf numFmtId="0" fontId="116" fillId="0" borderId="0" xfId="0" applyFont="1" applyBorder="1" applyAlignment="1">
      <alignment horizontal="left"/>
    </xf>
    <xf numFmtId="0" fontId="119" fillId="0" borderId="145" xfId="0" applyNumberFormat="1" applyFont="1" applyFill="1" applyBorder="1" applyAlignment="1">
      <alignment horizontal="left" vertical="center" wrapText="1"/>
    </xf>
    <xf numFmtId="0" fontId="116" fillId="0" borderId="7" xfId="0" applyFont="1" applyFill="1" applyBorder="1" applyAlignment="1">
      <alignment horizontal="center" vertical="center" wrapText="1"/>
    </xf>
    <xf numFmtId="0" fontId="9" fillId="0" borderId="0" xfId="0" applyFont="1" applyFill="1" applyBorder="1" applyAlignment="1">
      <alignment wrapText="1"/>
    </xf>
    <xf numFmtId="0" fontId="119" fillId="0" borderId="145" xfId="0" applyFont="1" applyBorder="1" applyAlignment="1">
      <alignment horizontal="center" vertical="center" wrapText="1"/>
    </xf>
    <xf numFmtId="0" fontId="121" fillId="0" borderId="0" xfId="0" applyFont="1" applyAlignment="1">
      <alignment horizontal="center" vertical="center"/>
    </xf>
    <xf numFmtId="0" fontId="121" fillId="0" borderId="0" xfId="0" applyFont="1"/>
    <xf numFmtId="0" fontId="139" fillId="0" borderId="0" xfId="0" applyFont="1"/>
    <xf numFmtId="0" fontId="116" fillId="0" borderId="132" xfId="0" applyNumberFormat="1" applyFont="1" applyFill="1" applyBorder="1" applyAlignment="1">
      <alignment horizontal="left" vertical="center" wrapText="1" indent="1" readingOrder="1"/>
    </xf>
    <xf numFmtId="0" fontId="121" fillId="0" borderId="145" xfId="0" applyFont="1" applyBorder="1" applyAlignment="1">
      <alignment horizontal="left" indent="3"/>
    </xf>
    <xf numFmtId="0" fontId="119" fillId="0" borderId="145" xfId="0" applyNumberFormat="1" applyFont="1" applyFill="1" applyBorder="1" applyAlignment="1">
      <alignment vertical="center" wrapText="1" readingOrder="1"/>
    </xf>
    <xf numFmtId="0" fontId="121" fillId="0" borderId="145" xfId="0" applyFont="1" applyFill="1" applyBorder="1" applyAlignment="1">
      <alignment horizontal="left" indent="2"/>
    </xf>
    <xf numFmtId="0" fontId="116" fillId="0" borderId="133" xfId="0" applyNumberFormat="1" applyFont="1" applyFill="1" applyBorder="1" applyAlignment="1">
      <alignment vertical="center" wrapText="1" readingOrder="1"/>
    </xf>
    <xf numFmtId="0" fontId="121" fillId="0" borderId="146" xfId="0" applyFont="1" applyBorder="1" applyAlignment="1">
      <alignment horizontal="left" indent="2"/>
    </xf>
    <xf numFmtId="0" fontId="116" fillId="0" borderId="132" xfId="0" applyNumberFormat="1" applyFont="1" applyFill="1" applyBorder="1" applyAlignment="1">
      <alignment vertical="center" wrapText="1" readingOrder="1"/>
    </xf>
    <xf numFmtId="0" fontId="121" fillId="0" borderId="145" xfId="0" applyFont="1" applyBorder="1" applyAlignment="1">
      <alignment horizontal="left" indent="2"/>
    </xf>
    <xf numFmtId="0" fontId="116" fillId="0" borderId="131" xfId="0" applyNumberFormat="1" applyFont="1" applyFill="1" applyBorder="1" applyAlignment="1">
      <alignment vertical="center" wrapText="1" readingOrder="1"/>
    </xf>
    <xf numFmtId="0" fontId="139" fillId="0" borderId="7" xfId="0" applyFont="1" applyBorder="1"/>
    <xf numFmtId="0" fontId="106" fillId="0" borderId="145" xfId="0" applyFont="1" applyFill="1" applyBorder="1" applyAlignment="1">
      <alignment vertical="center" wrapText="1"/>
    </xf>
    <xf numFmtId="0" fontId="106" fillId="0" borderId="145" xfId="0" applyFont="1" applyBorder="1" applyAlignment="1">
      <alignment horizontal="left" vertical="center" wrapText="1"/>
    </xf>
    <xf numFmtId="0" fontId="106" fillId="0" borderId="145" xfId="0" applyFont="1" applyBorder="1" applyAlignment="1">
      <alignment horizontal="left" indent="2"/>
    </xf>
    <xf numFmtId="0" fontId="106" fillId="0" borderId="145" xfId="0" applyNumberFormat="1" applyFont="1" applyFill="1" applyBorder="1" applyAlignment="1">
      <alignment vertical="center" wrapText="1"/>
    </xf>
    <xf numFmtId="0" fontId="106" fillId="0" borderId="145" xfId="0" applyNumberFormat="1" applyFont="1" applyFill="1" applyBorder="1" applyAlignment="1">
      <alignment horizontal="left" vertical="center" indent="1"/>
    </xf>
    <xf numFmtId="0" fontId="106" fillId="0" borderId="145" xfId="0" applyNumberFormat="1" applyFont="1" applyFill="1" applyBorder="1" applyAlignment="1">
      <alignment horizontal="left" vertical="center" wrapText="1" indent="1"/>
    </xf>
    <xf numFmtId="0" fontId="106" fillId="0" borderId="145" xfId="0" applyNumberFormat="1" applyFont="1" applyFill="1" applyBorder="1" applyAlignment="1">
      <alignment horizontal="right" vertical="center"/>
    </xf>
    <xf numFmtId="49" fontId="106" fillId="0" borderId="145" xfId="0" applyNumberFormat="1" applyFont="1" applyFill="1" applyBorder="1" applyAlignment="1">
      <alignment horizontal="right" vertical="center"/>
    </xf>
    <xf numFmtId="0" fontId="106" fillId="0" borderId="146" xfId="0" applyNumberFormat="1" applyFont="1" applyFill="1" applyBorder="1" applyAlignment="1">
      <alignment horizontal="left" vertical="top" wrapText="1"/>
    </xf>
    <xf numFmtId="49" fontId="106" fillId="0" borderId="145" xfId="0" applyNumberFormat="1" applyFont="1" applyFill="1" applyBorder="1" applyAlignment="1">
      <alignment vertical="top" wrapText="1"/>
    </xf>
    <xf numFmtId="49" fontId="106" fillId="0" borderId="145" xfId="0" applyNumberFormat="1" applyFont="1" applyFill="1" applyBorder="1" applyAlignment="1">
      <alignment horizontal="left" vertical="top" wrapText="1" indent="2"/>
    </xf>
    <xf numFmtId="49" fontId="106" fillId="0" borderId="145" xfId="0" applyNumberFormat="1" applyFont="1" applyFill="1" applyBorder="1" applyAlignment="1">
      <alignment horizontal="left" vertical="center" wrapText="1" indent="3"/>
    </xf>
    <xf numFmtId="49" fontId="106" fillId="0" borderId="145" xfId="0" applyNumberFormat="1" applyFont="1" applyFill="1" applyBorder="1" applyAlignment="1">
      <alignment horizontal="left" wrapText="1" indent="2"/>
    </xf>
    <xf numFmtId="49" fontId="106" fillId="0" borderId="145" xfId="0" applyNumberFormat="1" applyFont="1" applyFill="1" applyBorder="1" applyAlignment="1">
      <alignment horizontal="left" vertical="top" wrapText="1"/>
    </xf>
    <xf numFmtId="49" fontId="106" fillId="0" borderId="145" xfId="0" applyNumberFormat="1" applyFont="1" applyFill="1" applyBorder="1" applyAlignment="1">
      <alignment horizontal="left" wrapText="1" indent="3"/>
    </xf>
    <xf numFmtId="49" fontId="106" fillId="0" borderId="145" xfId="0" applyNumberFormat="1" applyFont="1" applyFill="1" applyBorder="1" applyAlignment="1">
      <alignment vertical="center"/>
    </xf>
    <xf numFmtId="0" fontId="106" fillId="0" borderId="145" xfId="0" applyFont="1" applyFill="1" applyBorder="1" applyAlignment="1">
      <alignment horizontal="left" vertical="center" wrapText="1"/>
    </xf>
    <xf numFmtId="49" fontId="106" fillId="0" borderId="145" xfId="0" applyNumberFormat="1" applyFont="1" applyFill="1" applyBorder="1" applyAlignment="1">
      <alignment horizontal="left" indent="3"/>
    </xf>
    <xf numFmtId="0" fontId="106" fillId="0" borderId="145" xfId="0" applyFont="1" applyBorder="1" applyAlignment="1">
      <alignment horizontal="left" indent="1"/>
    </xf>
    <xf numFmtId="0" fontId="106" fillId="0" borderId="145" xfId="0" applyNumberFormat="1" applyFont="1" applyFill="1" applyBorder="1" applyAlignment="1">
      <alignment horizontal="left" vertical="center" wrapText="1"/>
    </xf>
    <xf numFmtId="0" fontId="106" fillId="0" borderId="145" xfId="0" applyFont="1" applyFill="1" applyBorder="1" applyAlignment="1">
      <alignment horizontal="left" wrapText="1" indent="2"/>
    </xf>
    <xf numFmtId="0" fontId="106" fillId="0" borderId="145" xfId="0" applyFont="1" applyBorder="1" applyAlignment="1">
      <alignment horizontal="left" vertical="top" wrapText="1"/>
    </xf>
    <xf numFmtId="0" fontId="105" fillId="0" borderId="7" xfId="0" applyFont="1" applyBorder="1" applyAlignment="1">
      <alignment wrapText="1"/>
    </xf>
    <xf numFmtId="0" fontId="106" fillId="0" borderId="145" xfId="0" applyFont="1" applyBorder="1" applyAlignment="1">
      <alignment horizontal="left" vertical="top" wrapText="1" indent="2"/>
    </xf>
    <xf numFmtId="0" fontId="106" fillId="0" borderId="145" xfId="0" applyFont="1" applyBorder="1" applyAlignment="1">
      <alignment horizontal="left" wrapText="1"/>
    </xf>
    <xf numFmtId="0" fontId="106" fillId="0" borderId="145" xfId="12672" applyFont="1" applyFill="1" applyBorder="1" applyAlignment="1">
      <alignment horizontal="left" vertical="center" wrapText="1" indent="2"/>
    </xf>
    <xf numFmtId="0" fontId="106" fillId="0" borderId="145" xfId="0" applyFont="1" applyBorder="1" applyAlignment="1">
      <alignment horizontal="left" wrapText="1" indent="2"/>
    </xf>
    <xf numFmtId="0" fontId="106" fillId="0" borderId="145" xfId="0" applyFont="1" applyBorder="1" applyAlignment="1">
      <alignment wrapText="1"/>
    </xf>
    <xf numFmtId="0" fontId="106" fillId="0" borderId="145" xfId="0" applyFont="1" applyBorder="1"/>
    <xf numFmtId="0" fontId="106" fillId="0" borderId="145" xfId="12672" applyFont="1" applyFill="1" applyBorder="1" applyAlignment="1">
      <alignment horizontal="left" vertical="center" wrapText="1"/>
    </xf>
    <xf numFmtId="0" fontId="105" fillId="0" borderId="145" xfId="0" applyFont="1" applyBorder="1" applyAlignment="1">
      <alignment wrapText="1"/>
    </xf>
    <xf numFmtId="0" fontId="106" fillId="0" borderId="147" xfId="0" applyNumberFormat="1" applyFont="1" applyFill="1" applyBorder="1" applyAlignment="1">
      <alignment horizontal="left" vertical="center" wrapText="1"/>
    </xf>
    <xf numFmtId="0" fontId="106" fillId="3" borderId="145" xfId="5" applyNumberFormat="1" applyFont="1" applyFill="1" applyBorder="1" applyAlignment="1" applyProtection="1">
      <alignment horizontal="right" vertical="center"/>
      <protection locked="0"/>
    </xf>
    <xf numFmtId="2" fontId="106" fillId="3" borderId="145" xfId="5" applyNumberFormat="1" applyFont="1" applyFill="1" applyBorder="1" applyAlignment="1" applyProtection="1">
      <alignment horizontal="right" vertical="center"/>
      <protection locked="0"/>
    </xf>
    <xf numFmtId="0" fontId="106" fillId="0" borderId="145" xfId="0" applyNumberFormat="1" applyFont="1" applyFill="1" applyBorder="1" applyAlignment="1">
      <alignment vertical="center"/>
    </xf>
    <xf numFmtId="0" fontId="106" fillId="0" borderId="147" xfId="13" applyFont="1" applyFill="1" applyBorder="1" applyAlignment="1" applyProtection="1">
      <alignment horizontal="left" vertical="top" wrapText="1"/>
      <protection locked="0"/>
    </xf>
    <xf numFmtId="0" fontId="106" fillId="0" borderId="148" xfId="13" applyFont="1" applyFill="1" applyBorder="1" applyAlignment="1" applyProtection="1">
      <alignment horizontal="left" vertical="top" wrapText="1"/>
      <protection locked="0"/>
    </xf>
    <xf numFmtId="0" fontId="106" fillId="0" borderId="146" xfId="0" applyFont="1" applyFill="1" applyBorder="1" applyAlignment="1">
      <alignment vertical="center" wrapText="1"/>
    </xf>
    <xf numFmtId="0" fontId="125" fillId="0" borderId="0" xfId="0" applyFont="1" applyBorder="1" applyAlignment="1">
      <alignment horizontal="left" indent="2"/>
    </xf>
    <xf numFmtId="0" fontId="116" fillId="0" borderId="0" xfId="0" applyNumberFormat="1" applyFont="1" applyFill="1" applyBorder="1" applyAlignment="1">
      <alignment horizontal="left" vertical="center" indent="1"/>
    </xf>
    <xf numFmtId="0" fontId="116" fillId="0" borderId="0" xfId="0" applyNumberFormat="1" applyFont="1" applyFill="1" applyBorder="1" applyAlignment="1">
      <alignment vertical="center" wrapText="1"/>
    </xf>
    <xf numFmtId="0" fontId="116" fillId="0" borderId="0" xfId="0" applyFont="1" applyFill="1" applyBorder="1" applyAlignment="1">
      <alignment vertical="center" wrapText="1"/>
    </xf>
    <xf numFmtId="0" fontId="127" fillId="0" borderId="0" xfId="0" applyNumberFormat="1" applyFont="1" applyFill="1" applyBorder="1" applyAlignment="1">
      <alignment horizontal="left" vertical="center" wrapText="1" readingOrder="1"/>
    </xf>
    <xf numFmtId="0" fontId="125" fillId="0" borderId="0" xfId="0" applyFont="1" applyBorder="1" applyAlignment="1">
      <alignment horizontal="left" vertical="center" wrapText="1"/>
    </xf>
    <xf numFmtId="0" fontId="116" fillId="0" borderId="0" xfId="0" applyFont="1" applyFill="1" applyBorder="1" applyAlignment="1">
      <alignment horizontal="left" vertical="center" wrapText="1"/>
    </xf>
    <xf numFmtId="0" fontId="106" fillId="0" borderId="146" xfId="0" applyFont="1" applyBorder="1" applyAlignment="1">
      <alignment horizontal="left" indent="2"/>
    </xf>
    <xf numFmtId="0" fontId="106" fillId="0" borderId="133" xfId="0" applyNumberFormat="1" applyFont="1" applyFill="1" applyBorder="1" applyAlignment="1">
      <alignment horizontal="left" vertical="center" wrapText="1" readingOrder="1"/>
    </xf>
    <xf numFmtId="0" fontId="106" fillId="0" borderId="145" xfId="0" applyNumberFormat="1" applyFont="1" applyFill="1" applyBorder="1" applyAlignment="1">
      <alignment horizontal="left" vertical="center" wrapText="1" readingOrder="1"/>
    </xf>
    <xf numFmtId="167" fontId="19" fillId="85" borderId="56" xfId="0" applyNumberFormat="1" applyFont="1" applyFill="1" applyBorder="1" applyAlignment="1">
      <alignment horizontal="center"/>
    </xf>
    <xf numFmtId="193" fontId="17" fillId="2" borderId="154" xfId="0" applyNumberFormat="1" applyFont="1" applyFill="1" applyBorder="1" applyAlignment="1" applyProtection="1">
      <alignment vertical="center"/>
      <protection locked="0"/>
    </xf>
    <xf numFmtId="193" fontId="9" fillId="2" borderId="155" xfId="0" applyNumberFormat="1" applyFont="1" applyFill="1" applyBorder="1" applyAlignment="1" applyProtection="1">
      <alignment vertical="center"/>
      <protection locked="0"/>
    </xf>
    <xf numFmtId="193" fontId="9" fillId="2" borderId="145" xfId="0" applyNumberFormat="1" applyFont="1" applyFill="1" applyBorder="1" applyAlignment="1" applyProtection="1">
      <alignment vertical="center"/>
      <protection locked="0"/>
    </xf>
    <xf numFmtId="193" fontId="9" fillId="2" borderId="154" xfId="0" applyNumberFormat="1" applyFont="1" applyFill="1" applyBorder="1" applyAlignment="1" applyProtection="1">
      <alignment vertical="center"/>
      <protection locked="0"/>
    </xf>
    <xf numFmtId="0" fontId="11" fillId="0" borderId="96" xfId="17" applyFill="1" applyBorder="1" applyAlignment="1" applyProtection="1">
      <alignment horizontal="left" vertical="top" wrapText="1"/>
    </xf>
    <xf numFmtId="0" fontId="7" fillId="83" borderId="145"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6" fillId="0" borderId="0" xfId="0" applyFont="1" applyFill="1" applyBorder="1" applyAlignment="1">
      <alignment wrapText="1"/>
    </xf>
    <xf numFmtId="14" fontId="4" fillId="0" borderId="0" xfId="0" applyNumberFormat="1" applyFont="1" applyAlignment="1">
      <alignment horizontal="left"/>
    </xf>
    <xf numFmtId="43" fontId="7" fillId="0" borderId="0" xfId="7" applyFont="1" applyAlignment="1">
      <alignment horizontal="left"/>
    </xf>
    <xf numFmtId="0" fontId="7" fillId="0" borderId="0" xfId="0" applyFont="1" applyAlignment="1">
      <alignment horizontal="left"/>
    </xf>
    <xf numFmtId="0" fontId="9" fillId="0" borderId="104" xfId="0" applyFont="1" applyBorder="1" applyAlignment="1">
      <alignment vertical="center"/>
    </xf>
    <xf numFmtId="0" fontId="13" fillId="0" borderId="144" xfId="0" applyFont="1" applyBorder="1" applyAlignment="1">
      <alignment wrapText="1"/>
    </xf>
    <xf numFmtId="0" fontId="4" fillId="0" borderId="105" xfId="0" applyFont="1" applyBorder="1" applyAlignment="1"/>
    <xf numFmtId="3" fontId="0" fillId="0" borderId="96" xfId="0" applyNumberFormat="1" applyBorder="1"/>
    <xf numFmtId="3" fontId="0" fillId="36" borderId="96" xfId="0" applyNumberFormat="1" applyFill="1" applyBorder="1"/>
    <xf numFmtId="3" fontId="0" fillId="0" borderId="96" xfId="0" applyNumberFormat="1" applyBorder="1" applyAlignment="1">
      <alignment vertical="center"/>
    </xf>
    <xf numFmtId="3" fontId="0" fillId="36" borderId="96" xfId="0" applyNumberFormat="1" applyFill="1" applyBorder="1" applyAlignment="1">
      <alignment vertical="center"/>
    </xf>
    <xf numFmtId="3" fontId="0" fillId="0" borderId="137" xfId="0" applyNumberFormat="1" applyBorder="1"/>
    <xf numFmtId="3" fontId="0" fillId="36" borderId="137" xfId="0" applyNumberFormat="1" applyFill="1" applyBorder="1"/>
    <xf numFmtId="0" fontId="23" fillId="0" borderId="145" xfId="0" applyFont="1" applyBorder="1"/>
    <xf numFmtId="0" fontId="23" fillId="0" borderId="145" xfId="0" applyFont="1" applyFill="1" applyBorder="1"/>
    <xf numFmtId="0" fontId="142" fillId="0" borderId="145" xfId="17" applyFont="1" applyBorder="1" applyAlignment="1" applyProtection="1"/>
    <xf numFmtId="14" fontId="117" fillId="0" borderId="0" xfId="0" applyNumberFormat="1" applyFont="1" applyAlignment="1">
      <alignment horizontal="left"/>
    </xf>
    <xf numFmtId="0" fontId="102" fillId="0" borderId="0" xfId="0" applyFont="1"/>
    <xf numFmtId="0" fontId="9" fillId="0" borderId="16" xfId="0" applyNumberFormat="1" applyFont="1" applyFill="1" applyBorder="1" applyAlignment="1">
      <alignment horizontal="left" vertical="center" wrapText="1" indent="1"/>
    </xf>
    <xf numFmtId="0" fontId="9" fillId="0" borderId="17" xfId="0" applyNumberFormat="1" applyFont="1" applyFill="1" applyBorder="1" applyAlignment="1">
      <alignment horizontal="left" vertical="center" wrapText="1" indent="1"/>
    </xf>
    <xf numFmtId="0" fontId="9" fillId="0" borderId="18" xfId="0" applyNumberFormat="1" applyFont="1" applyFill="1" applyBorder="1" applyAlignment="1">
      <alignment horizontal="left" vertical="center" wrapText="1" indent="1"/>
    </xf>
    <xf numFmtId="169" fontId="9" fillId="37" borderId="61" xfId="20" applyFont="1" applyBorder="1"/>
    <xf numFmtId="169" fontId="9" fillId="37" borderId="0" xfId="20" applyFont="1" applyBorder="1"/>
    <xf numFmtId="169" fontId="9" fillId="37" borderId="90" xfId="20" applyFont="1" applyBorder="1"/>
    <xf numFmtId="193" fontId="9" fillId="0" borderId="155" xfId="0" applyNumberFormat="1" applyFont="1" applyFill="1" applyBorder="1" applyAlignment="1" applyProtection="1">
      <alignment vertical="center" wrapText="1"/>
      <protection locked="0"/>
    </xf>
    <xf numFmtId="193" fontId="9" fillId="0" borderId="145" xfId="0" applyNumberFormat="1" applyFont="1" applyFill="1" applyBorder="1" applyAlignment="1" applyProtection="1">
      <alignment vertical="center" wrapText="1"/>
      <protection locked="0"/>
    </xf>
    <xf numFmtId="193" fontId="23" fillId="0" borderId="154" xfId="0" applyNumberFormat="1" applyFont="1" applyFill="1" applyBorder="1" applyAlignment="1" applyProtection="1">
      <alignment vertical="center" wrapText="1"/>
      <protection locked="0"/>
    </xf>
    <xf numFmtId="193" fontId="9" fillId="0" borderId="155" xfId="0" applyNumberFormat="1" applyFont="1" applyFill="1" applyBorder="1" applyAlignment="1" applyProtection="1">
      <alignment horizontal="right" vertical="center" wrapText="1"/>
      <protection locked="0"/>
    </xf>
    <xf numFmtId="193" fontId="9" fillId="0" borderId="145" xfId="0" applyNumberFormat="1" applyFont="1" applyFill="1" applyBorder="1" applyAlignment="1" applyProtection="1">
      <alignment horizontal="right" vertical="center" wrapText="1"/>
      <protection locked="0"/>
    </xf>
    <xf numFmtId="10" fontId="23" fillId="0" borderId="155" xfId="20961" applyNumberFormat="1" applyFont="1" applyFill="1" applyBorder="1" applyAlignment="1" applyProtection="1">
      <alignment horizontal="right" vertical="center" wrapText="1"/>
      <protection locked="0"/>
    </xf>
    <xf numFmtId="10" fontId="23" fillId="0" borderId="145" xfId="20961" applyNumberFormat="1" applyFont="1" applyFill="1" applyBorder="1" applyAlignment="1" applyProtection="1">
      <alignment horizontal="right" vertical="center" wrapText="1"/>
      <protection locked="0"/>
    </xf>
    <xf numFmtId="10" fontId="23" fillId="0" borderId="154" xfId="20961" applyNumberFormat="1" applyFont="1" applyBorder="1" applyAlignment="1" applyProtection="1">
      <alignment vertical="center" wrapText="1"/>
      <protection locked="0"/>
    </xf>
    <xf numFmtId="10" fontId="9" fillId="2" borderId="155" xfId="20961" applyNumberFormat="1" applyFont="1" applyFill="1" applyBorder="1" applyAlignment="1" applyProtection="1">
      <alignment vertical="center"/>
      <protection locked="0"/>
    </xf>
    <xf numFmtId="10" fontId="9" fillId="2" borderId="145" xfId="20961" applyNumberFormat="1" applyFont="1" applyFill="1" applyBorder="1" applyAlignment="1" applyProtection="1">
      <alignment vertical="center"/>
      <protection locked="0"/>
    </xf>
    <xf numFmtId="10" fontId="17" fillId="2" borderId="154" xfId="20961" applyNumberFormat="1" applyFont="1" applyFill="1" applyBorder="1" applyAlignment="1" applyProtection="1">
      <alignment vertical="center"/>
      <protection locked="0"/>
    </xf>
    <xf numFmtId="10" fontId="9" fillId="37" borderId="61" xfId="20961" applyNumberFormat="1" applyFont="1" applyFill="1" applyBorder="1"/>
    <xf numFmtId="10" fontId="9" fillId="37" borderId="0" xfId="20961" applyNumberFormat="1" applyFont="1" applyFill="1" applyBorder="1"/>
    <xf numFmtId="10" fontId="9" fillId="37" borderId="90" xfId="20961" applyNumberFormat="1" applyFont="1" applyFill="1" applyBorder="1"/>
    <xf numFmtId="10" fontId="9" fillId="2" borderId="154" xfId="20961" applyNumberFormat="1" applyFont="1" applyFill="1" applyBorder="1" applyAlignment="1" applyProtection="1">
      <alignment vertical="center"/>
      <protection locked="0"/>
    </xf>
    <xf numFmtId="193" fontId="9" fillId="0" borderId="104" xfId="0" applyNumberFormat="1" applyFont="1" applyFill="1" applyBorder="1" applyAlignment="1" applyProtection="1">
      <alignment vertical="center"/>
      <protection locked="0"/>
    </xf>
    <xf numFmtId="193" fontId="9" fillId="0" borderId="146" xfId="0" applyNumberFormat="1" applyFont="1" applyFill="1" applyBorder="1" applyAlignment="1" applyProtection="1">
      <alignment vertical="center"/>
      <protection locked="0"/>
    </xf>
    <xf numFmtId="10" fontId="9" fillId="0" borderId="153" xfId="20961" applyNumberFormat="1" applyFont="1" applyFill="1" applyBorder="1" applyAlignment="1" applyProtection="1">
      <alignment vertical="center"/>
      <protection locked="0"/>
    </xf>
    <xf numFmtId="10" fontId="9" fillId="0" borderId="152" xfId="20961" applyNumberFormat="1" applyFont="1" applyFill="1" applyBorder="1" applyAlignment="1" applyProtection="1">
      <alignment vertical="center"/>
      <protection locked="0"/>
    </xf>
    <xf numFmtId="10" fontId="17" fillId="2" borderId="151" xfId="20961" applyNumberFormat="1" applyFont="1" applyFill="1" applyBorder="1" applyAlignment="1" applyProtection="1">
      <alignment vertical="center"/>
      <protection locked="0"/>
    </xf>
    <xf numFmtId="193" fontId="9" fillId="0" borderId="145" xfId="0" applyNumberFormat="1" applyFont="1" applyFill="1" applyBorder="1" applyAlignment="1" applyProtection="1">
      <alignment horizontal="right"/>
    </xf>
    <xf numFmtId="193" fontId="9" fillId="36" borderId="145" xfId="0" applyNumberFormat="1" applyFont="1" applyFill="1" applyBorder="1" applyAlignment="1" applyProtection="1">
      <alignment horizontal="right"/>
    </xf>
    <xf numFmtId="193" fontId="9" fillId="36" borderId="154" xfId="0" applyNumberFormat="1" applyFont="1" applyFill="1" applyBorder="1" applyAlignment="1" applyProtection="1">
      <alignment horizontal="right"/>
    </xf>
    <xf numFmtId="0" fontId="9" fillId="0" borderId="155" xfId="0" applyFont="1" applyBorder="1" applyAlignment="1">
      <alignment vertical="center"/>
    </xf>
    <xf numFmtId="0" fontId="9" fillId="0" borderId="148" xfId="0" applyFont="1" applyBorder="1" applyAlignment="1">
      <alignment wrapText="1"/>
    </xf>
    <xf numFmtId="0" fontId="23" fillId="0" borderId="154" xfId="0" applyFont="1" applyBorder="1" applyAlignment="1"/>
    <xf numFmtId="0" fontId="9" fillId="0" borderId="155" xfId="0" applyFont="1" applyBorder="1" applyAlignment="1"/>
    <xf numFmtId="0" fontId="9" fillId="0" borderId="145" xfId="0" applyFont="1" applyBorder="1" applyAlignment="1">
      <alignment wrapText="1"/>
    </xf>
    <xf numFmtId="0" fontId="9" fillId="0" borderId="21" xfId="0" applyFont="1" applyBorder="1" applyAlignment="1">
      <alignment horizontal="left" wrapText="1"/>
    </xf>
    <xf numFmtId="0" fontId="9" fillId="0" borderId="145" xfId="0" applyFont="1" applyFill="1" applyBorder="1" applyAlignment="1">
      <alignment wrapText="1"/>
    </xf>
    <xf numFmtId="194" fontId="23" fillId="0" borderId="21" xfId="20961" applyNumberFormat="1" applyFont="1" applyFill="1" applyBorder="1"/>
    <xf numFmtId="0" fontId="9" fillId="0" borderId="145" xfId="0" applyFont="1" applyFill="1" applyBorder="1" applyAlignment="1">
      <alignment vertical="top" wrapText="1"/>
    </xf>
    <xf numFmtId="194" fontId="23" fillId="0" borderId="156" xfId="20961" applyNumberFormat="1" applyFont="1" applyFill="1" applyBorder="1"/>
    <xf numFmtId="0" fontId="9" fillId="0" borderId="146" xfId="0" applyFont="1" applyFill="1" applyBorder="1" applyAlignment="1">
      <alignment wrapText="1"/>
    </xf>
    <xf numFmtId="0" fontId="4" fillId="0" borderId="16" xfId="0" applyFont="1" applyBorder="1" applyAlignment="1">
      <alignment vertical="center" wrapText="1"/>
    </xf>
    <xf numFmtId="0" fontId="6" fillId="0" borderId="17" xfId="0" applyFont="1" applyBorder="1" applyAlignment="1">
      <alignment vertical="center" wrapText="1"/>
    </xf>
    <xf numFmtId="0" fontId="20" fillId="0" borderId="155" xfId="0" applyFont="1" applyBorder="1" applyAlignment="1">
      <alignment horizontal="center" vertical="center" wrapText="1"/>
    </xf>
    <xf numFmtId="0" fontId="4" fillId="0" borderId="145" xfId="0" applyFont="1" applyBorder="1" applyAlignment="1">
      <alignment vertical="center" wrapText="1"/>
    </xf>
    <xf numFmtId="3" fontId="21" fillId="36" borderId="145" xfId="0" applyNumberFormat="1" applyFont="1" applyFill="1" applyBorder="1" applyAlignment="1">
      <alignment vertical="center" wrapText="1"/>
    </xf>
    <xf numFmtId="3" fontId="21" fillId="36" borderId="148" xfId="0" applyNumberFormat="1" applyFont="1" applyFill="1" applyBorder="1" applyAlignment="1">
      <alignment vertical="center" wrapText="1"/>
    </xf>
    <xf numFmtId="14" fontId="7" fillId="3" borderId="145" xfId="8" quotePrefix="1" applyNumberFormat="1" applyFont="1" applyFill="1" applyBorder="1" applyAlignment="1" applyProtection="1">
      <alignment horizontal="left" vertical="center" wrapText="1" indent="2"/>
      <protection locked="0"/>
    </xf>
    <xf numFmtId="3" fontId="21" fillId="0" borderId="145" xfId="0" applyNumberFormat="1" applyFont="1" applyBorder="1" applyAlignment="1">
      <alignment vertical="center" wrapText="1"/>
    </xf>
    <xf numFmtId="3" fontId="21" fillId="0" borderId="148" xfId="0" applyNumberFormat="1" applyFont="1" applyBorder="1" applyAlignment="1">
      <alignment vertical="center" wrapText="1"/>
    </xf>
    <xf numFmtId="14" fontId="7" fillId="3" borderId="145" xfId="8" quotePrefix="1" applyNumberFormat="1" applyFont="1" applyFill="1" applyBorder="1" applyAlignment="1" applyProtection="1">
      <alignment horizontal="left" vertical="center" wrapText="1" indent="3"/>
      <protection locked="0"/>
    </xf>
    <xf numFmtId="0" fontId="4" fillId="0" borderId="145" xfId="0" applyFont="1" applyFill="1" applyBorder="1" applyAlignment="1">
      <alignment horizontal="left" vertical="center" wrapText="1" indent="2"/>
    </xf>
    <xf numFmtId="3" fontId="21" fillId="0" borderId="145" xfId="0" applyNumberFormat="1" applyFont="1" applyFill="1" applyBorder="1" applyAlignment="1">
      <alignment vertical="center" wrapText="1"/>
    </xf>
    <xf numFmtId="0" fontId="20" fillId="0" borderId="155" xfId="0" applyFont="1" applyFill="1" applyBorder="1" applyAlignment="1">
      <alignment horizontal="center" vertical="center" wrapText="1"/>
    </xf>
    <xf numFmtId="0" fontId="4" fillId="0" borderId="145" xfId="0" applyFont="1" applyFill="1" applyBorder="1" applyAlignment="1">
      <alignment vertical="center" wrapText="1"/>
    </xf>
    <xf numFmtId="0" fontId="20" fillId="0" borderId="153" xfId="0" applyFont="1" applyBorder="1" applyAlignment="1">
      <alignment horizontal="center" vertical="center" wrapText="1"/>
    </xf>
    <xf numFmtId="0" fontId="6" fillId="0" borderId="152" xfId="0" applyFont="1" applyBorder="1" applyAlignment="1">
      <alignment vertical="center" wrapText="1"/>
    </xf>
    <xf numFmtId="3" fontId="21" fillId="36" borderId="152" xfId="0" applyNumberFormat="1" applyFont="1" applyFill="1" applyBorder="1" applyAlignment="1">
      <alignment vertical="center" wrapText="1"/>
    </xf>
    <xf numFmtId="3" fontId="21" fillId="36" borderId="151" xfId="0" applyNumberFormat="1" applyFont="1" applyFill="1" applyBorder="1" applyAlignment="1">
      <alignment vertical="center" wrapText="1"/>
    </xf>
    <xf numFmtId="3" fontId="26" fillId="37" borderId="0" xfId="20" applyNumberFormat="1" applyBorder="1"/>
    <xf numFmtId="3" fontId="4" fillId="0" borderId="52" xfId="0" applyNumberFormat="1" applyFont="1" applyFill="1" applyBorder="1" applyAlignment="1">
      <alignment vertical="center"/>
    </xf>
    <xf numFmtId="3" fontId="4" fillId="0" borderId="62" xfId="0" applyNumberFormat="1" applyFont="1" applyFill="1" applyBorder="1" applyAlignment="1">
      <alignment vertical="center"/>
    </xf>
    <xf numFmtId="3" fontId="4" fillId="3" borderId="94" xfId="0" applyNumberFormat="1" applyFont="1" applyFill="1" applyBorder="1" applyAlignment="1">
      <alignment vertical="center"/>
    </xf>
    <xf numFmtId="3" fontId="4" fillId="3" borderId="21" xfId="0" applyNumberFormat="1" applyFont="1" applyFill="1" applyBorder="1" applyAlignment="1">
      <alignment vertical="center"/>
    </xf>
    <xf numFmtId="3" fontId="4" fillId="0" borderId="96" xfId="0" applyNumberFormat="1" applyFont="1" applyFill="1" applyBorder="1" applyAlignment="1">
      <alignment vertical="center"/>
    </xf>
    <xf numFmtId="3" fontId="4" fillId="0" borderId="97" xfId="0" applyNumberFormat="1" applyFont="1" applyFill="1" applyBorder="1" applyAlignment="1">
      <alignment vertical="center"/>
    </xf>
    <xf numFmtId="3" fontId="4" fillId="0" borderId="111" xfId="0" applyNumberFormat="1" applyFont="1" applyFill="1" applyBorder="1" applyAlignment="1">
      <alignment vertical="center"/>
    </xf>
    <xf numFmtId="3" fontId="4" fillId="0" borderId="23" xfId="0" applyNumberFormat="1" applyFont="1" applyFill="1" applyBorder="1" applyAlignment="1">
      <alignment vertical="center"/>
    </xf>
    <xf numFmtId="3" fontId="4" fillId="0" borderId="25" xfId="0" applyNumberFormat="1" applyFont="1" applyFill="1" applyBorder="1" applyAlignment="1">
      <alignment vertical="center"/>
    </xf>
    <xf numFmtId="3" fontId="4" fillId="0" borderId="24" xfId="0" applyNumberFormat="1" applyFont="1" applyFill="1" applyBorder="1" applyAlignment="1">
      <alignment vertical="center"/>
    </xf>
    <xf numFmtId="3" fontId="4" fillId="0" borderId="26" xfId="0" applyNumberFormat="1" applyFont="1" applyFill="1" applyBorder="1" applyAlignment="1">
      <alignment vertical="center"/>
    </xf>
    <xf numFmtId="3" fontId="4" fillId="0" borderId="18" xfId="0" applyNumberFormat="1" applyFont="1" applyFill="1" applyBorder="1" applyAlignment="1">
      <alignment vertical="center"/>
    </xf>
    <xf numFmtId="3" fontId="4" fillId="0" borderId="144" xfId="0" applyNumberFormat="1" applyFont="1" applyFill="1" applyBorder="1" applyAlignment="1">
      <alignment vertical="center"/>
    </xf>
    <xf numFmtId="3" fontId="4" fillId="0" borderId="105" xfId="0" applyNumberFormat="1" applyFont="1" applyFill="1" applyBorder="1" applyAlignment="1">
      <alignment vertical="center"/>
    </xf>
    <xf numFmtId="10" fontId="4" fillId="0" borderId="91" xfId="20641" applyNumberFormat="1" applyFont="1" applyFill="1" applyBorder="1" applyAlignment="1">
      <alignment vertical="center"/>
    </xf>
    <xf numFmtId="10" fontId="4" fillId="0" borderId="107" xfId="20641" applyNumberFormat="1" applyFont="1" applyFill="1" applyBorder="1" applyAlignment="1">
      <alignment vertical="center"/>
    </xf>
    <xf numFmtId="0" fontId="9" fillId="0" borderId="155" xfId="0" applyFont="1" applyFill="1" applyBorder="1" applyAlignment="1">
      <alignment horizontal="center" vertical="center" wrapText="1"/>
    </xf>
    <xf numFmtId="0" fontId="15" fillId="0" borderId="145" xfId="0" applyFont="1" applyFill="1" applyBorder="1" applyAlignment="1">
      <alignment horizontal="center" vertical="center" wrapText="1"/>
    </xf>
    <xf numFmtId="0" fontId="16" fillId="0" borderId="145" xfId="0" applyFont="1" applyFill="1" applyBorder="1" applyAlignment="1">
      <alignment horizontal="left" vertical="center" wrapText="1"/>
    </xf>
    <xf numFmtId="0" fontId="9" fillId="0" borderId="155" xfId="0" applyFont="1" applyFill="1" applyBorder="1" applyAlignment="1">
      <alignment horizontal="right" vertical="center" wrapText="1"/>
    </xf>
    <xf numFmtId="0" fontId="7" fillId="0" borderId="145" xfId="0" applyFont="1" applyFill="1" applyBorder="1" applyAlignment="1">
      <alignment vertical="center" wrapText="1"/>
    </xf>
    <xf numFmtId="193" fontId="4" fillId="0" borderId="145" xfId="0" applyNumberFormat="1" applyFont="1" applyFill="1" applyBorder="1" applyAlignment="1" applyProtection="1">
      <alignment vertical="center" wrapText="1"/>
      <protection locked="0"/>
    </xf>
    <xf numFmtId="193" fontId="4" fillId="0" borderId="154" xfId="0" applyNumberFormat="1" applyFont="1" applyFill="1" applyBorder="1" applyAlignment="1" applyProtection="1">
      <alignment vertical="center" wrapText="1"/>
      <protection locked="0"/>
    </xf>
    <xf numFmtId="0" fontId="9" fillId="0" borderId="155" xfId="0" applyFont="1" applyBorder="1" applyAlignment="1">
      <alignment horizontal="right" vertical="center" wrapText="1"/>
    </xf>
    <xf numFmtId="0" fontId="7" fillId="0" borderId="145" xfId="0" applyFont="1" applyBorder="1" applyAlignment="1">
      <alignment vertical="center" wrapText="1"/>
    </xf>
    <xf numFmtId="10" fontId="4" fillId="0" borderId="145" xfId="20961" applyNumberFormat="1" applyFont="1" applyBorder="1" applyAlignment="1" applyProtection="1">
      <alignment vertical="center" wrapText="1"/>
      <protection locked="0"/>
    </xf>
    <xf numFmtId="10" fontId="4" fillId="0" borderId="154" xfId="20961" applyNumberFormat="1" applyFont="1" applyBorder="1" applyAlignment="1" applyProtection="1">
      <alignment vertical="center" wrapText="1"/>
      <protection locked="0"/>
    </xf>
    <xf numFmtId="0" fontId="9" fillId="2" borderId="155" xfId="0" applyFont="1" applyFill="1" applyBorder="1" applyAlignment="1">
      <alignment horizontal="right" vertical="center"/>
    </xf>
    <xf numFmtId="0" fontId="9" fillId="2" borderId="145" xfId="0" applyFont="1" applyFill="1" applyBorder="1" applyAlignment="1">
      <alignment vertical="center"/>
    </xf>
    <xf numFmtId="0" fontId="15" fillId="0" borderId="155" xfId="0" applyFont="1" applyFill="1" applyBorder="1" applyAlignment="1">
      <alignment horizontal="center" vertical="center" wrapText="1"/>
    </xf>
    <xf numFmtId="0" fontId="9" fillId="0" borderId="145" xfId="0" applyFont="1" applyFill="1" applyBorder="1" applyAlignment="1">
      <alignment horizontal="left" vertical="center" wrapText="1"/>
    </xf>
    <xf numFmtId="0" fontId="9" fillId="2" borderId="146" xfId="0" applyFont="1" applyFill="1" applyBorder="1" applyAlignment="1">
      <alignment vertical="center"/>
    </xf>
    <xf numFmtId="0" fontId="9" fillId="2" borderId="153" xfId="0" applyFont="1" applyFill="1" applyBorder="1" applyAlignment="1">
      <alignment horizontal="right" vertical="center"/>
    </xf>
    <xf numFmtId="193" fontId="9" fillId="2" borderId="152" xfId="0" applyNumberFormat="1" applyFont="1" applyFill="1" applyBorder="1" applyAlignment="1" applyProtection="1">
      <alignment vertical="center"/>
      <protection locked="0"/>
    </xf>
    <xf numFmtId="0" fontId="9" fillId="0" borderId="28" xfId="0" applyNumberFormat="1" applyFont="1" applyFill="1" applyBorder="1" applyAlignment="1">
      <alignment horizontal="center" vertical="center" wrapText="1"/>
    </xf>
    <xf numFmtId="193" fontId="9" fillId="0" borderId="147" xfId="0" applyNumberFormat="1" applyFont="1" applyFill="1" applyBorder="1" applyAlignment="1" applyProtection="1">
      <alignment vertical="center" wrapText="1"/>
      <protection locked="0"/>
    </xf>
    <xf numFmtId="193" fontId="9" fillId="0" borderId="147" xfId="0" applyNumberFormat="1" applyFont="1" applyFill="1" applyBorder="1" applyAlignment="1" applyProtection="1">
      <alignment horizontal="right" vertical="center" wrapText="1"/>
      <protection locked="0"/>
    </xf>
    <xf numFmtId="10" fontId="23" fillId="0" borderId="147" xfId="20961" applyNumberFormat="1" applyFont="1" applyFill="1" applyBorder="1" applyAlignment="1" applyProtection="1">
      <alignment horizontal="right" vertical="center" wrapText="1"/>
      <protection locked="0"/>
    </xf>
    <xf numFmtId="10" fontId="9" fillId="2" borderId="147" xfId="20961" applyNumberFormat="1" applyFont="1" applyFill="1" applyBorder="1" applyAlignment="1" applyProtection="1">
      <alignment vertical="center"/>
      <protection locked="0"/>
    </xf>
    <xf numFmtId="193" fontId="9" fillId="2" borderId="147" xfId="0" applyNumberFormat="1" applyFont="1" applyFill="1" applyBorder="1" applyAlignment="1" applyProtection="1">
      <alignment vertical="center"/>
      <protection locked="0"/>
    </xf>
    <xf numFmtId="193" fontId="9" fillId="0" borderId="149" xfId="0" applyNumberFormat="1" applyFont="1" applyFill="1" applyBorder="1" applyAlignment="1" applyProtection="1">
      <alignment vertical="center"/>
      <protection locked="0"/>
    </xf>
    <xf numFmtId="164" fontId="4" fillId="0" borderId="145" xfId="7" applyNumberFormat="1" applyFont="1" applyFill="1" applyBorder="1" applyAlignment="1">
      <alignment vertical="center" wrapText="1"/>
    </xf>
    <xf numFmtId="164" fontId="4" fillId="0" borderId="145" xfId="7" applyNumberFormat="1" applyFont="1" applyBorder="1" applyAlignment="1">
      <alignment vertical="center"/>
    </xf>
    <xf numFmtId="167" fontId="4" fillId="0" borderId="0" xfId="0" applyNumberFormat="1" applyFont="1"/>
    <xf numFmtId="193" fontId="7" fillId="36" borderId="154" xfId="2" applyNumberFormat="1" applyFont="1" applyFill="1" applyBorder="1" applyAlignment="1" applyProtection="1">
      <alignment vertical="top"/>
    </xf>
    <xf numFmtId="193" fontId="7" fillId="3" borderId="154" xfId="2" applyNumberFormat="1" applyFont="1" applyFill="1" applyBorder="1" applyAlignment="1" applyProtection="1">
      <alignment vertical="top"/>
      <protection locked="0"/>
    </xf>
    <xf numFmtId="193" fontId="7" fillId="36" borderId="154" xfId="2" applyNumberFormat="1" applyFont="1" applyFill="1" applyBorder="1" applyAlignment="1" applyProtection="1">
      <alignment vertical="top" wrapText="1"/>
    </xf>
    <xf numFmtId="193" fontId="7" fillId="3" borderId="154" xfId="2" applyNumberFormat="1" applyFont="1" applyFill="1" applyBorder="1" applyAlignment="1" applyProtection="1">
      <alignment vertical="top" wrapText="1"/>
      <protection locked="0"/>
    </xf>
    <xf numFmtId="193" fontId="7" fillId="36" borderId="154" xfId="2" applyNumberFormat="1" applyFont="1" applyFill="1" applyBorder="1" applyAlignment="1" applyProtection="1">
      <alignment vertical="top" wrapText="1"/>
      <protection locked="0"/>
    </xf>
    <xf numFmtId="3" fontId="4" fillId="0" borderId="111" xfId="0" applyNumberFormat="1" applyFont="1" applyFill="1" applyBorder="1" applyAlignment="1">
      <alignment horizontal="right" vertical="center" wrapText="1"/>
    </xf>
    <xf numFmtId="3" fontId="6" fillId="36" borderId="111" xfId="0" applyNumberFormat="1" applyFont="1" applyFill="1" applyBorder="1" applyAlignment="1">
      <alignment horizontal="right" vertical="center" wrapText="1"/>
    </xf>
    <xf numFmtId="3" fontId="109" fillId="0" borderId="111" xfId="0" applyNumberFormat="1" applyFont="1" applyFill="1" applyBorder="1" applyAlignment="1">
      <alignment horizontal="right" vertical="center" wrapText="1"/>
    </xf>
    <xf numFmtId="3" fontId="6" fillId="36" borderId="111" xfId="0" applyNumberFormat="1" applyFont="1" applyFill="1" applyBorder="1" applyAlignment="1">
      <alignment horizontal="center" vertical="center" wrapText="1"/>
    </xf>
    <xf numFmtId="3" fontId="7" fillId="0" borderId="24" xfId="1" applyNumberFormat="1" applyFont="1" applyFill="1" applyBorder="1" applyAlignment="1" applyProtection="1">
      <alignment horizontal="right" vertical="center"/>
    </xf>
    <xf numFmtId="193" fontId="22" fillId="0" borderId="160" xfId="0" applyNumberFormat="1" applyFont="1" applyBorder="1" applyAlignment="1">
      <alignment horizontal="center" vertical="center"/>
    </xf>
    <xf numFmtId="167" fontId="23" fillId="0" borderId="161" xfId="0" applyNumberFormat="1" applyFont="1" applyBorder="1" applyAlignment="1">
      <alignment horizontal="center"/>
    </xf>
    <xf numFmtId="193" fontId="23" fillId="0" borderId="145" xfId="0" applyNumberFormat="1" applyFont="1" applyBorder="1" applyAlignment="1">
      <alignment horizontal="center" vertical="center"/>
    </xf>
    <xf numFmtId="167" fontId="23" fillId="0" borderId="145" xfId="0" applyNumberFormat="1" applyFont="1" applyBorder="1" applyAlignment="1">
      <alignment horizontal="center"/>
    </xf>
    <xf numFmtId="193" fontId="22" fillId="0" borderId="145" xfId="0" applyNumberFormat="1" applyFont="1" applyFill="1" applyBorder="1" applyAlignment="1">
      <alignment horizontal="center" vertical="center"/>
    </xf>
    <xf numFmtId="167" fontId="23" fillId="0" borderId="145" xfId="0" applyNumberFormat="1" applyFont="1" applyFill="1" applyBorder="1" applyAlignment="1">
      <alignment horizontal="center"/>
    </xf>
    <xf numFmtId="193" fontId="23" fillId="0" borderId="145" xfId="0" applyNumberFormat="1" applyFont="1" applyFill="1" applyBorder="1" applyAlignment="1">
      <alignment horizontal="center" vertical="center"/>
    </xf>
    <xf numFmtId="0" fontId="22" fillId="0" borderId="145" xfId="0" applyFont="1" applyBorder="1" applyAlignment="1">
      <alignment horizontal="center" vertical="center"/>
    </xf>
    <xf numFmtId="0" fontId="23" fillId="0" borderId="145" xfId="0" applyFont="1" applyBorder="1" applyAlignment="1">
      <alignment horizontal="center" vertical="center"/>
    </xf>
    <xf numFmtId="193" fontId="4" fillId="0" borderId="0" xfId="0" applyNumberFormat="1" applyFont="1"/>
    <xf numFmtId="193" fontId="9" fillId="36" borderId="145" xfId="5" applyNumberFormat="1" applyFont="1" applyFill="1" applyBorder="1" applyProtection="1">
      <protection locked="0"/>
    </xf>
    <xf numFmtId="0" fontId="9" fillId="3" borderId="145" xfId="5" applyFont="1" applyFill="1" applyBorder="1" applyProtection="1">
      <protection locked="0"/>
    </xf>
    <xf numFmtId="193" fontId="9" fillId="36" borderId="145" xfId="1" applyNumberFormat="1" applyFont="1" applyFill="1" applyBorder="1" applyProtection="1">
      <protection locked="0"/>
    </xf>
    <xf numFmtId="193" fontId="9" fillId="3" borderId="145" xfId="5" applyNumberFormat="1" applyFont="1" applyFill="1" applyBorder="1" applyProtection="1">
      <protection locked="0"/>
    </xf>
    <xf numFmtId="165" fontId="9" fillId="3" borderId="145" xfId="8" applyNumberFormat="1" applyFont="1" applyFill="1" applyBorder="1" applyAlignment="1" applyProtection="1">
      <alignment horizontal="right" wrapText="1"/>
      <protection locked="0"/>
    </xf>
    <xf numFmtId="165" fontId="9" fillId="4" borderId="145" xfId="8" applyNumberFormat="1" applyFont="1" applyFill="1" applyBorder="1" applyAlignment="1" applyProtection="1">
      <alignment horizontal="right" wrapText="1"/>
      <protection locked="0"/>
    </xf>
    <xf numFmtId="193" fontId="9" fillId="0" borderId="145" xfId="1" applyNumberFormat="1" applyFont="1" applyFill="1" applyBorder="1" applyProtection="1">
      <protection locked="0"/>
    </xf>
    <xf numFmtId="10" fontId="113" fillId="79" borderId="96" xfId="20961" applyNumberFormat="1" applyFont="1" applyFill="1" applyBorder="1" applyAlignment="1" applyProtection="1">
      <alignment horizontal="right" vertical="center"/>
    </xf>
    <xf numFmtId="3" fontId="120" fillId="0" borderId="137" xfId="0" applyNumberFormat="1" applyFont="1" applyBorder="1"/>
    <xf numFmtId="164" fontId="116" fillId="0" borderId="145" xfId="7" applyNumberFormat="1" applyFont="1" applyBorder="1"/>
    <xf numFmtId="164" fontId="116" fillId="0" borderId="145" xfId="7" applyNumberFormat="1" applyFont="1" applyFill="1" applyBorder="1"/>
    <xf numFmtId="164" fontId="119" fillId="0" borderId="145" xfId="7" applyNumberFormat="1" applyFont="1" applyBorder="1"/>
    <xf numFmtId="166" fontId="119" fillId="36" borderId="145" xfId="21413" applyFont="1" applyFill="1" applyBorder="1"/>
    <xf numFmtId="3" fontId="21" fillId="36" borderId="147" xfId="0" applyNumberFormat="1" applyFont="1" applyFill="1" applyBorder="1" applyAlignment="1">
      <alignment vertical="center" wrapText="1"/>
    </xf>
    <xf numFmtId="3" fontId="116" fillId="0" borderId="145" xfId="0" applyNumberFormat="1" applyFont="1" applyBorder="1"/>
    <xf numFmtId="3" fontId="116" fillId="36" borderId="145" xfId="21413" applyNumberFormat="1" applyFont="1" applyFill="1" applyBorder="1"/>
    <xf numFmtId="3" fontId="119" fillId="0" borderId="145" xfId="0" applyNumberFormat="1" applyFont="1" applyBorder="1"/>
    <xf numFmtId="3" fontId="119" fillId="36" borderId="145" xfId="21413" applyNumberFormat="1" applyFont="1" applyFill="1" applyBorder="1"/>
    <xf numFmtId="10" fontId="9" fillId="0" borderId="147" xfId="20961" applyNumberFormat="1" applyFont="1" applyFill="1" applyBorder="1" applyAlignment="1" applyProtection="1">
      <alignment vertical="center"/>
      <protection locked="0"/>
    </xf>
    <xf numFmtId="0" fontId="2" fillId="0" borderId="26" xfId="0" applyNumberFormat="1" applyFont="1" applyFill="1" applyBorder="1" applyAlignment="1">
      <alignment horizontal="left" vertical="center" wrapText="1" indent="1"/>
    </xf>
    <xf numFmtId="3" fontId="21" fillId="0" borderId="148" xfId="0" applyNumberFormat="1" applyFont="1" applyFill="1" applyBorder="1" applyAlignment="1">
      <alignment vertical="center" wrapText="1"/>
    </xf>
    <xf numFmtId="0" fontId="2" fillId="0" borderId="16" xfId="0" applyNumberFormat="1" applyFont="1" applyFill="1" applyBorder="1" applyAlignment="1">
      <alignment horizontal="left" vertical="center" wrapText="1" indent="1"/>
    </xf>
    <xf numFmtId="3" fontId="21" fillId="36" borderId="112" xfId="0" applyNumberFormat="1" applyFont="1" applyFill="1" applyBorder="1" applyAlignment="1">
      <alignment vertical="center" wrapText="1"/>
    </xf>
    <xf numFmtId="3" fontId="21" fillId="0" borderId="112" xfId="0" applyNumberFormat="1" applyFont="1" applyBorder="1" applyAlignment="1">
      <alignment vertical="center" wrapText="1"/>
    </xf>
    <xf numFmtId="3" fontId="21" fillId="36" borderId="162" xfId="0" applyNumberFormat="1" applyFont="1" applyFill="1" applyBorder="1" applyAlignment="1">
      <alignment vertical="center" wrapText="1"/>
    </xf>
    <xf numFmtId="3" fontId="116" fillId="0" borderId="145" xfId="0" applyNumberFormat="1" applyFont="1" applyBorder="1" applyAlignment="1">
      <alignment horizontal="left" indent="1"/>
    </xf>
    <xf numFmtId="3" fontId="119" fillId="84" borderId="145" xfId="0" applyNumberFormat="1" applyFont="1" applyFill="1" applyBorder="1"/>
    <xf numFmtId="3" fontId="119" fillId="0" borderId="67" xfId="0" applyNumberFormat="1" applyFont="1" applyBorder="1"/>
    <xf numFmtId="3" fontId="116" fillId="0" borderId="154" xfId="0" applyNumberFormat="1" applyFont="1" applyBorder="1"/>
    <xf numFmtId="3" fontId="116" fillId="0" borderId="155" xfId="0" applyNumberFormat="1" applyFont="1" applyBorder="1" applyAlignment="1">
      <alignment horizontal="left" indent="1"/>
    </xf>
    <xf numFmtId="3" fontId="116" fillId="0" borderId="155" xfId="0" applyNumberFormat="1" applyFont="1" applyBorder="1" applyAlignment="1">
      <alignment horizontal="left" indent="2"/>
    </xf>
    <xf numFmtId="3" fontId="116" fillId="0" borderId="155" xfId="0" applyNumberFormat="1" applyFont="1" applyFill="1" applyBorder="1" applyAlignment="1">
      <alignment horizontal="left" indent="3"/>
    </xf>
    <xf numFmtId="3" fontId="116" fillId="0" borderId="155" xfId="0" applyNumberFormat="1" applyFont="1" applyFill="1" applyBorder="1" applyAlignment="1">
      <alignment horizontal="left" indent="1"/>
    </xf>
    <xf numFmtId="3" fontId="116" fillId="81" borderId="155" xfId="0" applyNumberFormat="1" applyFont="1" applyFill="1" applyBorder="1"/>
    <xf numFmtId="3" fontId="116" fillId="81" borderId="145" xfId="0" applyNumberFormat="1" applyFont="1" applyFill="1" applyBorder="1"/>
    <xf numFmtId="3" fontId="116" fillId="81" borderId="154" xfId="0" applyNumberFormat="1" applyFont="1" applyFill="1" applyBorder="1"/>
    <xf numFmtId="3" fontId="116" fillId="0" borderId="155" xfId="0" applyNumberFormat="1" applyFont="1" applyFill="1" applyBorder="1" applyAlignment="1">
      <alignment horizontal="left" vertical="top" wrapText="1" indent="2"/>
    </xf>
    <xf numFmtId="3" fontId="116" fillId="0" borderId="145" xfId="0" applyNumberFormat="1" applyFont="1" applyFill="1" applyBorder="1"/>
    <xf numFmtId="3" fontId="116" fillId="0" borderId="154" xfId="0" applyNumberFormat="1" applyFont="1" applyFill="1" applyBorder="1"/>
    <xf numFmtId="3" fontId="116" fillId="0" borderId="155" xfId="0" applyNumberFormat="1" applyFont="1" applyFill="1" applyBorder="1" applyAlignment="1">
      <alignment horizontal="left" wrapText="1" indent="3"/>
    </xf>
    <xf numFmtId="3" fontId="116" fillId="0" borderId="155" xfId="0" applyNumberFormat="1" applyFont="1" applyFill="1" applyBorder="1" applyAlignment="1">
      <alignment horizontal="left" wrapText="1" indent="2"/>
    </xf>
    <xf numFmtId="3" fontId="116" fillId="0" borderId="155" xfId="0" applyNumberFormat="1" applyFont="1" applyFill="1" applyBorder="1" applyAlignment="1">
      <alignment horizontal="left" wrapText="1" indent="1"/>
    </xf>
    <xf numFmtId="3" fontId="116" fillId="0" borderId="153" xfId="0" applyNumberFormat="1" applyFont="1" applyFill="1" applyBorder="1" applyAlignment="1">
      <alignment horizontal="left" wrapText="1" indent="1"/>
    </xf>
    <xf numFmtId="3" fontId="116" fillId="0" borderId="152" xfId="0" applyNumberFormat="1" applyFont="1" applyFill="1" applyBorder="1"/>
    <xf numFmtId="3" fontId="116" fillId="0" borderId="151" xfId="0" applyNumberFormat="1" applyFont="1" applyFill="1" applyBorder="1"/>
    <xf numFmtId="3" fontId="116" fillId="0" borderId="145" xfId="0" applyNumberFormat="1" applyFont="1" applyFill="1" applyBorder="1" applyAlignment="1">
      <alignment horizontal="left" vertical="center" wrapText="1"/>
    </xf>
    <xf numFmtId="3" fontId="116" fillId="0" borderId="145" xfId="0" applyNumberFormat="1" applyFont="1" applyBorder="1" applyAlignment="1">
      <alignment horizontal="center" vertical="center" wrapText="1"/>
    </xf>
    <xf numFmtId="3" fontId="116" fillId="0" borderId="145" xfId="0" applyNumberFormat="1" applyFont="1" applyBorder="1" applyAlignment="1">
      <alignment horizontal="center" vertical="center"/>
    </xf>
    <xf numFmtId="3" fontId="119" fillId="0" borderId="145" xfId="0" applyNumberFormat="1" applyFont="1" applyFill="1" applyBorder="1" applyAlignment="1">
      <alignment horizontal="left" vertical="center" wrapText="1"/>
    </xf>
    <xf numFmtId="3" fontId="116" fillId="0" borderId="145" xfId="0" applyNumberFormat="1" applyFont="1" applyBorder="1" applyAlignment="1">
      <alignment horizontal="center"/>
    </xf>
    <xf numFmtId="3" fontId="116" fillId="0" borderId="145" xfId="0" applyNumberFormat="1" applyFont="1" applyFill="1" applyBorder="1" applyAlignment="1">
      <alignment horizontal="left" wrapText="1"/>
    </xf>
    <xf numFmtId="3" fontId="121" fillId="0" borderId="145" xfId="0" applyNumberFormat="1" applyFont="1" applyBorder="1"/>
    <xf numFmtId="3" fontId="121" fillId="0" borderId="146" xfId="0" applyNumberFormat="1" applyFont="1" applyBorder="1"/>
    <xf numFmtId="165" fontId="125" fillId="0" borderId="145" xfId="20961" applyNumberFormat="1" applyFont="1" applyBorder="1"/>
    <xf numFmtId="195" fontId="125" fillId="0" borderId="145" xfId="7" applyNumberFormat="1" applyFont="1" applyBorder="1"/>
    <xf numFmtId="43" fontId="125" fillId="0" borderId="145" xfId="7" applyNumberFormat="1" applyFont="1" applyBorder="1"/>
    <xf numFmtId="43" fontId="125" fillId="0" borderId="145" xfId="7" applyFont="1" applyBorder="1"/>
    <xf numFmtId="10" fontId="9" fillId="2" borderId="21" xfId="20961" applyNumberFormat="1" applyFont="1" applyFill="1" applyBorder="1" applyAlignment="1" applyProtection="1">
      <alignment vertical="center"/>
      <protection locked="0"/>
    </xf>
    <xf numFmtId="10" fontId="9" fillId="0" borderId="21" xfId="20961" applyNumberFormat="1" applyFont="1" applyFill="1" applyBorder="1" applyAlignment="1" applyProtection="1">
      <alignment vertical="center"/>
      <protection locked="0"/>
    </xf>
    <xf numFmtId="193" fontId="9" fillId="2" borderId="21" xfId="0" applyNumberFormat="1" applyFont="1" applyFill="1" applyBorder="1" applyAlignment="1" applyProtection="1">
      <alignment vertical="center"/>
      <protection locked="0"/>
    </xf>
    <xf numFmtId="193" fontId="9" fillId="0" borderId="163" xfId="0" applyNumberFormat="1" applyFont="1" applyFill="1" applyBorder="1" applyAlignment="1" applyProtection="1">
      <alignment vertical="center"/>
      <protection locked="0"/>
    </xf>
    <xf numFmtId="10" fontId="9" fillId="2" borderId="114" xfId="20961" applyNumberFormat="1" applyFont="1" applyFill="1" applyBorder="1" applyAlignment="1" applyProtection="1">
      <alignment vertical="center"/>
      <protection locked="0"/>
    </xf>
    <xf numFmtId="10" fontId="9" fillId="2" borderId="36" xfId="20961" applyNumberFormat="1" applyFont="1" applyFill="1" applyBorder="1" applyAlignment="1" applyProtection="1">
      <alignment vertical="center"/>
      <protection locked="0"/>
    </xf>
    <xf numFmtId="43" fontId="0" fillId="0" borderId="0" xfId="7" applyFont="1" applyAlignment="1">
      <alignment vertical="center"/>
    </xf>
    <xf numFmtId="43" fontId="0" fillId="0" borderId="0" xfId="7" applyFont="1"/>
    <xf numFmtId="164" fontId="4" fillId="0" borderId="145" xfId="7" applyNumberFormat="1" applyFont="1" applyBorder="1"/>
    <xf numFmtId="164" fontId="4" fillId="0" borderId="154" xfId="7" applyNumberFormat="1" applyFont="1" applyBorder="1"/>
    <xf numFmtId="169" fontId="26" fillId="37" borderId="145" xfId="20" applyBorder="1"/>
    <xf numFmtId="164" fontId="6" fillId="0" borderId="154" xfId="7" applyNumberFormat="1" applyFont="1" applyBorder="1"/>
    <xf numFmtId="164" fontId="4" fillId="0" borderId="145" xfId="7" applyNumberFormat="1" applyFont="1" applyFill="1" applyBorder="1"/>
    <xf numFmtId="164" fontId="4" fillId="0" borderId="145" xfId="7" applyNumberFormat="1" applyFont="1" applyFill="1" applyBorder="1" applyAlignment="1">
      <alignment vertical="center"/>
    </xf>
    <xf numFmtId="0" fontId="4" fillId="3" borderId="0" xfId="0" applyFont="1" applyFill="1"/>
    <xf numFmtId="10" fontId="6" fillId="0" borderId="151" xfId="20961" applyNumberFormat="1" applyFont="1" applyBorder="1"/>
    <xf numFmtId="3" fontId="116" fillId="0" borderId="145" xfId="0" applyNumberFormat="1" applyFont="1" applyFill="1" applyBorder="1" applyAlignment="1">
      <alignment horizontal="left" indent="1"/>
    </xf>
    <xf numFmtId="0" fontId="20" fillId="0" borderId="0" xfId="0" applyFont="1" applyAlignment="1">
      <alignment vertical="center"/>
    </xf>
    <xf numFmtId="0" fontId="145" fillId="0" borderId="0" xfId="0" applyFont="1"/>
    <xf numFmtId="164" fontId="4" fillId="0" borderId="20" xfId="7" applyNumberFormat="1" applyFont="1" applyBorder="1" applyAlignment="1"/>
    <xf numFmtId="164" fontId="4" fillId="36" borderId="24" xfId="7" applyNumberFormat="1" applyFont="1" applyFill="1" applyBorder="1"/>
    <xf numFmtId="0" fontId="104" fillId="0" borderId="64" xfId="0" applyFont="1" applyBorder="1" applyAlignment="1">
      <alignment horizontal="left" vertical="center" wrapText="1"/>
    </xf>
    <xf numFmtId="0" fontId="104" fillId="0" borderId="63" xfId="0" applyFont="1" applyBorder="1" applyAlignment="1">
      <alignment horizontal="left" vertical="center" wrapText="1"/>
    </xf>
    <xf numFmtId="0" fontId="141" fillId="0" borderId="158" xfId="0" applyFont="1" applyBorder="1" applyAlignment="1">
      <alignment horizontal="center" vertical="center"/>
    </xf>
    <xf numFmtId="0" fontId="141" fillId="0" borderId="29" xfId="0" applyFont="1" applyBorder="1" applyAlignment="1">
      <alignment horizontal="center" vertical="center"/>
    </xf>
    <xf numFmtId="0" fontId="141" fillId="0" borderId="159" xfId="0" applyFont="1" applyBorder="1" applyAlignment="1">
      <alignment horizontal="center" vertical="center"/>
    </xf>
    <xf numFmtId="0" fontId="104" fillId="0" borderId="158" xfId="0" applyFont="1" applyBorder="1" applyAlignment="1">
      <alignment horizontal="center" vertical="top" wrapText="1"/>
    </xf>
    <xf numFmtId="0" fontId="104" fillId="0" borderId="29" xfId="0" applyFont="1" applyBorder="1" applyAlignment="1">
      <alignment horizontal="center" vertical="top" wrapText="1"/>
    </xf>
    <xf numFmtId="0" fontId="104" fillId="0" borderId="159" xfId="0" applyFont="1" applyBorder="1" applyAlignment="1">
      <alignment horizontal="center" vertical="top" wrapText="1"/>
    </xf>
    <xf numFmtId="3" fontId="0" fillId="0" borderId="97" xfId="0" applyNumberFormat="1" applyBorder="1" applyAlignment="1">
      <alignment horizontal="center"/>
    </xf>
    <xf numFmtId="3" fontId="0" fillId="0" borderId="94" xfId="0" applyNumberFormat="1" applyBorder="1" applyAlignment="1">
      <alignment horizontal="center"/>
    </xf>
    <xf numFmtId="3" fontId="0" fillId="0" borderId="95"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0" fontId="0" fillId="0" borderId="137" xfId="0" applyBorder="1" applyAlignment="1">
      <alignment horizontal="center" vertical="center"/>
    </xf>
    <xf numFmtId="0" fontId="128" fillId="0" borderId="92" xfId="0" applyFont="1" applyBorder="1" applyAlignment="1">
      <alignment horizontal="center" vertical="center"/>
    </xf>
    <xf numFmtId="0" fontId="128" fillId="0" borderId="7" xfId="0" applyFont="1" applyBorder="1" applyAlignment="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0" fillId="0" borderId="97" xfId="0" applyBorder="1" applyAlignment="1">
      <alignment horizontal="center"/>
    </xf>
    <xf numFmtId="0" fontId="0" fillId="0" borderId="94" xfId="0" applyBorder="1" applyAlignment="1">
      <alignment horizontal="center"/>
    </xf>
    <xf numFmtId="0" fontId="0" fillId="0" borderId="95" xfId="0" applyBorder="1" applyAlignment="1">
      <alignment horizontal="center"/>
    </xf>
    <xf numFmtId="0" fontId="128" fillId="0" borderId="141" xfId="0" applyFont="1" applyBorder="1" applyAlignment="1">
      <alignment horizontal="center" vertical="center" wrapText="1"/>
    </xf>
    <xf numFmtId="0" fontId="128" fillId="0" borderId="7" xfId="0" applyFont="1" applyBorder="1" applyAlignment="1">
      <alignment horizontal="center" vertical="center" wrapText="1"/>
    </xf>
    <xf numFmtId="0" fontId="0" fillId="0" borderId="127" xfId="0" applyBorder="1" applyAlignment="1">
      <alignment horizontal="center" vertical="center"/>
    </xf>
    <xf numFmtId="0" fontId="0" fillId="0" borderId="11" xfId="0" applyBorder="1" applyAlignment="1">
      <alignment horizontal="center" vertical="center"/>
    </xf>
    <xf numFmtId="0" fontId="0" fillId="0" borderId="137" xfId="0" applyBorder="1" applyAlignment="1">
      <alignment horizontal="center" vertical="center" wrapText="1"/>
    </xf>
    <xf numFmtId="0" fontId="10" fillId="0" borderId="17" xfId="0" applyFont="1" applyFill="1" applyBorder="1" applyAlignment="1" applyProtection="1">
      <alignment horizontal="center"/>
    </xf>
    <xf numFmtId="0" fontId="10" fillId="0" borderId="18" xfId="0" applyFont="1" applyFill="1" applyBorder="1" applyAlignment="1" applyProtection="1">
      <alignment horizontal="center"/>
    </xf>
    <xf numFmtId="0" fontId="13" fillId="0" borderId="3" xfId="0" applyFont="1" applyBorder="1" applyAlignment="1">
      <alignment wrapText="1"/>
    </xf>
    <xf numFmtId="0" fontId="4" fillId="0" borderId="20" xfId="0" applyFont="1" applyBorder="1" applyAlignment="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97" xfId="0" applyFont="1" applyFill="1" applyBorder="1" applyAlignment="1">
      <alignment horizontal="center"/>
    </xf>
    <xf numFmtId="0" fontId="4" fillId="0" borderId="21" xfId="0" applyFont="1" applyFill="1" applyBorder="1" applyAlignment="1">
      <alignment horizontal="center"/>
    </xf>
    <xf numFmtId="0" fontId="6" fillId="36" borderId="115"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2" xfId="0" applyFont="1" applyFill="1" applyBorder="1" applyAlignment="1">
      <alignment horizontal="center" vertical="center" wrapText="1"/>
    </xf>
    <xf numFmtId="0" fontId="6" fillId="36" borderId="95" xfId="0" applyFont="1" applyFill="1" applyBorder="1" applyAlignment="1">
      <alignment horizontal="center" vertical="center" wrapText="1"/>
    </xf>
    <xf numFmtId="0" fontId="101" fillId="3" borderId="65" xfId="13" applyFont="1" applyFill="1" applyBorder="1" applyAlignment="1" applyProtection="1">
      <alignment horizontal="center" vertical="center" wrapText="1"/>
      <protection locked="0"/>
    </xf>
    <xf numFmtId="0" fontId="101" fillId="3" borderId="6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164" fontId="15" fillId="0" borderId="88" xfId="1" applyNumberFormat="1" applyFont="1" applyFill="1" applyBorder="1" applyAlignment="1" applyProtection="1">
      <alignment horizontal="center" vertical="center" wrapText="1"/>
      <protection locked="0"/>
    </xf>
    <xf numFmtId="164" fontId="15" fillId="0" borderId="8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14" fillId="0" borderId="53" xfId="0" applyFont="1" applyFill="1" applyBorder="1" applyAlignment="1">
      <alignment horizontal="left" vertical="center"/>
    </xf>
    <xf numFmtId="0" fontId="14" fillId="0" borderId="54" xfId="0" applyFont="1" applyFill="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1" xfId="0" applyFont="1" applyBorder="1" applyAlignment="1">
      <alignment horizontal="center" vertical="center" wrapText="1"/>
    </xf>
    <xf numFmtId="0" fontId="119" fillId="0" borderId="118" xfId="0" applyNumberFormat="1" applyFont="1" applyFill="1" applyBorder="1" applyAlignment="1">
      <alignment horizontal="left" vertical="center" wrapText="1"/>
    </xf>
    <xf numFmtId="0" fontId="119" fillId="0" borderId="119" xfId="0" applyNumberFormat="1" applyFont="1" applyFill="1" applyBorder="1" applyAlignment="1">
      <alignment horizontal="left" vertical="center" wrapText="1"/>
    </xf>
    <xf numFmtId="0" fontId="119" fillId="0" borderId="121" xfId="0" applyNumberFormat="1" applyFont="1" applyFill="1" applyBorder="1" applyAlignment="1">
      <alignment horizontal="left" vertical="center" wrapText="1"/>
    </xf>
    <xf numFmtId="0" fontId="119" fillId="0" borderId="122" xfId="0" applyNumberFormat="1" applyFont="1" applyFill="1" applyBorder="1" applyAlignment="1">
      <alignment horizontal="left" vertical="center" wrapText="1"/>
    </xf>
    <xf numFmtId="0" fontId="119" fillId="0" borderId="124" xfId="0" applyNumberFormat="1" applyFont="1" applyFill="1" applyBorder="1" applyAlignment="1">
      <alignment horizontal="left" vertical="center" wrapText="1"/>
    </xf>
    <xf numFmtId="0" fontId="119" fillId="0" borderId="125" xfId="0" applyNumberFormat="1" applyFont="1" applyFill="1" applyBorder="1" applyAlignment="1">
      <alignment horizontal="left" vertical="center" wrapText="1"/>
    </xf>
    <xf numFmtId="0" fontId="120" fillId="0" borderId="144" xfId="0" applyFont="1" applyFill="1" applyBorder="1" applyAlignment="1">
      <alignment horizontal="center" vertical="center" wrapText="1"/>
    </xf>
    <xf numFmtId="0" fontId="120" fillId="0" borderId="143" xfId="0" applyFont="1" applyFill="1" applyBorder="1" applyAlignment="1">
      <alignment horizontal="center" vertical="center" wrapText="1"/>
    </xf>
    <xf numFmtId="0" fontId="120" fillId="0" borderId="120" xfId="0" applyFont="1" applyFill="1" applyBorder="1" applyAlignment="1">
      <alignment horizontal="center" vertical="center" wrapText="1"/>
    </xf>
    <xf numFmtId="0" fontId="120" fillId="0" borderId="52" xfId="0" applyFont="1" applyFill="1" applyBorder="1" applyAlignment="1">
      <alignment horizontal="center" vertical="center" wrapText="1"/>
    </xf>
    <xf numFmtId="0" fontId="120" fillId="0" borderId="123" xfId="0" applyFont="1" applyFill="1" applyBorder="1" applyAlignment="1">
      <alignment horizontal="center" vertical="center" wrapText="1"/>
    </xf>
    <xf numFmtId="0" fontId="120" fillId="0" borderId="11" xfId="0" applyFont="1" applyFill="1" applyBorder="1" applyAlignment="1">
      <alignment horizontal="center" vertical="center" wrapText="1"/>
    </xf>
    <xf numFmtId="0" fontId="116" fillId="0" borderId="146"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45" xfId="0" applyFont="1" applyBorder="1" applyAlignment="1">
      <alignment horizontal="center" vertical="center" wrapText="1"/>
    </xf>
    <xf numFmtId="0" fontId="116" fillId="0" borderId="148" xfId="0" applyFont="1" applyBorder="1" applyAlignment="1">
      <alignment horizontal="center" vertical="center" wrapText="1"/>
    </xf>
    <xf numFmtId="0" fontId="116" fillId="0" borderId="147" xfId="0" applyFont="1" applyBorder="1" applyAlignment="1">
      <alignment horizontal="center" vertical="center" wrapText="1"/>
    </xf>
    <xf numFmtId="0" fontId="124" fillId="0" borderId="145" xfId="0" applyFont="1" applyFill="1" applyBorder="1" applyAlignment="1">
      <alignment horizontal="center" vertical="center"/>
    </xf>
    <xf numFmtId="0" fontId="118" fillId="0" borderId="144" xfId="0" applyFont="1" applyFill="1" applyBorder="1" applyAlignment="1">
      <alignment horizontal="center" vertical="center"/>
    </xf>
    <xf numFmtId="0" fontId="118" fillId="0" borderId="149" xfId="0" applyFont="1" applyFill="1" applyBorder="1" applyAlignment="1">
      <alignment horizontal="center" vertical="center"/>
    </xf>
    <xf numFmtId="0" fontId="118" fillId="0" borderId="52" xfId="0" applyFont="1" applyFill="1" applyBorder="1" applyAlignment="1">
      <alignment horizontal="center" vertical="center"/>
    </xf>
    <xf numFmtId="0" fontId="118" fillId="0" borderId="11" xfId="0" applyFont="1" applyFill="1" applyBorder="1" applyAlignment="1">
      <alignment horizontal="center" vertical="center"/>
    </xf>
    <xf numFmtId="0" fontId="119" fillId="0" borderId="145" xfId="0" applyFont="1" applyFill="1" applyBorder="1" applyAlignment="1">
      <alignment horizontal="center" vertical="center" wrapText="1"/>
    </xf>
    <xf numFmtId="0" fontId="119" fillId="0" borderId="144" xfId="0" applyFont="1" applyFill="1" applyBorder="1" applyAlignment="1">
      <alignment horizontal="center" vertical="center" wrapText="1"/>
    </xf>
    <xf numFmtId="0" fontId="119" fillId="0" borderId="149" xfId="0" applyFont="1" applyFill="1" applyBorder="1" applyAlignment="1">
      <alignment horizontal="center" vertical="center" wrapText="1"/>
    </xf>
    <xf numFmtId="0" fontId="119" fillId="0" borderId="126" xfId="0" applyFont="1" applyFill="1" applyBorder="1" applyAlignment="1">
      <alignment horizontal="center" vertical="center" wrapText="1"/>
    </xf>
    <xf numFmtId="0" fontId="119" fillId="0" borderId="127" xfId="0" applyFont="1" applyFill="1" applyBorder="1" applyAlignment="1">
      <alignment horizontal="center" vertical="center" wrapText="1"/>
    </xf>
    <xf numFmtId="0" fontId="119" fillId="0" borderId="52"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6" fillId="0" borderId="148" xfId="0" applyFont="1" applyFill="1" applyBorder="1" applyAlignment="1">
      <alignment horizontal="center" vertical="center" wrapText="1"/>
    </xf>
    <xf numFmtId="0" fontId="116" fillId="0" borderId="150" xfId="0" applyFont="1" applyFill="1" applyBorder="1" applyAlignment="1">
      <alignment horizontal="center" vertical="center" wrapText="1"/>
    </xf>
    <xf numFmtId="0" fontId="119" fillId="0" borderId="128"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6" fillId="0" borderId="128" xfId="0" applyFont="1" applyFill="1" applyBorder="1" applyAlignment="1">
      <alignment horizontal="center" vertical="center" wrapText="1"/>
    </xf>
    <xf numFmtId="0" fontId="116" fillId="0" borderId="144" xfId="0" applyFont="1" applyFill="1" applyBorder="1" applyAlignment="1">
      <alignment horizontal="center" vertical="center" wrapText="1"/>
    </xf>
    <xf numFmtId="0" fontId="116" fillId="0" borderId="143" xfId="0" applyFont="1" applyFill="1" applyBorder="1" applyAlignment="1">
      <alignment horizontal="center" vertical="center" wrapText="1"/>
    </xf>
    <xf numFmtId="0" fontId="116" fillId="0" borderId="149" xfId="0" applyFont="1" applyFill="1" applyBorder="1" applyAlignment="1">
      <alignment horizontal="center" vertical="center" wrapText="1"/>
    </xf>
    <xf numFmtId="0" fontId="116" fillId="0" borderId="11" xfId="0" applyFont="1" applyBorder="1" applyAlignment="1">
      <alignment horizontal="center" vertical="center" wrapText="1"/>
    </xf>
    <xf numFmtId="0" fontId="116" fillId="0" borderId="154" xfId="0" applyFont="1" applyBorder="1" applyAlignment="1">
      <alignment horizontal="center" vertical="center" wrapText="1"/>
    </xf>
    <xf numFmtId="0" fontId="116" fillId="0" borderId="53" xfId="0" applyFont="1" applyFill="1" applyBorder="1" applyAlignment="1">
      <alignment horizontal="center" vertical="center" wrapText="1"/>
    </xf>
    <xf numFmtId="0" fontId="116" fillId="0" borderId="54" xfId="0" applyFont="1" applyFill="1" applyBorder="1" applyAlignment="1">
      <alignment horizontal="center" vertical="center" wrapText="1"/>
    </xf>
    <xf numFmtId="0" fontId="116" fillId="0" borderId="103" xfId="0" applyFont="1" applyFill="1" applyBorder="1" applyAlignment="1">
      <alignment horizontal="center" vertical="center" wrapText="1"/>
    </xf>
    <xf numFmtId="0" fontId="119" fillId="0" borderId="53" xfId="0" applyNumberFormat="1" applyFont="1" applyFill="1" applyBorder="1" applyAlignment="1">
      <alignment horizontal="left" vertical="top" wrapText="1"/>
    </xf>
    <xf numFmtId="0" fontId="119" fillId="0" borderId="103" xfId="0" applyNumberFormat="1" applyFont="1" applyFill="1" applyBorder="1" applyAlignment="1">
      <alignment horizontal="left" vertical="top" wrapText="1"/>
    </xf>
    <xf numFmtId="0" fontId="119" fillId="0" borderId="61" xfId="0" applyNumberFormat="1" applyFont="1" applyFill="1" applyBorder="1" applyAlignment="1">
      <alignment horizontal="left" vertical="top" wrapText="1"/>
    </xf>
    <xf numFmtId="0" fontId="119" fillId="0" borderId="90" xfId="0" applyNumberFormat="1" applyFont="1" applyFill="1" applyBorder="1" applyAlignment="1">
      <alignment horizontal="left" vertical="top" wrapText="1"/>
    </xf>
    <xf numFmtId="0" fontId="119" fillId="0" borderId="117" xfId="0" applyNumberFormat="1" applyFont="1" applyFill="1" applyBorder="1" applyAlignment="1">
      <alignment horizontal="left" vertical="top" wrapText="1"/>
    </xf>
    <xf numFmtId="0" fontId="119" fillId="0" borderId="156" xfId="0" applyNumberFormat="1" applyFont="1" applyFill="1" applyBorder="1" applyAlignment="1">
      <alignment horizontal="left" vertical="top" wrapText="1"/>
    </xf>
    <xf numFmtId="0" fontId="116" fillId="0" borderId="146" xfId="0" applyFont="1" applyFill="1" applyBorder="1" applyAlignment="1">
      <alignment horizontal="center" vertical="center" wrapText="1"/>
    </xf>
    <xf numFmtId="0" fontId="119" fillId="0" borderId="157" xfId="0" applyFont="1" applyFill="1" applyBorder="1" applyAlignment="1">
      <alignment horizontal="center" vertical="center" wrapText="1"/>
    </xf>
    <xf numFmtId="0" fontId="119" fillId="0" borderId="67" xfId="0" applyFont="1" applyFill="1" applyBorder="1" applyAlignment="1">
      <alignment horizontal="center" vertical="center" wrapText="1"/>
    </xf>
    <xf numFmtId="0" fontId="116" fillId="0" borderId="144" xfId="0" applyFont="1" applyBorder="1" applyAlignment="1">
      <alignment horizontal="center" vertical="top" wrapText="1"/>
    </xf>
    <xf numFmtId="0" fontId="116" fillId="0" borderId="143" xfId="0" applyFont="1" applyBorder="1" applyAlignment="1">
      <alignment horizontal="center" vertical="top" wrapText="1"/>
    </xf>
    <xf numFmtId="0" fontId="116" fillId="0" borderId="144" xfId="0" applyFont="1" applyFill="1" applyBorder="1" applyAlignment="1">
      <alignment horizontal="center" vertical="top" wrapText="1"/>
    </xf>
    <xf numFmtId="0" fontId="116" fillId="0" borderId="150" xfId="0" applyFont="1" applyFill="1" applyBorder="1" applyAlignment="1">
      <alignment horizontal="center" vertical="top" wrapText="1"/>
    </xf>
    <xf numFmtId="0" fontId="116" fillId="0" borderId="147" xfId="0" applyFont="1" applyFill="1" applyBorder="1" applyAlignment="1">
      <alignment horizontal="center" vertical="top" wrapText="1"/>
    </xf>
    <xf numFmtId="0" fontId="105" fillId="0" borderId="129" xfId="0" applyNumberFormat="1" applyFont="1" applyFill="1" applyBorder="1" applyAlignment="1">
      <alignment horizontal="left" vertical="top" wrapText="1"/>
    </xf>
    <xf numFmtId="0" fontId="105" fillId="0" borderId="130" xfId="0" applyNumberFormat="1" applyFont="1" applyFill="1" applyBorder="1" applyAlignment="1">
      <alignment horizontal="left" vertical="top" wrapText="1"/>
    </xf>
    <xf numFmtId="0" fontId="122" fillId="0" borderId="145" xfId="0" applyFont="1" applyBorder="1" applyAlignment="1">
      <alignment horizontal="center" vertical="center"/>
    </xf>
    <xf numFmtId="0" fontId="121" fillId="0" borderId="145" xfId="0" applyFont="1" applyBorder="1" applyAlignment="1">
      <alignment horizontal="center" vertical="center" wrapText="1"/>
    </xf>
    <xf numFmtId="0" fontId="121" fillId="0" borderId="146" xfId="0" applyFont="1" applyBorder="1" applyAlignment="1">
      <alignment horizontal="center" vertical="center" wrapText="1"/>
    </xf>
    <xf numFmtId="0" fontId="105" fillId="76" borderId="148" xfId="0" applyFont="1" applyFill="1" applyBorder="1" applyAlignment="1">
      <alignment horizontal="center" vertical="center" wrapText="1"/>
    </xf>
    <xf numFmtId="0" fontId="105" fillId="76" borderId="147" xfId="0" applyFont="1" applyFill="1" applyBorder="1" applyAlignment="1">
      <alignment horizontal="center" vertical="center" wrapText="1"/>
    </xf>
    <xf numFmtId="0" fontId="106" fillId="0" borderId="148" xfId="0" applyFont="1" applyFill="1" applyBorder="1" applyAlignment="1">
      <alignment horizontal="left" vertical="center" wrapText="1"/>
    </xf>
    <xf numFmtId="0" fontId="106" fillId="0" borderId="147" xfId="0" applyFont="1" applyFill="1" applyBorder="1" applyAlignment="1">
      <alignment horizontal="left" vertical="center" wrapText="1"/>
    </xf>
    <xf numFmtId="0" fontId="106" fillId="0" borderId="148" xfId="13" applyFont="1" applyFill="1" applyBorder="1" applyAlignment="1" applyProtection="1">
      <alignment horizontal="left" vertical="top" wrapText="1"/>
      <protection locked="0"/>
    </xf>
    <xf numFmtId="0" fontId="106" fillId="0" borderId="147" xfId="13" applyFont="1" applyFill="1" applyBorder="1" applyAlignment="1" applyProtection="1">
      <alignment horizontal="left" vertical="top" wrapText="1"/>
      <protection locked="0"/>
    </xf>
    <xf numFmtId="0" fontId="106" fillId="0" borderId="148" xfId="0" applyNumberFormat="1" applyFont="1" applyFill="1" applyBorder="1" applyAlignment="1">
      <alignment horizontal="left" vertical="center" wrapText="1"/>
    </xf>
    <xf numFmtId="0" fontId="106" fillId="0" borderId="147" xfId="0" applyNumberFormat="1" applyFont="1" applyFill="1" applyBorder="1" applyAlignment="1">
      <alignment horizontal="left" vertical="center" wrapText="1"/>
    </xf>
    <xf numFmtId="0" fontId="106" fillId="0" borderId="148" xfId="0" applyNumberFormat="1" applyFont="1" applyFill="1" applyBorder="1" applyAlignment="1">
      <alignment horizontal="left" vertical="top" wrapText="1"/>
    </xf>
    <xf numFmtId="0" fontId="106" fillId="0" borderId="147" xfId="0" applyNumberFormat="1" applyFont="1" applyFill="1" applyBorder="1" applyAlignment="1">
      <alignment horizontal="left" vertical="top" wrapText="1"/>
    </xf>
    <xf numFmtId="49" fontId="106" fillId="0" borderId="0" xfId="0" applyNumberFormat="1" applyFont="1" applyFill="1" applyBorder="1" applyAlignment="1">
      <alignment horizontal="center" vertical="center"/>
    </xf>
    <xf numFmtId="0" fontId="106" fillId="0" borderId="145" xfId="0" applyFont="1" applyFill="1" applyBorder="1" applyAlignment="1">
      <alignment horizontal="left" vertical="top" wrapText="1"/>
    </xf>
    <xf numFmtId="0" fontId="106" fillId="0" borderId="148" xfId="0" applyFont="1" applyFill="1" applyBorder="1" applyAlignment="1">
      <alignment horizontal="left" vertical="top" wrapText="1"/>
    </xf>
    <xf numFmtId="0" fontId="106" fillId="0" borderId="145" xfId="0" applyFont="1" applyFill="1" applyBorder="1" applyAlignment="1">
      <alignment horizontal="left" vertical="center" wrapText="1"/>
    </xf>
    <xf numFmtId="0" fontId="105" fillId="76" borderId="145" xfId="0" applyFont="1" applyFill="1" applyBorder="1" applyAlignment="1">
      <alignment horizontal="center" vertical="center" wrapText="1"/>
    </xf>
    <xf numFmtId="0" fontId="106" fillId="0" borderId="145" xfId="0" applyNumberFormat="1" applyFont="1" applyFill="1" applyBorder="1" applyAlignment="1">
      <alignment horizontal="left" vertical="top" wrapText="1"/>
    </xf>
    <xf numFmtId="0" fontId="106" fillId="0" borderId="145" xfId="0" applyFont="1" applyBorder="1" applyAlignment="1">
      <alignment horizontal="center"/>
    </xf>
    <xf numFmtId="0" fontId="106" fillId="0" borderId="97" xfId="0" applyFont="1" applyFill="1" applyBorder="1" applyAlignment="1">
      <alignment horizontal="left" vertical="center" wrapText="1"/>
    </xf>
    <xf numFmtId="0" fontId="106" fillId="0" borderId="95" xfId="0" applyFont="1" applyFill="1" applyBorder="1" applyAlignment="1">
      <alignment horizontal="left" vertical="center" wrapText="1"/>
    </xf>
    <xf numFmtId="0" fontId="105" fillId="0" borderId="145" xfId="0" applyFont="1" applyFill="1" applyBorder="1" applyAlignment="1">
      <alignment horizontal="center" vertical="center"/>
    </xf>
    <xf numFmtId="0" fontId="106" fillId="3" borderId="148" xfId="13" applyFont="1" applyFill="1" applyBorder="1" applyAlignment="1" applyProtection="1">
      <alignment horizontal="left" vertical="top" wrapText="1"/>
      <protection locked="0"/>
    </xf>
    <xf numFmtId="0" fontId="106" fillId="3" borderId="147" xfId="13" applyFont="1" applyFill="1" applyBorder="1" applyAlignment="1" applyProtection="1">
      <alignment horizontal="left" vertical="top" wrapText="1"/>
      <protection locked="0"/>
    </xf>
    <xf numFmtId="0" fontId="105" fillId="0" borderId="83" xfId="0" applyFont="1" applyFill="1" applyBorder="1" applyAlignment="1">
      <alignment horizontal="center" vertical="center"/>
    </xf>
    <xf numFmtId="0" fontId="105" fillId="76" borderId="80"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81" xfId="0" applyFont="1" applyFill="1" applyBorder="1" applyAlignment="1">
      <alignment horizontal="center" vertical="center" wrapText="1"/>
    </xf>
    <xf numFmtId="0" fontId="106" fillId="77" borderId="97" xfId="0" applyFont="1" applyFill="1" applyBorder="1" applyAlignment="1">
      <alignment vertical="center" wrapText="1"/>
    </xf>
    <xf numFmtId="0" fontId="106" fillId="77" borderId="95" xfId="0" applyFont="1" applyFill="1" applyBorder="1" applyAlignment="1">
      <alignment vertical="center" wrapText="1"/>
    </xf>
    <xf numFmtId="0" fontId="106" fillId="0" borderId="97" xfId="0" applyFont="1" applyFill="1" applyBorder="1" applyAlignment="1">
      <alignment vertical="center" wrapText="1"/>
    </xf>
    <xf numFmtId="0" fontId="106" fillId="0" borderId="95" xfId="0" applyFont="1" applyFill="1" applyBorder="1" applyAlignment="1">
      <alignment vertical="center" wrapText="1"/>
    </xf>
    <xf numFmtId="0" fontId="105" fillId="76" borderId="85" xfId="0" applyFont="1" applyFill="1" applyBorder="1" applyAlignment="1">
      <alignment horizontal="center" vertical="center"/>
    </xf>
    <xf numFmtId="0" fontId="105" fillId="76" borderId="86" xfId="0" applyFont="1" applyFill="1" applyBorder="1" applyAlignment="1">
      <alignment horizontal="center" vertical="center"/>
    </xf>
    <xf numFmtId="0" fontId="105" fillId="76" borderId="87" xfId="0" applyFont="1" applyFill="1" applyBorder="1" applyAlignment="1">
      <alignment horizontal="center" vertical="center"/>
    </xf>
    <xf numFmtId="0" fontId="106" fillId="3" borderId="97" xfId="0" applyFont="1" applyFill="1" applyBorder="1" applyAlignment="1">
      <alignment horizontal="left" vertical="center" wrapText="1"/>
    </xf>
    <xf numFmtId="0" fontId="106" fillId="3" borderId="95" xfId="0" applyFont="1" applyFill="1" applyBorder="1" applyAlignment="1">
      <alignment horizontal="left" vertical="center" wrapText="1"/>
    </xf>
    <xf numFmtId="0" fontId="106" fillId="0" borderId="75" xfId="0" applyFont="1" applyFill="1" applyBorder="1" applyAlignment="1">
      <alignment horizontal="left" vertical="center" wrapText="1"/>
    </xf>
    <xf numFmtId="0" fontId="106" fillId="0" borderId="76" xfId="0" applyFont="1" applyFill="1" applyBorder="1" applyAlignment="1">
      <alignment horizontal="left" vertical="center" wrapText="1"/>
    </xf>
    <xf numFmtId="0" fontId="105" fillId="76" borderId="71" xfId="0" applyFont="1" applyFill="1" applyBorder="1" applyAlignment="1">
      <alignment horizontal="center" vertical="center" wrapText="1"/>
    </xf>
    <xf numFmtId="0" fontId="105" fillId="76" borderId="72" xfId="0" applyFont="1" applyFill="1" applyBorder="1" applyAlignment="1">
      <alignment horizontal="center" vertical="center" wrapText="1"/>
    </xf>
    <xf numFmtId="0" fontId="105" fillId="76" borderId="73" xfId="0" applyFont="1" applyFill="1" applyBorder="1" applyAlignment="1">
      <alignment horizontal="center" vertical="center" wrapText="1"/>
    </xf>
    <xf numFmtId="0" fontId="106" fillId="0" borderId="52"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82" borderId="97" xfId="0" applyFont="1" applyFill="1" applyBorder="1" applyAlignment="1">
      <alignment vertical="center" wrapText="1"/>
    </xf>
    <xf numFmtId="0" fontId="106" fillId="82" borderId="95" xfId="0" applyFont="1" applyFill="1" applyBorder="1" applyAlignment="1">
      <alignment vertical="center" wrapText="1"/>
    </xf>
    <xf numFmtId="0" fontId="106" fillId="82" borderId="138" xfId="0" applyFont="1" applyFill="1" applyBorder="1" applyAlignment="1">
      <alignment horizontal="left" vertical="center" wrapText="1"/>
    </xf>
    <xf numFmtId="0" fontId="106" fillId="82" borderId="139" xfId="0" applyFont="1" applyFill="1" applyBorder="1" applyAlignment="1">
      <alignment horizontal="left" vertical="center" wrapText="1"/>
    </xf>
    <xf numFmtId="0" fontId="106" fillId="82" borderId="140" xfId="0" applyFont="1" applyFill="1" applyBorder="1" applyAlignment="1">
      <alignment horizontal="left" vertical="center" wrapText="1"/>
    </xf>
    <xf numFmtId="0" fontId="106" fillId="3" borderId="75" xfId="0" applyFont="1" applyFill="1" applyBorder="1" applyAlignment="1">
      <alignment horizontal="left" vertical="center" wrapText="1"/>
    </xf>
    <xf numFmtId="0" fontId="106" fillId="3" borderId="76" xfId="0" applyFont="1" applyFill="1" applyBorder="1" applyAlignment="1">
      <alignment horizontal="left" vertical="center" wrapText="1"/>
    </xf>
    <xf numFmtId="0" fontId="106" fillId="82" borderId="78" xfId="0" applyFont="1" applyFill="1" applyBorder="1" applyAlignment="1">
      <alignment horizontal="left" vertical="center" wrapText="1"/>
    </xf>
    <xf numFmtId="0" fontId="106" fillId="82" borderId="79" xfId="0" applyFont="1" applyFill="1" applyBorder="1" applyAlignment="1">
      <alignment horizontal="left" vertical="center" wrapText="1"/>
    </xf>
    <xf numFmtId="0" fontId="106" fillId="82" borderId="52" xfId="0" applyFont="1" applyFill="1" applyBorder="1" applyAlignment="1">
      <alignment vertical="center" wrapText="1"/>
    </xf>
    <xf numFmtId="0" fontId="106" fillId="82" borderId="11" xfId="0" applyFont="1" applyFill="1" applyBorder="1" applyAlignment="1">
      <alignment vertical="center" wrapText="1"/>
    </xf>
    <xf numFmtId="0" fontId="106" fillId="3" borderId="97" xfId="0" applyFont="1" applyFill="1" applyBorder="1" applyAlignment="1">
      <alignment vertical="center" wrapText="1"/>
    </xf>
    <xf numFmtId="0" fontId="106" fillId="3" borderId="95" xfId="0" applyFont="1" applyFill="1" applyBorder="1" applyAlignment="1">
      <alignment vertical="center" wrapText="1"/>
    </xf>
    <xf numFmtId="0" fontId="105" fillId="0" borderId="68" xfId="0" applyFont="1" applyFill="1" applyBorder="1" applyAlignment="1">
      <alignment horizontal="center" vertical="center"/>
    </xf>
    <xf numFmtId="0" fontId="105" fillId="0" borderId="69" xfId="0" applyFont="1" applyFill="1" applyBorder="1" applyAlignment="1">
      <alignment horizontal="center" vertical="center"/>
    </xf>
    <xf numFmtId="0" fontId="105" fillId="0" borderId="70" xfId="0" applyFont="1" applyFill="1" applyBorder="1" applyAlignment="1">
      <alignment horizontal="center" vertical="center"/>
    </xf>
    <xf numFmtId="0" fontId="106" fillId="0" borderId="96" xfId="0" applyFont="1" applyFill="1" applyBorder="1" applyAlignment="1">
      <alignment horizontal="left" vertical="center" wrapText="1"/>
    </xf>
    <xf numFmtId="0" fontId="126" fillId="3" borderId="97" xfId="0" applyFont="1" applyFill="1" applyBorder="1" applyAlignment="1">
      <alignment vertical="center" wrapText="1"/>
    </xf>
    <xf numFmtId="0" fontId="126" fillId="3" borderId="95" xfId="0" applyFont="1" applyFill="1" applyBorder="1" applyAlignment="1">
      <alignment vertical="center" wrapText="1"/>
    </xf>
    <xf numFmtId="0" fontId="106" fillId="0" borderId="97" xfId="0" applyFont="1" applyFill="1" applyBorder="1" applyAlignment="1">
      <alignment horizontal="left"/>
    </xf>
    <xf numFmtId="0" fontId="106" fillId="0" borderId="95" xfId="0" applyFont="1" applyFill="1" applyBorder="1" applyAlignment="1">
      <alignment horizontal="left"/>
    </xf>
    <xf numFmtId="3" fontId="117" fillId="0" borderId="145" xfId="0" applyNumberFormat="1" applyFont="1" applyBorder="1"/>
    <xf numFmtId="3" fontId="120" fillId="0" borderId="145" xfId="0" applyNumberFormat="1" applyFont="1" applyBorder="1"/>
    <xf numFmtId="3" fontId="119" fillId="0" borderId="145" xfId="0" applyNumberFormat="1" applyFont="1" applyFill="1" applyBorder="1" applyAlignment="1">
      <alignment horizontal="right" vertical="center" wrapText="1"/>
    </xf>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 val="დამხმარე გვარდი"/>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85" zoomScaleNormal="85" workbookViewId="0">
      <pane xSplit="1" ySplit="7" topLeftCell="B8" activePane="bottomRight" state="frozen"/>
      <selection activeCell="F27" sqref="F27"/>
      <selection pane="topRight" activeCell="F27" sqref="F27"/>
      <selection pane="bottomLeft" activeCell="F27" sqref="F27"/>
      <selection pane="bottomRight"/>
    </sheetView>
  </sheetViews>
  <sheetFormatPr defaultRowHeight="14.4"/>
  <cols>
    <col min="1" max="1" width="10.33203125" style="2" customWidth="1"/>
    <col min="2" max="2" width="153" bestFit="1" customWidth="1"/>
    <col min="3" max="3" width="39.44140625" customWidth="1"/>
    <col min="7" max="7" width="9" customWidth="1"/>
  </cols>
  <sheetData>
    <row r="1" spans="1:3">
      <c r="A1" s="9"/>
      <c r="B1" s="127" t="s">
        <v>160</v>
      </c>
      <c r="C1" s="55"/>
    </row>
    <row r="2" spans="1:3" s="124" customFormat="1">
      <c r="A2" s="166">
        <v>1</v>
      </c>
      <c r="B2" s="125" t="s">
        <v>161</v>
      </c>
      <c r="C2" s="615" t="s">
        <v>961</v>
      </c>
    </row>
    <row r="3" spans="1:3" s="124" customFormat="1">
      <c r="A3" s="166">
        <v>2</v>
      </c>
      <c r="B3" s="126" t="s">
        <v>162</v>
      </c>
      <c r="C3" s="616" t="s">
        <v>962</v>
      </c>
    </row>
    <row r="4" spans="1:3" s="124" customFormat="1">
      <c r="A4" s="166">
        <v>3</v>
      </c>
      <c r="B4" s="126" t="s">
        <v>163</v>
      </c>
      <c r="C4" s="615" t="s">
        <v>963</v>
      </c>
    </row>
    <row r="5" spans="1:3" s="124" customFormat="1">
      <c r="A5" s="167">
        <v>4</v>
      </c>
      <c r="B5" s="129" t="s">
        <v>164</v>
      </c>
      <c r="C5" s="617" t="s">
        <v>964</v>
      </c>
    </row>
    <row r="6" spans="1:3" s="128" customFormat="1" ht="65.25" customHeight="1">
      <c r="A6" s="821" t="s">
        <v>322</v>
      </c>
      <c r="B6" s="822"/>
      <c r="C6" s="822"/>
    </row>
    <row r="7" spans="1:3">
      <c r="A7" s="265" t="s">
        <v>252</v>
      </c>
      <c r="B7" s="266" t="s">
        <v>165</v>
      </c>
    </row>
    <row r="8" spans="1:3">
      <c r="A8" s="267">
        <v>1</v>
      </c>
      <c r="B8" s="263" t="s">
        <v>140</v>
      </c>
    </row>
    <row r="9" spans="1:3">
      <c r="A9" s="267">
        <v>2</v>
      </c>
      <c r="B9" s="263" t="s">
        <v>166</v>
      </c>
    </row>
    <row r="10" spans="1:3">
      <c r="A10" s="267">
        <v>3</v>
      </c>
      <c r="B10" s="263" t="s">
        <v>167</v>
      </c>
    </row>
    <row r="11" spans="1:3">
      <c r="A11" s="267">
        <v>4</v>
      </c>
      <c r="B11" s="263" t="s">
        <v>168</v>
      </c>
      <c r="C11" s="123"/>
    </row>
    <row r="12" spans="1:3">
      <c r="A12" s="267">
        <v>5</v>
      </c>
      <c r="B12" s="263" t="s">
        <v>108</v>
      </c>
    </row>
    <row r="13" spans="1:3">
      <c r="A13" s="267">
        <v>6</v>
      </c>
      <c r="B13" s="268" t="s">
        <v>92</v>
      </c>
    </row>
    <row r="14" spans="1:3">
      <c r="A14" s="267">
        <v>7</v>
      </c>
      <c r="B14" s="263" t="s">
        <v>169</v>
      </c>
    </row>
    <row r="15" spans="1:3">
      <c r="A15" s="267">
        <v>8</v>
      </c>
      <c r="B15" s="263" t="s">
        <v>172</v>
      </c>
    </row>
    <row r="16" spans="1:3">
      <c r="A16" s="267">
        <v>9</v>
      </c>
      <c r="B16" s="263" t="s">
        <v>86</v>
      </c>
    </row>
    <row r="17" spans="1:2">
      <c r="A17" s="269" t="s">
        <v>379</v>
      </c>
      <c r="B17" s="263" t="s">
        <v>359</v>
      </c>
    </row>
    <row r="18" spans="1:2">
      <c r="A18" s="267">
        <v>10</v>
      </c>
      <c r="B18" s="263" t="s">
        <v>173</v>
      </c>
    </row>
    <row r="19" spans="1:2">
      <c r="A19" s="267">
        <v>11</v>
      </c>
      <c r="B19" s="268" t="s">
        <v>156</v>
      </c>
    </row>
    <row r="20" spans="1:2">
      <c r="A20" s="267">
        <v>12</v>
      </c>
      <c r="B20" s="268" t="s">
        <v>153</v>
      </c>
    </row>
    <row r="21" spans="1:2">
      <c r="A21" s="267">
        <v>13</v>
      </c>
      <c r="B21" s="270" t="s">
        <v>298</v>
      </c>
    </row>
    <row r="22" spans="1:2">
      <c r="A22" s="267">
        <v>14</v>
      </c>
      <c r="B22" s="263" t="s">
        <v>352</v>
      </c>
    </row>
    <row r="23" spans="1:2">
      <c r="A23" s="271">
        <v>15</v>
      </c>
      <c r="B23" s="263" t="s">
        <v>75</v>
      </c>
    </row>
    <row r="24" spans="1:2">
      <c r="A24" s="271">
        <v>15.1</v>
      </c>
      <c r="B24" s="263" t="s">
        <v>388</v>
      </c>
    </row>
    <row r="25" spans="1:2">
      <c r="A25" s="271">
        <v>16</v>
      </c>
      <c r="B25" s="263" t="s">
        <v>454</v>
      </c>
    </row>
    <row r="26" spans="1:2">
      <c r="A26" s="271">
        <v>17</v>
      </c>
      <c r="B26" s="263" t="s">
        <v>678</v>
      </c>
    </row>
    <row r="27" spans="1:2">
      <c r="A27" s="271">
        <v>18</v>
      </c>
      <c r="B27" s="263" t="s">
        <v>940</v>
      </c>
    </row>
    <row r="28" spans="1:2">
      <c r="A28" s="271">
        <v>19</v>
      </c>
      <c r="B28" s="263" t="s">
        <v>941</v>
      </c>
    </row>
    <row r="29" spans="1:2">
      <c r="A29" s="271">
        <v>20</v>
      </c>
      <c r="B29" s="263" t="s">
        <v>942</v>
      </c>
    </row>
    <row r="30" spans="1:2">
      <c r="A30" s="271">
        <v>21</v>
      </c>
      <c r="B30" s="263" t="s">
        <v>547</v>
      </c>
    </row>
    <row r="31" spans="1:2">
      <c r="A31" s="271">
        <v>22</v>
      </c>
      <c r="B31" s="263" t="s">
        <v>943</v>
      </c>
    </row>
    <row r="32" spans="1:2" ht="26.4">
      <c r="A32" s="271">
        <v>23</v>
      </c>
      <c r="B32" s="599" t="s">
        <v>939</v>
      </c>
    </row>
    <row r="33" spans="1:2">
      <c r="A33" s="271">
        <v>24</v>
      </c>
      <c r="B33" s="263" t="s">
        <v>944</v>
      </c>
    </row>
    <row r="34" spans="1:2">
      <c r="A34" s="271">
        <v>25</v>
      </c>
      <c r="B34" s="263" t="s">
        <v>945</v>
      </c>
    </row>
    <row r="35" spans="1:2">
      <c r="A35" s="267">
        <v>26</v>
      </c>
      <c r="B35" s="263" t="s">
        <v>724</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 ref="C5" r:id="rId1" xr:uid="{00000000-0004-0000-0000-00001C000000}"/>
  </hyperlinks>
  <pageMargins left="0.7" right="0.7" top="0.75" bottom="0.75" header="0.3" footer="0.3"/>
  <pageSetup paperSize="9" scale="43" orientation="portrait" r:id="rId2"/>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6"/>
  <sheetViews>
    <sheetView zoomScaleNormal="100" workbookViewId="0">
      <pane xSplit="1" ySplit="5" topLeftCell="B38" activePane="bottomRight" state="frozen"/>
      <selection activeCell="F27" sqref="F27"/>
      <selection pane="topRight" activeCell="F27" sqref="F27"/>
      <selection pane="bottomLeft" activeCell="F27" sqref="F27"/>
      <selection pane="bottomRight" activeCell="F27" sqref="F27"/>
    </sheetView>
  </sheetViews>
  <sheetFormatPr defaultRowHeight="14.4"/>
  <cols>
    <col min="1" max="1" width="9.5546875" style="5" bestFit="1" customWidth="1"/>
    <col min="2" max="2" width="132.44140625" style="2" customWidth="1"/>
    <col min="3" max="3" width="18.44140625" style="2" customWidth="1"/>
  </cols>
  <sheetData>
    <row r="1" spans="1:6">
      <c r="A1" s="17" t="s">
        <v>109</v>
      </c>
      <c r="B1" s="16" t="str">
        <f>Info!C2</f>
        <v>სს ”ლიბერთი ბანკი”</v>
      </c>
      <c r="D1" s="2"/>
      <c r="E1" s="2"/>
      <c r="F1" s="2"/>
    </row>
    <row r="2" spans="1:6" s="21" customFormat="1" ht="15.75" customHeight="1">
      <c r="A2" s="21" t="s">
        <v>110</v>
      </c>
      <c r="B2" s="603">
        <f>'1. key ratios'!B2</f>
        <v>45016</v>
      </c>
    </row>
    <row r="3" spans="1:6" s="21" customFormat="1" ht="15.75" customHeight="1"/>
    <row r="4" spans="1:6" ht="15" thickBot="1">
      <c r="A4" s="5" t="s">
        <v>258</v>
      </c>
      <c r="B4" s="30" t="s">
        <v>86</v>
      </c>
    </row>
    <row r="5" spans="1:6">
      <c r="A5" s="84" t="s">
        <v>26</v>
      </c>
      <c r="B5" s="85"/>
      <c r="C5" s="86" t="s">
        <v>27</v>
      </c>
    </row>
    <row r="6" spans="1:6">
      <c r="A6" s="87">
        <v>1</v>
      </c>
      <c r="B6" s="51" t="s">
        <v>28</v>
      </c>
      <c r="C6" s="723">
        <f>SUM(C7:C11)</f>
        <v>421617221.30104154</v>
      </c>
    </row>
    <row r="7" spans="1:6">
      <c r="A7" s="87">
        <v>2</v>
      </c>
      <c r="B7" s="48" t="s">
        <v>29</v>
      </c>
      <c r="C7" s="724">
        <v>44490459.25999999</v>
      </c>
    </row>
    <row r="8" spans="1:6">
      <c r="A8" s="87">
        <v>3</v>
      </c>
      <c r="B8" s="42" t="s">
        <v>30</v>
      </c>
      <c r="C8" s="724">
        <v>36850537.079555564</v>
      </c>
    </row>
    <row r="9" spans="1:6">
      <c r="A9" s="87">
        <v>4</v>
      </c>
      <c r="B9" s="42" t="s">
        <v>31</v>
      </c>
      <c r="C9" s="724">
        <v>22084149.194463491</v>
      </c>
    </row>
    <row r="10" spans="1:6">
      <c r="A10" s="87">
        <v>5</v>
      </c>
      <c r="B10" s="42" t="s">
        <v>32</v>
      </c>
      <c r="C10" s="724">
        <v>0</v>
      </c>
    </row>
    <row r="11" spans="1:6">
      <c r="A11" s="87">
        <v>6</v>
      </c>
      <c r="B11" s="49" t="s">
        <v>33</v>
      </c>
      <c r="C11" s="724">
        <v>318192075.76702249</v>
      </c>
    </row>
    <row r="12" spans="1:6" s="4" customFormat="1">
      <c r="A12" s="87">
        <v>7</v>
      </c>
      <c r="B12" s="51" t="s">
        <v>34</v>
      </c>
      <c r="C12" s="725">
        <f>SUM(C13:C28)</f>
        <v>82525834.28819488</v>
      </c>
    </row>
    <row r="13" spans="1:6" s="4" customFormat="1">
      <c r="A13" s="87">
        <v>8</v>
      </c>
      <c r="B13" s="50" t="s">
        <v>35</v>
      </c>
      <c r="C13" s="726">
        <v>22084149.194463491</v>
      </c>
    </row>
    <row r="14" spans="1:6" s="4" customFormat="1" ht="27.6">
      <c r="A14" s="87">
        <v>9</v>
      </c>
      <c r="B14" s="43" t="s">
        <v>36</v>
      </c>
      <c r="C14" s="726">
        <v>3037000.6837313883</v>
      </c>
    </row>
    <row r="15" spans="1:6" s="4" customFormat="1">
      <c r="A15" s="87">
        <v>10</v>
      </c>
      <c r="B15" s="44" t="s">
        <v>37</v>
      </c>
      <c r="C15" s="726">
        <v>57297951.109999999</v>
      </c>
    </row>
    <row r="16" spans="1:6" s="4" customFormat="1">
      <c r="A16" s="87">
        <v>11</v>
      </c>
      <c r="B16" s="45" t="s">
        <v>38</v>
      </c>
      <c r="C16" s="726">
        <v>0</v>
      </c>
    </row>
    <row r="17" spans="1:3" s="4" customFormat="1">
      <c r="A17" s="87">
        <v>12</v>
      </c>
      <c r="B17" s="44" t="s">
        <v>39</v>
      </c>
      <c r="C17" s="726">
        <v>0</v>
      </c>
    </row>
    <row r="18" spans="1:3" s="4" customFormat="1">
      <c r="A18" s="87">
        <v>13</v>
      </c>
      <c r="B18" s="44" t="s">
        <v>40</v>
      </c>
      <c r="C18" s="726">
        <v>0</v>
      </c>
    </row>
    <row r="19" spans="1:3" s="4" customFormat="1">
      <c r="A19" s="87">
        <v>14</v>
      </c>
      <c r="B19" s="44" t="s">
        <v>41</v>
      </c>
      <c r="C19" s="726">
        <v>0</v>
      </c>
    </row>
    <row r="20" spans="1:3" s="4" customFormat="1" ht="27.6">
      <c r="A20" s="87">
        <v>15</v>
      </c>
      <c r="B20" s="44" t="s">
        <v>42</v>
      </c>
      <c r="C20" s="726">
        <v>0</v>
      </c>
    </row>
    <row r="21" spans="1:3" s="4" customFormat="1" ht="27.6">
      <c r="A21" s="87">
        <v>16</v>
      </c>
      <c r="B21" s="43" t="s">
        <v>43</v>
      </c>
      <c r="C21" s="726">
        <v>0</v>
      </c>
    </row>
    <row r="22" spans="1:3" s="4" customFormat="1">
      <c r="A22" s="87">
        <v>17</v>
      </c>
      <c r="B22" s="88" t="s">
        <v>44</v>
      </c>
      <c r="C22" s="726">
        <v>106733.3</v>
      </c>
    </row>
    <row r="23" spans="1:3" s="4" customFormat="1">
      <c r="A23" s="87">
        <v>18</v>
      </c>
      <c r="B23" s="600" t="s">
        <v>727</v>
      </c>
      <c r="C23" s="726">
        <v>0</v>
      </c>
    </row>
    <row r="24" spans="1:3" s="4" customFormat="1" ht="27.6">
      <c r="A24" s="87">
        <v>19</v>
      </c>
      <c r="B24" s="43" t="s">
        <v>45</v>
      </c>
      <c r="C24" s="726">
        <v>0</v>
      </c>
    </row>
    <row r="25" spans="1:3" s="4" customFormat="1" ht="27.6">
      <c r="A25" s="87">
        <v>20</v>
      </c>
      <c r="B25" s="43" t="s">
        <v>46</v>
      </c>
      <c r="C25" s="726">
        <v>0</v>
      </c>
    </row>
    <row r="26" spans="1:3" s="4" customFormat="1" ht="27.6">
      <c r="A26" s="87">
        <v>21</v>
      </c>
      <c r="B26" s="46" t="s">
        <v>47</v>
      </c>
      <c r="C26" s="726">
        <v>0</v>
      </c>
    </row>
    <row r="27" spans="1:3" s="4" customFormat="1">
      <c r="A27" s="87">
        <v>22</v>
      </c>
      <c r="B27" s="46" t="s">
        <v>48</v>
      </c>
      <c r="C27" s="726">
        <v>0</v>
      </c>
    </row>
    <row r="28" spans="1:3" s="4" customFormat="1" ht="27.6">
      <c r="A28" s="87">
        <v>23</v>
      </c>
      <c r="B28" s="46" t="s">
        <v>49</v>
      </c>
      <c r="C28" s="726">
        <v>0</v>
      </c>
    </row>
    <row r="29" spans="1:3" s="4" customFormat="1">
      <c r="A29" s="87">
        <v>24</v>
      </c>
      <c r="B29" s="52" t="s">
        <v>23</v>
      </c>
      <c r="C29" s="725">
        <f>C6-C12</f>
        <v>339091387.01284665</v>
      </c>
    </row>
    <row r="30" spans="1:3" s="4" customFormat="1">
      <c r="A30" s="89"/>
      <c r="B30" s="47"/>
      <c r="C30" s="726"/>
    </row>
    <row r="31" spans="1:3" s="4" customFormat="1">
      <c r="A31" s="89">
        <v>25</v>
      </c>
      <c r="B31" s="52" t="s">
        <v>50</v>
      </c>
      <c r="C31" s="725">
        <f>C32+C35</f>
        <v>4565384</v>
      </c>
    </row>
    <row r="32" spans="1:3" s="4" customFormat="1">
      <c r="A32" s="89">
        <v>26</v>
      </c>
      <c r="B32" s="42" t="s">
        <v>51</v>
      </c>
      <c r="C32" s="727">
        <f>C33+C34</f>
        <v>45653.84</v>
      </c>
    </row>
    <row r="33" spans="1:3" s="4" customFormat="1">
      <c r="A33" s="89">
        <v>27</v>
      </c>
      <c r="B33" s="121" t="s">
        <v>52</v>
      </c>
      <c r="C33" s="726">
        <v>45653.84</v>
      </c>
    </row>
    <row r="34" spans="1:3" s="4" customFormat="1">
      <c r="A34" s="89">
        <v>28</v>
      </c>
      <c r="B34" s="121" t="s">
        <v>53</v>
      </c>
      <c r="C34" s="726">
        <v>0</v>
      </c>
    </row>
    <row r="35" spans="1:3" s="4" customFormat="1">
      <c r="A35" s="89">
        <v>29</v>
      </c>
      <c r="B35" s="42" t="s">
        <v>54</v>
      </c>
      <c r="C35" s="726">
        <v>4519730.16</v>
      </c>
    </row>
    <row r="36" spans="1:3" s="4" customFormat="1">
      <c r="A36" s="89">
        <v>30</v>
      </c>
      <c r="B36" s="52" t="s">
        <v>55</v>
      </c>
      <c r="C36" s="725">
        <f>SUM(C37:C41)</f>
        <v>0</v>
      </c>
    </row>
    <row r="37" spans="1:3" s="4" customFormat="1">
      <c r="A37" s="89">
        <v>31</v>
      </c>
      <c r="B37" s="43" t="s">
        <v>56</v>
      </c>
      <c r="C37" s="726">
        <v>0</v>
      </c>
    </row>
    <row r="38" spans="1:3" s="4" customFormat="1">
      <c r="A38" s="89">
        <v>32</v>
      </c>
      <c r="B38" s="44" t="s">
        <v>57</v>
      </c>
      <c r="C38" s="726">
        <v>0</v>
      </c>
    </row>
    <row r="39" spans="1:3" s="4" customFormat="1" ht="27.6">
      <c r="A39" s="89">
        <v>33</v>
      </c>
      <c r="B39" s="43" t="s">
        <v>58</v>
      </c>
      <c r="C39" s="726">
        <v>0</v>
      </c>
    </row>
    <row r="40" spans="1:3" s="4" customFormat="1" ht="27.6">
      <c r="A40" s="89">
        <v>34</v>
      </c>
      <c r="B40" s="43" t="s">
        <v>46</v>
      </c>
      <c r="C40" s="726">
        <v>0</v>
      </c>
    </row>
    <row r="41" spans="1:3" s="4" customFormat="1" ht="27.6">
      <c r="A41" s="89">
        <v>35</v>
      </c>
      <c r="B41" s="46" t="s">
        <v>59</v>
      </c>
      <c r="C41" s="726">
        <v>0</v>
      </c>
    </row>
    <row r="42" spans="1:3" s="4" customFormat="1">
      <c r="A42" s="89">
        <v>36</v>
      </c>
      <c r="B42" s="52" t="s">
        <v>24</v>
      </c>
      <c r="C42" s="725">
        <f>C31-C36</f>
        <v>4565384</v>
      </c>
    </row>
    <row r="43" spans="1:3" s="4" customFormat="1">
      <c r="A43" s="89"/>
      <c r="B43" s="47"/>
      <c r="C43" s="726"/>
    </row>
    <row r="44" spans="1:3" s="4" customFormat="1">
      <c r="A44" s="89">
        <v>37</v>
      </c>
      <c r="B44" s="53" t="s">
        <v>60</v>
      </c>
      <c r="C44" s="725">
        <f>SUM(C45:C47)</f>
        <v>66670543.840000018</v>
      </c>
    </row>
    <row r="45" spans="1:3" s="4" customFormat="1">
      <c r="A45" s="89">
        <v>38</v>
      </c>
      <c r="B45" s="42" t="s">
        <v>61</v>
      </c>
      <c r="C45" s="726">
        <v>66670543.840000018</v>
      </c>
    </row>
    <row r="46" spans="1:3" s="4" customFormat="1">
      <c r="A46" s="89">
        <v>39</v>
      </c>
      <c r="B46" s="42" t="s">
        <v>62</v>
      </c>
      <c r="C46" s="726">
        <v>0</v>
      </c>
    </row>
    <row r="47" spans="1:3" s="4" customFormat="1">
      <c r="A47" s="89">
        <v>40</v>
      </c>
      <c r="B47" s="601" t="s">
        <v>726</v>
      </c>
      <c r="C47" s="726">
        <v>0</v>
      </c>
    </row>
    <row r="48" spans="1:3" s="4" customFormat="1">
      <c r="A48" s="89">
        <v>41</v>
      </c>
      <c r="B48" s="53" t="s">
        <v>63</v>
      </c>
      <c r="C48" s="725">
        <f>SUM(C49:C52)</f>
        <v>0</v>
      </c>
    </row>
    <row r="49" spans="1:3" s="4" customFormat="1">
      <c r="A49" s="89">
        <v>42</v>
      </c>
      <c r="B49" s="43" t="s">
        <v>64</v>
      </c>
      <c r="C49" s="726">
        <v>0</v>
      </c>
    </row>
    <row r="50" spans="1:3" s="4" customFormat="1">
      <c r="A50" s="89">
        <v>43</v>
      </c>
      <c r="B50" s="44" t="s">
        <v>65</v>
      </c>
      <c r="C50" s="726">
        <v>0</v>
      </c>
    </row>
    <row r="51" spans="1:3" s="4" customFormat="1" ht="27.6">
      <c r="A51" s="89">
        <v>44</v>
      </c>
      <c r="B51" s="43" t="s">
        <v>66</v>
      </c>
      <c r="C51" s="726">
        <v>0</v>
      </c>
    </row>
    <row r="52" spans="1:3" s="4" customFormat="1" ht="27.6">
      <c r="A52" s="89">
        <v>45</v>
      </c>
      <c r="B52" s="43" t="s">
        <v>46</v>
      </c>
      <c r="C52" s="726">
        <v>0</v>
      </c>
    </row>
    <row r="53" spans="1:3" s="4" customFormat="1" ht="15" thickBot="1">
      <c r="A53" s="89">
        <v>46</v>
      </c>
      <c r="B53" s="90" t="s">
        <v>25</v>
      </c>
      <c r="C53" s="173">
        <f>C44-C48</f>
        <v>66670543.840000018</v>
      </c>
    </row>
    <row r="56" spans="1:3">
      <c r="B56" s="2" t="s">
        <v>142</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pageSetup scale="56"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3"/>
  <sheetViews>
    <sheetView zoomScaleNormal="100" workbookViewId="0">
      <selection activeCell="F27" sqref="F27"/>
    </sheetView>
  </sheetViews>
  <sheetFormatPr defaultColWidth="9.109375" defaultRowHeight="13.8"/>
  <cols>
    <col min="1" max="1" width="10.88671875" style="226" bestFit="1" customWidth="1"/>
    <col min="2" max="2" width="59" style="226" customWidth="1"/>
    <col min="3" max="3" width="16.6640625" style="226" bestFit="1" customWidth="1"/>
    <col min="4" max="4" width="22.109375" style="226" customWidth="1"/>
    <col min="5" max="16384" width="9.109375" style="226"/>
  </cols>
  <sheetData>
    <row r="1" spans="1:4">
      <c r="A1" s="17" t="s">
        <v>109</v>
      </c>
      <c r="B1" s="16" t="str">
        <f>Info!C2</f>
        <v>სს ”ლიბერთი ბანკი”</v>
      </c>
    </row>
    <row r="2" spans="1:4" s="21" customFormat="1" ht="15.75" customHeight="1">
      <c r="A2" s="21" t="s">
        <v>110</v>
      </c>
      <c r="B2" s="603">
        <f>'1. key ratios'!B2</f>
        <v>45016</v>
      </c>
    </row>
    <row r="3" spans="1:4" s="21" customFormat="1" ht="15.75" customHeight="1"/>
    <row r="4" spans="1:4" ht="14.4" thickBot="1">
      <c r="A4" s="227" t="s">
        <v>358</v>
      </c>
      <c r="B4" s="257" t="s">
        <v>359</v>
      </c>
    </row>
    <row r="5" spans="1:4" s="258" customFormat="1">
      <c r="A5" s="857" t="s">
        <v>360</v>
      </c>
      <c r="B5" s="858"/>
      <c r="C5" s="247" t="s">
        <v>361</v>
      </c>
      <c r="D5" s="248" t="s">
        <v>362</v>
      </c>
    </row>
    <row r="6" spans="1:4" s="259" customFormat="1">
      <c r="A6" s="249">
        <v>1</v>
      </c>
      <c r="B6" s="250" t="s">
        <v>363</v>
      </c>
      <c r="C6" s="250"/>
      <c r="D6" s="251"/>
    </row>
    <row r="7" spans="1:4" s="259" customFormat="1">
      <c r="A7" s="252" t="s">
        <v>364</v>
      </c>
      <c r="B7" s="253" t="s">
        <v>365</v>
      </c>
      <c r="C7" s="297">
        <v>4.4999999999999998E-2</v>
      </c>
      <c r="D7" s="728">
        <f>C7*'5. RWA'!$C$13</f>
        <v>121949630.08389509</v>
      </c>
    </row>
    <row r="8" spans="1:4" s="259" customFormat="1">
      <c r="A8" s="252" t="s">
        <v>366</v>
      </c>
      <c r="B8" s="253" t="s">
        <v>367</v>
      </c>
      <c r="C8" s="298">
        <v>0.06</v>
      </c>
      <c r="D8" s="728">
        <f>C8*'5. RWA'!$C$13</f>
        <v>162599506.77852678</v>
      </c>
    </row>
    <row r="9" spans="1:4" s="259" customFormat="1">
      <c r="A9" s="252" t="s">
        <v>368</v>
      </c>
      <c r="B9" s="253" t="s">
        <v>369</v>
      </c>
      <c r="C9" s="298">
        <v>0.08</v>
      </c>
      <c r="D9" s="728">
        <f>C9*'5. RWA'!$C$13</f>
        <v>216799342.37136906</v>
      </c>
    </row>
    <row r="10" spans="1:4" s="259" customFormat="1">
      <c r="A10" s="249" t="s">
        <v>370</v>
      </c>
      <c r="B10" s="250" t="s">
        <v>371</v>
      </c>
      <c r="C10" s="299"/>
      <c r="D10" s="729"/>
    </row>
    <row r="11" spans="1:4" s="260" customFormat="1">
      <c r="A11" s="254" t="s">
        <v>372</v>
      </c>
      <c r="B11" s="255" t="s">
        <v>434</v>
      </c>
      <c r="C11" s="300">
        <v>0</v>
      </c>
      <c r="D11" s="730">
        <f>C11*'5. RWA'!$C$13</f>
        <v>0</v>
      </c>
    </row>
    <row r="12" spans="1:4" s="260" customFormat="1">
      <c r="A12" s="254" t="s">
        <v>373</v>
      </c>
      <c r="B12" s="255" t="s">
        <v>374</v>
      </c>
      <c r="C12" s="300">
        <v>0</v>
      </c>
      <c r="D12" s="730">
        <f>C12*'5. RWA'!$C$13</f>
        <v>0</v>
      </c>
    </row>
    <row r="13" spans="1:4" s="260" customFormat="1">
      <c r="A13" s="254" t="s">
        <v>375</v>
      </c>
      <c r="B13" s="255" t="s">
        <v>376</v>
      </c>
      <c r="C13" s="300">
        <v>0.01</v>
      </c>
      <c r="D13" s="730">
        <f>C13*'5. RWA'!$C$13</f>
        <v>27099917.796421133</v>
      </c>
    </row>
    <row r="14" spans="1:4" s="259" customFormat="1">
      <c r="A14" s="249" t="s">
        <v>377</v>
      </c>
      <c r="B14" s="250" t="s">
        <v>432</v>
      </c>
      <c r="C14" s="301"/>
      <c r="D14" s="729"/>
    </row>
    <row r="15" spans="1:4" s="259" customFormat="1">
      <c r="A15" s="264" t="s">
        <v>380</v>
      </c>
      <c r="B15" s="255" t="s">
        <v>433</v>
      </c>
      <c r="C15" s="300">
        <v>3.0924619090060453E-2</v>
      </c>
      <c r="D15" s="730">
        <f>C15*'5. RWA'!$C$13</f>
        <v>83805463.522627398</v>
      </c>
    </row>
    <row r="16" spans="1:4" s="259" customFormat="1">
      <c r="A16" s="264" t="s">
        <v>381</v>
      </c>
      <c r="B16" s="255" t="s">
        <v>383</v>
      </c>
      <c r="C16" s="300">
        <v>4.0478977142071729E-2</v>
      </c>
      <c r="D16" s="730">
        <f>C16*'5. RWA'!$C$13</f>
        <v>109697695.30333538</v>
      </c>
    </row>
    <row r="17" spans="1:11" s="259" customFormat="1">
      <c r="A17" s="264" t="s">
        <v>382</v>
      </c>
      <c r="B17" s="255" t="s">
        <v>430</v>
      </c>
      <c r="C17" s="300">
        <v>5.3050500894718133E-2</v>
      </c>
      <c r="D17" s="730">
        <f>C17*'5. RWA'!$C$13</f>
        <v>143766421.33058271</v>
      </c>
    </row>
    <row r="18" spans="1:11" s="258" customFormat="1">
      <c r="A18" s="859" t="s">
        <v>431</v>
      </c>
      <c r="B18" s="860"/>
      <c r="C18" s="302" t="s">
        <v>361</v>
      </c>
      <c r="D18" s="731" t="s">
        <v>362</v>
      </c>
      <c r="F18" s="259"/>
      <c r="G18" s="259"/>
      <c r="H18" s="259"/>
      <c r="I18" s="259"/>
      <c r="J18" s="259"/>
      <c r="K18" s="259"/>
    </row>
    <row r="19" spans="1:11" s="259" customFormat="1">
      <c r="A19" s="256">
        <v>4</v>
      </c>
      <c r="B19" s="255" t="s">
        <v>23</v>
      </c>
      <c r="C19" s="300">
        <f>C7+C11+C12+C13+C15</f>
        <v>8.5924619090060453E-2</v>
      </c>
      <c r="D19" s="728">
        <f>C19*'5. RWA'!$C$13</f>
        <v>232855011.40294361</v>
      </c>
    </row>
    <row r="20" spans="1:11" s="259" customFormat="1">
      <c r="A20" s="256">
        <v>5</v>
      </c>
      <c r="B20" s="255" t="s">
        <v>87</v>
      </c>
      <c r="C20" s="300">
        <f>C8+C11+C12+C13+C16</f>
        <v>0.11047897714207172</v>
      </c>
      <c r="D20" s="728">
        <f>C20*'5. RWA'!$C$13</f>
        <v>299397119.87828326</v>
      </c>
    </row>
    <row r="21" spans="1:11" s="259" customFormat="1" ht="14.4" thickBot="1">
      <c r="A21" s="261" t="s">
        <v>378</v>
      </c>
      <c r="B21" s="262" t="s">
        <v>86</v>
      </c>
      <c r="C21" s="303">
        <f>C9+C11+C12+C13+C17</f>
        <v>0.14305050089471813</v>
      </c>
      <c r="D21" s="732">
        <f>C21*'5. RWA'!$C$13</f>
        <v>387665681.49837291</v>
      </c>
    </row>
    <row r="22" spans="1:11">
      <c r="F22" s="259"/>
      <c r="G22" s="259"/>
      <c r="H22" s="259"/>
      <c r="I22" s="259"/>
      <c r="J22" s="259"/>
      <c r="K22" s="259"/>
    </row>
    <row r="23" spans="1:11" ht="69">
      <c r="B23" s="23" t="s">
        <v>435</v>
      </c>
      <c r="F23" s="259"/>
      <c r="G23" s="259"/>
      <c r="H23" s="259"/>
      <c r="I23" s="259"/>
      <c r="J23" s="259"/>
      <c r="K23" s="259"/>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8"/>
  <sheetViews>
    <sheetView zoomScale="80" zoomScaleNormal="80" workbookViewId="0">
      <pane xSplit="1" ySplit="5" topLeftCell="B19" activePane="bottomRight" state="frozen"/>
      <selection activeCell="F27" sqref="F27"/>
      <selection pane="topRight" activeCell="F27" sqref="F27"/>
      <selection pane="bottomLeft" activeCell="F27" sqref="F27"/>
      <selection pane="bottomRight" activeCell="F27" sqref="F27"/>
    </sheetView>
  </sheetViews>
  <sheetFormatPr defaultRowHeight="14.4"/>
  <cols>
    <col min="1" max="1" width="10.6640625" style="39" customWidth="1"/>
    <col min="2" max="2" width="91.88671875" style="39" customWidth="1"/>
    <col min="3" max="3" width="53.109375" style="39" customWidth="1"/>
    <col min="4" max="4" width="32.33203125" style="39" customWidth="1"/>
    <col min="5" max="5" width="9.44140625" customWidth="1"/>
  </cols>
  <sheetData>
    <row r="1" spans="1:6">
      <c r="A1" s="17" t="s">
        <v>109</v>
      </c>
      <c r="B1" s="19" t="str">
        <f>Info!C2</f>
        <v>სს ”ლიბერთი ბანკი”</v>
      </c>
      <c r="E1" s="2"/>
      <c r="F1" s="2"/>
    </row>
    <row r="2" spans="1:6" s="21" customFormat="1" ht="15.75" customHeight="1">
      <c r="A2" s="21" t="s">
        <v>110</v>
      </c>
      <c r="B2" s="603">
        <f>'1. key ratios'!B2</f>
        <v>45016</v>
      </c>
    </row>
    <row r="3" spans="1:6" s="21" customFormat="1" ht="15.75" customHeight="1">
      <c r="A3" s="26"/>
    </row>
    <row r="4" spans="1:6" s="21" customFormat="1" ht="15.75" customHeight="1" thickBot="1">
      <c r="A4" s="21" t="s">
        <v>259</v>
      </c>
      <c r="B4" s="144" t="s">
        <v>173</v>
      </c>
      <c r="D4" s="146" t="s">
        <v>88</v>
      </c>
    </row>
    <row r="5" spans="1:6" ht="27.6">
      <c r="A5" s="95" t="s">
        <v>26</v>
      </c>
      <c r="B5" s="96" t="s">
        <v>145</v>
      </c>
      <c r="C5" s="97" t="s">
        <v>859</v>
      </c>
      <c r="D5" s="145" t="s">
        <v>174</v>
      </c>
    </row>
    <row r="6" spans="1:6">
      <c r="A6" s="418">
        <v>1</v>
      </c>
      <c r="B6" s="375" t="s">
        <v>844</v>
      </c>
      <c r="C6" s="733">
        <f>SUM(C7:C9)</f>
        <v>515165051.42000002</v>
      </c>
      <c r="D6" s="734"/>
      <c r="E6" s="7"/>
    </row>
    <row r="7" spans="1:6">
      <c r="A7" s="418">
        <v>1.1000000000000001</v>
      </c>
      <c r="B7" s="376" t="s">
        <v>97</v>
      </c>
      <c r="C7" s="442">
        <v>316043173.30000001</v>
      </c>
      <c r="D7" s="91"/>
      <c r="E7" s="7"/>
    </row>
    <row r="8" spans="1:6">
      <c r="A8" s="418">
        <v>1.2</v>
      </c>
      <c r="B8" s="376" t="s">
        <v>98</v>
      </c>
      <c r="C8" s="442">
        <v>81423976.519999996</v>
      </c>
      <c r="D8" s="91"/>
      <c r="E8" s="7"/>
    </row>
    <row r="9" spans="1:6">
      <c r="A9" s="418">
        <v>1.3</v>
      </c>
      <c r="B9" s="376" t="s">
        <v>99</v>
      </c>
      <c r="C9" s="442">
        <v>117697901.60000002</v>
      </c>
      <c r="D9" s="91"/>
      <c r="E9" s="7"/>
    </row>
    <row r="10" spans="1:6">
      <c r="A10" s="418">
        <v>2</v>
      </c>
      <c r="B10" s="377" t="s">
        <v>731</v>
      </c>
      <c r="C10" s="448"/>
      <c r="D10" s="91"/>
      <c r="E10" s="7"/>
    </row>
    <row r="11" spans="1:6">
      <c r="A11" s="418">
        <v>2.1</v>
      </c>
      <c r="B11" s="378" t="s">
        <v>732</v>
      </c>
      <c r="C11" s="443"/>
      <c r="D11" s="92"/>
      <c r="E11" s="8"/>
    </row>
    <row r="12" spans="1:6" ht="23.4" customHeight="1">
      <c r="A12" s="418">
        <v>3</v>
      </c>
      <c r="B12" s="379" t="s">
        <v>733</v>
      </c>
      <c r="C12" s="447"/>
      <c r="D12" s="92"/>
      <c r="E12" s="8"/>
    </row>
    <row r="13" spans="1:6" ht="23.1" customHeight="1">
      <c r="A13" s="418">
        <v>4</v>
      </c>
      <c r="B13" s="380" t="s">
        <v>734</v>
      </c>
      <c r="C13" s="447">
        <v>85501371</v>
      </c>
      <c r="D13" s="92"/>
      <c r="E13" s="8"/>
    </row>
    <row r="14" spans="1:6">
      <c r="A14" s="418">
        <v>5</v>
      </c>
      <c r="B14" s="380" t="s">
        <v>735</v>
      </c>
      <c r="C14" s="447">
        <f>SUM(C15:C17)</f>
        <v>0</v>
      </c>
      <c r="D14" s="92"/>
      <c r="E14" s="8"/>
    </row>
    <row r="15" spans="1:6">
      <c r="A15" s="418">
        <v>5.0999999999999996</v>
      </c>
      <c r="B15" s="381" t="s">
        <v>736</v>
      </c>
      <c r="C15" s="444"/>
      <c r="D15" s="92"/>
      <c r="E15" s="7"/>
    </row>
    <row r="16" spans="1:6">
      <c r="A16" s="418">
        <v>5.2</v>
      </c>
      <c r="B16" s="381" t="s">
        <v>570</v>
      </c>
      <c r="C16" s="442"/>
      <c r="D16" s="91"/>
      <c r="E16" s="7"/>
    </row>
    <row r="17" spans="1:5">
      <c r="A17" s="418">
        <v>5.3</v>
      </c>
      <c r="B17" s="381" t="s">
        <v>737</v>
      </c>
      <c r="C17" s="442"/>
      <c r="D17" s="91"/>
      <c r="E17" s="7"/>
    </row>
    <row r="18" spans="1:5">
      <c r="A18" s="418">
        <v>6</v>
      </c>
      <c r="B18" s="379" t="s">
        <v>738</v>
      </c>
      <c r="C18" s="448">
        <f>SUM(C19:C20)</f>
        <v>2774992676.819211</v>
      </c>
      <c r="D18" s="91"/>
      <c r="E18" s="7"/>
    </row>
    <row r="19" spans="1:5">
      <c r="A19" s="418">
        <v>6.1</v>
      </c>
      <c r="B19" s="381" t="s">
        <v>570</v>
      </c>
      <c r="C19" s="443">
        <v>270692190.06905276</v>
      </c>
      <c r="D19" s="91"/>
      <c r="E19" s="7"/>
    </row>
    <row r="20" spans="1:5">
      <c r="A20" s="418">
        <v>6.2</v>
      </c>
      <c r="B20" s="381" t="s">
        <v>737</v>
      </c>
      <c r="C20" s="443">
        <v>2504300486.7501583</v>
      </c>
      <c r="D20" s="91"/>
      <c r="E20" s="7"/>
    </row>
    <row r="21" spans="1:5">
      <c r="A21" s="418">
        <v>7</v>
      </c>
      <c r="B21" s="382" t="s">
        <v>739</v>
      </c>
      <c r="C21" s="447">
        <v>106733.3</v>
      </c>
      <c r="D21" s="91"/>
      <c r="E21" s="7"/>
    </row>
    <row r="22" spans="1:5">
      <c r="A22" s="418">
        <v>8</v>
      </c>
      <c r="B22" s="383" t="s">
        <v>740</v>
      </c>
      <c r="C22" s="448"/>
      <c r="D22" s="91"/>
      <c r="E22" s="7"/>
    </row>
    <row r="23" spans="1:5">
      <c r="A23" s="418">
        <v>9</v>
      </c>
      <c r="B23" s="380" t="s">
        <v>741</v>
      </c>
      <c r="C23" s="448">
        <f>SUM(C24:C25)</f>
        <v>182878808.20000002</v>
      </c>
      <c r="D23" s="441"/>
      <c r="E23" s="7"/>
    </row>
    <row r="24" spans="1:5">
      <c r="A24" s="418">
        <v>9.1</v>
      </c>
      <c r="B24" s="384" t="s">
        <v>742</v>
      </c>
      <c r="C24" s="445">
        <v>180685706.40000001</v>
      </c>
      <c r="D24" s="93"/>
      <c r="E24" s="7"/>
    </row>
    <row r="25" spans="1:5">
      <c r="A25" s="418">
        <v>9.1999999999999993</v>
      </c>
      <c r="B25" s="384" t="s">
        <v>743</v>
      </c>
      <c r="C25" s="446">
        <v>2193101.7999999998</v>
      </c>
      <c r="D25" s="440"/>
      <c r="E25" s="6"/>
    </row>
    <row r="26" spans="1:5">
      <c r="A26" s="418">
        <v>10</v>
      </c>
      <c r="B26" s="380" t="s">
        <v>37</v>
      </c>
      <c r="C26" s="449">
        <f>SUM(C27:C28)</f>
        <v>57297951.110000022</v>
      </c>
      <c r="D26" s="594" t="s">
        <v>936</v>
      </c>
      <c r="E26" s="7"/>
    </row>
    <row r="27" spans="1:5">
      <c r="A27" s="418">
        <v>10.1</v>
      </c>
      <c r="B27" s="384" t="s">
        <v>744</v>
      </c>
      <c r="C27" s="442"/>
      <c r="D27" s="91"/>
      <c r="E27" s="7"/>
    </row>
    <row r="28" spans="1:5">
      <c r="A28" s="418">
        <v>10.199999999999999</v>
      </c>
      <c r="B28" s="384" t="s">
        <v>745</v>
      </c>
      <c r="C28" s="442">
        <v>57297951.110000022</v>
      </c>
      <c r="D28" s="91"/>
      <c r="E28" s="7"/>
    </row>
    <row r="29" spans="1:5">
      <c r="A29" s="418">
        <v>11</v>
      </c>
      <c r="B29" s="380" t="s">
        <v>746</v>
      </c>
      <c r="C29" s="448">
        <f>SUM(C30:C31)</f>
        <v>1982360.89</v>
      </c>
      <c r="D29" s="91"/>
      <c r="E29" s="7"/>
    </row>
    <row r="30" spans="1:5">
      <c r="A30" s="418">
        <v>11.1</v>
      </c>
      <c r="B30" s="384" t="s">
        <v>747</v>
      </c>
      <c r="C30" s="442">
        <v>1982360.89</v>
      </c>
      <c r="D30" s="91"/>
      <c r="E30" s="7"/>
    </row>
    <row r="31" spans="1:5">
      <c r="A31" s="418">
        <v>11.2</v>
      </c>
      <c r="B31" s="384" t="s">
        <v>748</v>
      </c>
      <c r="C31" s="442"/>
      <c r="D31" s="91"/>
      <c r="E31" s="7"/>
    </row>
    <row r="32" spans="1:5">
      <c r="A32" s="418">
        <v>13</v>
      </c>
      <c r="B32" s="380" t="s">
        <v>100</v>
      </c>
      <c r="C32" s="448">
        <v>102482255.30159456</v>
      </c>
      <c r="D32" s="91"/>
      <c r="E32" s="7"/>
    </row>
    <row r="33" spans="1:5">
      <c r="A33" s="418">
        <v>13.1</v>
      </c>
      <c r="B33" s="385" t="s">
        <v>749</v>
      </c>
      <c r="C33" s="442"/>
      <c r="D33" s="91"/>
      <c r="E33" s="7"/>
    </row>
    <row r="34" spans="1:5">
      <c r="A34" s="418">
        <v>13.2</v>
      </c>
      <c r="B34" s="385" t="s">
        <v>750</v>
      </c>
      <c r="C34" s="445"/>
      <c r="D34" s="93"/>
      <c r="E34" s="7"/>
    </row>
    <row r="35" spans="1:5">
      <c r="A35" s="418">
        <v>14</v>
      </c>
      <c r="B35" s="386" t="s">
        <v>751</v>
      </c>
      <c r="C35" s="450">
        <f>SUM(C6,C10,C12,C13,C14,C18,C21,C22,C23,C26,C29,C32)</f>
        <v>3720407208.0408058</v>
      </c>
      <c r="D35" s="93"/>
      <c r="E35" s="7"/>
    </row>
    <row r="36" spans="1:5">
      <c r="A36" s="418"/>
      <c r="B36" s="387" t="s">
        <v>105</v>
      </c>
      <c r="C36" s="174"/>
      <c r="D36" s="94"/>
      <c r="E36" s="7"/>
    </row>
    <row r="37" spans="1:5">
      <c r="A37" s="418">
        <v>15</v>
      </c>
      <c r="B37" s="388" t="s">
        <v>752</v>
      </c>
      <c r="C37" s="446"/>
      <c r="D37" s="440"/>
      <c r="E37" s="6"/>
    </row>
    <row r="38" spans="1:5">
      <c r="A38" s="418">
        <v>15.1</v>
      </c>
      <c r="B38" s="389" t="s">
        <v>732</v>
      </c>
      <c r="C38" s="442"/>
      <c r="D38" s="91"/>
      <c r="E38" s="7"/>
    </row>
    <row r="39" spans="1:5" ht="20.399999999999999">
      <c r="A39" s="418">
        <v>16</v>
      </c>
      <c r="B39" s="382" t="s">
        <v>753</v>
      </c>
      <c r="C39" s="448">
        <v>31843819.819999997</v>
      </c>
      <c r="D39" s="91"/>
      <c r="E39" s="7"/>
    </row>
    <row r="40" spans="1:5">
      <c r="A40" s="418">
        <v>17</v>
      </c>
      <c r="B40" s="382" t="s">
        <v>754</v>
      </c>
      <c r="C40" s="448">
        <f>SUM(C41:C44)</f>
        <v>3123507044.2153044</v>
      </c>
      <c r="D40" s="91"/>
      <c r="E40" s="7"/>
    </row>
    <row r="41" spans="1:5">
      <c r="A41" s="418">
        <v>17.100000000000001</v>
      </c>
      <c r="B41" s="390" t="s">
        <v>755</v>
      </c>
      <c r="C41" s="442">
        <v>2773523686.095304</v>
      </c>
      <c r="D41" s="91"/>
      <c r="E41" s="7"/>
    </row>
    <row r="42" spans="1:5">
      <c r="A42" s="432">
        <v>17.2</v>
      </c>
      <c r="B42" s="433" t="s">
        <v>101</v>
      </c>
      <c r="C42" s="445">
        <v>319130382.30000001</v>
      </c>
      <c r="D42" s="93"/>
      <c r="E42" s="7"/>
    </row>
    <row r="43" spans="1:5">
      <c r="A43" s="418">
        <v>17.3</v>
      </c>
      <c r="B43" s="434" t="s">
        <v>756</v>
      </c>
      <c r="C43" s="735"/>
      <c r="D43" s="736"/>
      <c r="E43" s="7"/>
    </row>
    <row r="44" spans="1:5">
      <c r="A44" s="418">
        <v>17.399999999999999</v>
      </c>
      <c r="B44" s="434" t="s">
        <v>757</v>
      </c>
      <c r="C44" s="735">
        <v>30852975.82</v>
      </c>
      <c r="D44" s="736"/>
      <c r="E44" s="7"/>
    </row>
    <row r="45" spans="1:5">
      <c r="A45" s="418">
        <v>18</v>
      </c>
      <c r="B45" s="435" t="s">
        <v>758</v>
      </c>
      <c r="C45" s="737">
        <v>1171226.688459957</v>
      </c>
      <c r="D45" s="738"/>
      <c r="E45" s="6"/>
    </row>
    <row r="46" spans="1:5">
      <c r="A46" s="418">
        <v>19</v>
      </c>
      <c r="B46" s="435" t="s">
        <v>759</v>
      </c>
      <c r="C46" s="737">
        <f>SUM(C47:C48)</f>
        <v>23047710.300000001</v>
      </c>
      <c r="D46" s="615"/>
    </row>
    <row r="47" spans="1:5">
      <c r="A47" s="418">
        <v>19.100000000000001</v>
      </c>
      <c r="B47" s="436" t="s">
        <v>760</v>
      </c>
      <c r="C47" s="739">
        <v>5403396.5300000003</v>
      </c>
      <c r="D47" s="615"/>
    </row>
    <row r="48" spans="1:5">
      <c r="A48" s="418">
        <v>19.2</v>
      </c>
      <c r="B48" s="436" t="s">
        <v>761</v>
      </c>
      <c r="C48" s="739">
        <v>17644313.77</v>
      </c>
      <c r="D48" s="615"/>
    </row>
    <row r="49" spans="1:4">
      <c r="A49" s="418">
        <v>20</v>
      </c>
      <c r="B49" s="395" t="s">
        <v>102</v>
      </c>
      <c r="C49" s="737">
        <v>89468004.988355994</v>
      </c>
      <c r="D49" s="615"/>
    </row>
    <row r="50" spans="1:4">
      <c r="A50" s="418">
        <v>21</v>
      </c>
      <c r="B50" s="396" t="s">
        <v>90</v>
      </c>
      <c r="C50" s="737">
        <v>25186796.719999999</v>
      </c>
      <c r="D50" s="615"/>
    </row>
    <row r="51" spans="1:4">
      <c r="A51" s="418">
        <v>21.1</v>
      </c>
      <c r="B51" s="391" t="s">
        <v>762</v>
      </c>
      <c r="C51" s="739">
        <v>119845.15</v>
      </c>
      <c r="D51" s="615"/>
    </row>
    <row r="52" spans="1:4">
      <c r="A52" s="418">
        <v>22</v>
      </c>
      <c r="B52" s="395" t="s">
        <v>763</v>
      </c>
      <c r="C52" s="737">
        <f>SUM(C37,C39,C40,C45,C46,C49,C50)</f>
        <v>3294224602.7321205</v>
      </c>
      <c r="D52" s="615"/>
    </row>
    <row r="53" spans="1:4">
      <c r="A53" s="418"/>
      <c r="B53" s="397" t="s">
        <v>764</v>
      </c>
      <c r="C53" s="615"/>
      <c r="D53" s="615"/>
    </row>
    <row r="54" spans="1:4">
      <c r="A54" s="418">
        <v>23</v>
      </c>
      <c r="B54" s="395" t="s">
        <v>106</v>
      </c>
      <c r="C54" s="737">
        <v>54628742.530000001</v>
      </c>
      <c r="D54" s="615"/>
    </row>
    <row r="55" spans="1:4">
      <c r="A55" s="418">
        <v>24</v>
      </c>
      <c r="B55" s="395" t="s">
        <v>765</v>
      </c>
      <c r="C55" s="737">
        <v>61390.64</v>
      </c>
      <c r="D55" s="615"/>
    </row>
    <row r="56" spans="1:4">
      <c r="A56" s="418">
        <v>25</v>
      </c>
      <c r="B56" s="398" t="s">
        <v>103</v>
      </c>
      <c r="C56" s="737">
        <v>41370267.239999995</v>
      </c>
      <c r="D56" s="615"/>
    </row>
    <row r="57" spans="1:4">
      <c r="A57" s="418">
        <v>26</v>
      </c>
      <c r="B57" s="435" t="s">
        <v>766</v>
      </c>
      <c r="C57" s="737">
        <v>-10154020.07</v>
      </c>
      <c r="D57" s="615"/>
    </row>
    <row r="58" spans="1:4">
      <c r="A58" s="418">
        <v>27</v>
      </c>
      <c r="B58" s="435" t="s">
        <v>767</v>
      </c>
      <c r="C58" s="740">
        <f>SUM(C59:C60)</f>
        <v>0</v>
      </c>
      <c r="D58" s="615"/>
    </row>
    <row r="59" spans="1:4">
      <c r="A59" s="418">
        <v>27.1</v>
      </c>
      <c r="B59" s="437" t="s">
        <v>768</v>
      </c>
      <c r="C59" s="741"/>
      <c r="D59" s="615"/>
    </row>
    <row r="60" spans="1:4">
      <c r="A60" s="418">
        <v>27.2</v>
      </c>
      <c r="B60" s="434" t="s">
        <v>769</v>
      </c>
      <c r="C60" s="741"/>
      <c r="D60" s="615"/>
    </row>
    <row r="61" spans="1:4">
      <c r="A61" s="418">
        <v>28</v>
      </c>
      <c r="B61" s="396" t="s">
        <v>770</v>
      </c>
      <c r="C61" s="740"/>
      <c r="D61" s="615"/>
    </row>
    <row r="62" spans="1:4">
      <c r="A62" s="418">
        <v>29</v>
      </c>
      <c r="B62" s="435" t="s">
        <v>771</v>
      </c>
      <c r="C62" s="737">
        <f>SUM(C63:C65)</f>
        <v>22084149.190000001</v>
      </c>
      <c r="D62" s="615"/>
    </row>
    <row r="63" spans="1:4">
      <c r="A63" s="418">
        <v>29.1</v>
      </c>
      <c r="B63" s="438" t="s">
        <v>772</v>
      </c>
      <c r="C63" s="739">
        <v>22084149.190000001</v>
      </c>
      <c r="D63" s="615"/>
    </row>
    <row r="64" spans="1:4" ht="24" customHeight="1">
      <c r="A64" s="418">
        <v>29.2</v>
      </c>
      <c r="B64" s="437" t="s">
        <v>773</v>
      </c>
      <c r="C64" s="741"/>
      <c r="D64" s="615"/>
    </row>
    <row r="65" spans="1:4" ht="21.9" customHeight="1">
      <c r="A65" s="418">
        <v>29.3</v>
      </c>
      <c r="B65" s="439" t="s">
        <v>774</v>
      </c>
      <c r="C65" s="741"/>
      <c r="D65" s="615"/>
    </row>
    <row r="66" spans="1:4">
      <c r="A66" s="418">
        <v>30</v>
      </c>
      <c r="B66" s="401" t="s">
        <v>104</v>
      </c>
      <c r="C66" s="737">
        <v>318192075.75215179</v>
      </c>
      <c r="D66" s="615"/>
    </row>
    <row r="67" spans="1:4">
      <c r="A67" s="418">
        <v>31</v>
      </c>
      <c r="B67" s="400" t="s">
        <v>775</v>
      </c>
      <c r="C67" s="737">
        <f>SUM(C54,C55,C56,C57,C58,C61,C62,C66)</f>
        <v>426182605.28215182</v>
      </c>
      <c r="D67" s="615"/>
    </row>
    <row r="68" spans="1:4">
      <c r="A68" s="418">
        <v>32</v>
      </c>
      <c r="B68" s="401" t="s">
        <v>776</v>
      </c>
      <c r="C68" s="737">
        <f>SUM(C52,C67)</f>
        <v>3720407208.0142722</v>
      </c>
      <c r="D68" s="615"/>
    </row>
  </sheetData>
  <pageMargins left="0.7" right="0.7" top="0.75" bottom="0.75" header="0.3" footer="0.3"/>
  <pageSetup paperSize="9" scale="46"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6"/>
  <sheetViews>
    <sheetView zoomScaleNormal="100" workbookViewId="0">
      <pane xSplit="2" ySplit="7" topLeftCell="L8" activePane="bottomRight" state="frozen"/>
      <selection activeCell="F27" sqref="F27"/>
      <selection pane="topRight" activeCell="F27" sqref="F27"/>
      <selection pane="bottomLeft" activeCell="F27" sqref="F27"/>
      <selection pane="bottomRight" activeCell="F27" sqref="F27"/>
    </sheetView>
  </sheetViews>
  <sheetFormatPr defaultColWidth="9.109375" defaultRowHeight="13.8"/>
  <cols>
    <col min="1" max="1" width="10.5546875" style="2" bestFit="1" customWidth="1"/>
    <col min="2" max="2" width="97" style="2" bestFit="1" customWidth="1"/>
    <col min="3" max="3" width="13.6640625" style="2" bestFit="1" customWidth="1"/>
    <col min="4" max="4" width="13.33203125" style="2" bestFit="1" customWidth="1"/>
    <col min="5" max="5" width="10.33203125" style="2" bestFit="1" customWidth="1"/>
    <col min="6" max="8" width="13.33203125" style="2" bestFit="1" customWidth="1"/>
    <col min="9" max="9" width="12.33203125" style="2" bestFit="1" customWidth="1"/>
    <col min="10" max="10" width="13.33203125" style="2" bestFit="1" customWidth="1"/>
    <col min="11" max="11" width="14.6640625" style="2" bestFit="1" customWidth="1"/>
    <col min="12" max="12" width="13.33203125" style="2" bestFit="1" customWidth="1"/>
    <col min="13" max="13" width="13" style="2" bestFit="1" customWidth="1"/>
    <col min="14" max="14" width="13.33203125" style="2" bestFit="1" customWidth="1"/>
    <col min="15" max="15" width="10.88671875" style="2" bestFit="1" customWidth="1"/>
    <col min="16" max="16" width="13.33203125" style="2" bestFit="1" customWidth="1"/>
    <col min="17" max="17" width="10.44140625" style="2" bestFit="1" customWidth="1"/>
    <col min="18" max="18" width="13.33203125" style="2" bestFit="1" customWidth="1"/>
    <col min="19" max="19" width="31.5546875" style="2" bestFit="1" customWidth="1"/>
    <col min="20" max="16384" width="9.109375" style="12"/>
  </cols>
  <sheetData>
    <row r="1" spans="1:19">
      <c r="A1" s="2" t="s">
        <v>109</v>
      </c>
      <c r="B1" s="226" t="str">
        <f>Info!C2</f>
        <v>სს ”ლიბერთი ბანკი”</v>
      </c>
    </row>
    <row r="2" spans="1:19">
      <c r="A2" s="2" t="s">
        <v>110</v>
      </c>
      <c r="B2" s="603">
        <f>'1. key ratios'!B2</f>
        <v>45016</v>
      </c>
    </row>
    <row r="4" spans="1:19" ht="28.2" thickBot="1">
      <c r="A4" s="38" t="s">
        <v>260</v>
      </c>
      <c r="B4" s="197" t="s">
        <v>295</v>
      </c>
    </row>
    <row r="5" spans="1:19">
      <c r="A5" s="82"/>
      <c r="B5" s="83"/>
      <c r="C5" s="77" t="s">
        <v>0</v>
      </c>
      <c r="D5" s="77" t="s">
        <v>1</v>
      </c>
      <c r="E5" s="77" t="s">
        <v>2</v>
      </c>
      <c r="F5" s="77" t="s">
        <v>3</v>
      </c>
      <c r="G5" s="77" t="s">
        <v>4</v>
      </c>
      <c r="H5" s="77" t="s">
        <v>6</v>
      </c>
      <c r="I5" s="77" t="s">
        <v>146</v>
      </c>
      <c r="J5" s="77" t="s">
        <v>147</v>
      </c>
      <c r="K5" s="77" t="s">
        <v>148</v>
      </c>
      <c r="L5" s="77" t="s">
        <v>149</v>
      </c>
      <c r="M5" s="77" t="s">
        <v>150</v>
      </c>
      <c r="N5" s="77" t="s">
        <v>151</v>
      </c>
      <c r="O5" s="77" t="s">
        <v>282</v>
      </c>
      <c r="P5" s="77" t="s">
        <v>283</v>
      </c>
      <c r="Q5" s="77" t="s">
        <v>284</v>
      </c>
      <c r="R5" s="189" t="s">
        <v>285</v>
      </c>
      <c r="S5" s="78" t="s">
        <v>286</v>
      </c>
    </row>
    <row r="6" spans="1:19" ht="46.5" customHeight="1">
      <c r="A6" s="99"/>
      <c r="B6" s="865" t="s">
        <v>287</v>
      </c>
      <c r="C6" s="863">
        <v>0</v>
      </c>
      <c r="D6" s="864"/>
      <c r="E6" s="863">
        <v>0.2</v>
      </c>
      <c r="F6" s="864"/>
      <c r="G6" s="863">
        <v>0.35</v>
      </c>
      <c r="H6" s="864"/>
      <c r="I6" s="863">
        <v>0.5</v>
      </c>
      <c r="J6" s="864"/>
      <c r="K6" s="863">
        <v>0.75</v>
      </c>
      <c r="L6" s="864"/>
      <c r="M6" s="863">
        <v>1</v>
      </c>
      <c r="N6" s="864"/>
      <c r="O6" s="863">
        <v>1.5</v>
      </c>
      <c r="P6" s="864"/>
      <c r="Q6" s="863">
        <v>2.5</v>
      </c>
      <c r="R6" s="864"/>
      <c r="S6" s="861" t="s">
        <v>157</v>
      </c>
    </row>
    <row r="7" spans="1:19">
      <c r="A7" s="99"/>
      <c r="B7" s="866"/>
      <c r="C7" s="196" t="s">
        <v>280</v>
      </c>
      <c r="D7" s="196" t="s">
        <v>281</v>
      </c>
      <c r="E7" s="196" t="s">
        <v>280</v>
      </c>
      <c r="F7" s="196" t="s">
        <v>281</v>
      </c>
      <c r="G7" s="196" t="s">
        <v>280</v>
      </c>
      <c r="H7" s="196" t="s">
        <v>281</v>
      </c>
      <c r="I7" s="196" t="s">
        <v>280</v>
      </c>
      <c r="J7" s="196" t="s">
        <v>281</v>
      </c>
      <c r="K7" s="196" t="s">
        <v>280</v>
      </c>
      <c r="L7" s="196" t="s">
        <v>281</v>
      </c>
      <c r="M7" s="196" t="s">
        <v>280</v>
      </c>
      <c r="N7" s="196" t="s">
        <v>281</v>
      </c>
      <c r="O7" s="196" t="s">
        <v>280</v>
      </c>
      <c r="P7" s="196" t="s">
        <v>281</v>
      </c>
      <c r="Q7" s="196" t="s">
        <v>280</v>
      </c>
      <c r="R7" s="196" t="s">
        <v>281</v>
      </c>
      <c r="S7" s="862"/>
    </row>
    <row r="8" spans="1:19" s="102" customFormat="1">
      <c r="A8" s="81">
        <v>1</v>
      </c>
      <c r="B8" s="120" t="s">
        <v>135</v>
      </c>
      <c r="C8" s="175">
        <v>348926095.13494372</v>
      </c>
      <c r="D8" s="175"/>
      <c r="E8" s="175"/>
      <c r="F8" s="190"/>
      <c r="G8" s="175"/>
      <c r="H8" s="175"/>
      <c r="I8" s="175"/>
      <c r="J8" s="175"/>
      <c r="K8" s="175"/>
      <c r="L8" s="175"/>
      <c r="M8" s="175">
        <v>74691112.204679564</v>
      </c>
      <c r="N8" s="175"/>
      <c r="O8" s="175"/>
      <c r="P8" s="175"/>
      <c r="Q8" s="175"/>
      <c r="R8" s="190"/>
      <c r="S8" s="819">
        <f>$C$6*SUM(C8:D8)+$E$6*SUM(E8:F8)+$G$6*SUM(G8:H8)+$I$6*SUM(I8:J8)+$K$6*SUM(K8:L8)+$M$6*SUM(M8:N8)+$O$6*SUM(O8:P8)+$Q$6*SUM(Q8:R8)</f>
        <v>74691112.204679564</v>
      </c>
    </row>
    <row r="9" spans="1:19" s="102" customFormat="1">
      <c r="A9" s="81">
        <v>2</v>
      </c>
      <c r="B9" s="120" t="s">
        <v>136</v>
      </c>
      <c r="C9" s="175"/>
      <c r="D9" s="175"/>
      <c r="E9" s="175"/>
      <c r="F9" s="175"/>
      <c r="G9" s="175"/>
      <c r="H9" s="175"/>
      <c r="I9" s="175"/>
      <c r="J9" s="175"/>
      <c r="K9" s="175"/>
      <c r="L9" s="175"/>
      <c r="M9" s="175"/>
      <c r="N9" s="175"/>
      <c r="O9" s="175"/>
      <c r="P9" s="175"/>
      <c r="Q9" s="175"/>
      <c r="R9" s="190"/>
      <c r="S9" s="819">
        <f t="shared" ref="S9:S21" si="0">$C$6*SUM(C9:D9)+$E$6*SUM(E9:F9)+$G$6*SUM(G9:H9)+$I$6*SUM(I9:J9)+$K$6*SUM(K9:L9)+$M$6*SUM(M9:N9)+$O$6*SUM(O9:P9)+$Q$6*SUM(Q9:R9)</f>
        <v>0</v>
      </c>
    </row>
    <row r="10" spans="1:19" s="102" customFormat="1">
      <c r="A10" s="81">
        <v>3</v>
      </c>
      <c r="B10" s="120" t="s">
        <v>137</v>
      </c>
      <c r="C10" s="175"/>
      <c r="D10" s="175"/>
      <c r="E10" s="175"/>
      <c r="F10" s="175"/>
      <c r="G10" s="175"/>
      <c r="H10" s="175"/>
      <c r="I10" s="175"/>
      <c r="J10" s="175"/>
      <c r="K10" s="175"/>
      <c r="L10" s="175"/>
      <c r="M10" s="175"/>
      <c r="N10" s="175"/>
      <c r="O10" s="175"/>
      <c r="P10" s="175"/>
      <c r="Q10" s="175"/>
      <c r="R10" s="190"/>
      <c r="S10" s="819">
        <f t="shared" si="0"/>
        <v>0</v>
      </c>
    </row>
    <row r="11" spans="1:19" s="102" customFormat="1">
      <c r="A11" s="81">
        <v>4</v>
      </c>
      <c r="B11" s="120" t="s">
        <v>138</v>
      </c>
      <c r="C11" s="175"/>
      <c r="D11" s="175"/>
      <c r="E11" s="175"/>
      <c r="F11" s="175"/>
      <c r="G11" s="175"/>
      <c r="H11" s="175"/>
      <c r="I11" s="175"/>
      <c r="J11" s="175"/>
      <c r="K11" s="175"/>
      <c r="L11" s="175"/>
      <c r="M11" s="175"/>
      <c r="N11" s="175"/>
      <c r="O11" s="175"/>
      <c r="P11" s="175"/>
      <c r="Q11" s="175"/>
      <c r="R11" s="190"/>
      <c r="S11" s="819">
        <f t="shared" si="0"/>
        <v>0</v>
      </c>
    </row>
    <row r="12" spans="1:19" s="102" customFormat="1">
      <c r="A12" s="81">
        <v>5</v>
      </c>
      <c r="B12" s="120" t="s">
        <v>950</v>
      </c>
      <c r="C12" s="175"/>
      <c r="D12" s="175"/>
      <c r="E12" s="175"/>
      <c r="F12" s="175"/>
      <c r="G12" s="175"/>
      <c r="H12" s="175"/>
      <c r="I12" s="175"/>
      <c r="J12" s="175"/>
      <c r="K12" s="175"/>
      <c r="L12" s="175"/>
      <c r="M12" s="175">
        <v>36369601.948594555</v>
      </c>
      <c r="N12" s="175"/>
      <c r="O12" s="175"/>
      <c r="P12" s="175"/>
      <c r="Q12" s="175"/>
      <c r="R12" s="190"/>
      <c r="S12" s="819">
        <f t="shared" si="0"/>
        <v>36369601.948594555</v>
      </c>
    </row>
    <row r="13" spans="1:19" s="102" customFormat="1">
      <c r="A13" s="81">
        <v>6</v>
      </c>
      <c r="B13" s="120" t="s">
        <v>139</v>
      </c>
      <c r="C13" s="175"/>
      <c r="D13" s="175"/>
      <c r="E13" s="175">
        <v>71215412.708188608</v>
      </c>
      <c r="F13" s="175"/>
      <c r="G13" s="175"/>
      <c r="H13" s="175"/>
      <c r="I13" s="175">
        <v>38418626.323725857</v>
      </c>
      <c r="J13" s="175"/>
      <c r="K13" s="175"/>
      <c r="L13" s="175"/>
      <c r="M13" s="175">
        <v>8183079.10865313</v>
      </c>
      <c r="N13" s="175"/>
      <c r="O13" s="175"/>
      <c r="P13" s="175"/>
      <c r="Q13" s="175"/>
      <c r="R13" s="190"/>
      <c r="S13" s="819">
        <f t="shared" si="0"/>
        <v>41635474.812153779</v>
      </c>
    </row>
    <row r="14" spans="1:19" s="102" customFormat="1">
      <c r="A14" s="81">
        <v>7</v>
      </c>
      <c r="B14" s="120" t="s">
        <v>72</v>
      </c>
      <c r="C14" s="175"/>
      <c r="D14" s="175"/>
      <c r="E14" s="175"/>
      <c r="F14" s="175"/>
      <c r="G14" s="175"/>
      <c r="H14" s="175"/>
      <c r="I14" s="175"/>
      <c r="J14" s="175"/>
      <c r="K14" s="175"/>
      <c r="L14" s="175"/>
      <c r="M14" s="175">
        <v>465711458.42914641</v>
      </c>
      <c r="N14" s="175">
        <v>20749450.293449629</v>
      </c>
      <c r="O14" s="175"/>
      <c r="P14" s="175"/>
      <c r="Q14" s="175"/>
      <c r="R14" s="190"/>
      <c r="S14" s="819">
        <f t="shared" si="0"/>
        <v>486460908.72259605</v>
      </c>
    </row>
    <row r="15" spans="1:19" s="102" customFormat="1">
      <c r="A15" s="81">
        <v>8</v>
      </c>
      <c r="B15" s="120" t="s">
        <v>73</v>
      </c>
      <c r="C15" s="175"/>
      <c r="D15" s="175"/>
      <c r="E15" s="175"/>
      <c r="F15" s="175"/>
      <c r="G15" s="175"/>
      <c r="H15" s="175"/>
      <c r="I15" s="175" t="s">
        <v>5</v>
      </c>
      <c r="J15" s="175"/>
      <c r="K15" s="175">
        <v>1693306568.6302919</v>
      </c>
      <c r="L15" s="175">
        <v>19780056.016362589</v>
      </c>
      <c r="M15" s="175"/>
      <c r="N15" s="175"/>
      <c r="O15" s="175"/>
      <c r="P15" s="175"/>
      <c r="Q15" s="175"/>
      <c r="R15" s="190"/>
      <c r="S15" s="819">
        <f t="shared" si="0"/>
        <v>1284814968.4849911</v>
      </c>
    </row>
    <row r="16" spans="1:19" s="102" customFormat="1">
      <c r="A16" s="81">
        <v>9</v>
      </c>
      <c r="B16" s="120" t="s">
        <v>951</v>
      </c>
      <c r="C16" s="175"/>
      <c r="D16" s="175"/>
      <c r="E16" s="175"/>
      <c r="F16" s="175"/>
      <c r="G16" s="175">
        <v>354742338.13224441</v>
      </c>
      <c r="H16" s="175"/>
      <c r="I16" s="175"/>
      <c r="J16" s="175"/>
      <c r="K16" s="175"/>
      <c r="L16" s="175"/>
      <c r="M16" s="175"/>
      <c r="N16" s="175"/>
      <c r="O16" s="175"/>
      <c r="P16" s="175"/>
      <c r="Q16" s="175"/>
      <c r="R16" s="190"/>
      <c r="S16" s="819">
        <f t="shared" si="0"/>
        <v>124159818.34628554</v>
      </c>
    </row>
    <row r="17" spans="1:19" s="102" customFormat="1">
      <c r="A17" s="81">
        <v>10</v>
      </c>
      <c r="B17" s="120" t="s">
        <v>68</v>
      </c>
      <c r="C17" s="175"/>
      <c r="D17" s="175"/>
      <c r="E17" s="175"/>
      <c r="F17" s="175"/>
      <c r="G17" s="175"/>
      <c r="H17" s="175"/>
      <c r="I17" s="175">
        <v>2461627.0556839849</v>
      </c>
      <c r="J17" s="175"/>
      <c r="K17" s="175"/>
      <c r="L17" s="175"/>
      <c r="M17" s="175">
        <v>25627104.196493819</v>
      </c>
      <c r="N17" s="175"/>
      <c r="O17" s="175">
        <v>3243430.7372391121</v>
      </c>
      <c r="P17" s="175"/>
      <c r="Q17" s="175"/>
      <c r="R17" s="190"/>
      <c r="S17" s="819">
        <f t="shared" si="0"/>
        <v>31723063.830194481</v>
      </c>
    </row>
    <row r="18" spans="1:19" s="102" customFormat="1">
      <c r="A18" s="81">
        <v>11</v>
      </c>
      <c r="B18" s="120" t="s">
        <v>69</v>
      </c>
      <c r="C18" s="175"/>
      <c r="D18" s="175"/>
      <c r="E18" s="175"/>
      <c r="F18" s="175"/>
      <c r="G18" s="175"/>
      <c r="H18" s="175"/>
      <c r="I18" s="175"/>
      <c r="J18" s="175"/>
      <c r="K18" s="175"/>
      <c r="L18" s="175"/>
      <c r="M18" s="175"/>
      <c r="N18" s="175"/>
      <c r="O18" s="175"/>
      <c r="P18" s="175"/>
      <c r="Q18" s="175">
        <v>2193101.7999999998</v>
      </c>
      <c r="R18" s="190"/>
      <c r="S18" s="819">
        <f t="shared" si="0"/>
        <v>5482754.5</v>
      </c>
    </row>
    <row r="19" spans="1:19" s="102" customFormat="1">
      <c r="A19" s="81">
        <v>12</v>
      </c>
      <c r="B19" s="120" t="s">
        <v>70</v>
      </c>
      <c r="C19" s="175"/>
      <c r="D19" s="175"/>
      <c r="E19" s="175"/>
      <c r="F19" s="175"/>
      <c r="G19" s="175"/>
      <c r="H19" s="175"/>
      <c r="I19" s="175"/>
      <c r="J19" s="175"/>
      <c r="K19" s="175"/>
      <c r="L19" s="175"/>
      <c r="M19" s="175"/>
      <c r="N19" s="175"/>
      <c r="O19" s="175"/>
      <c r="P19" s="175"/>
      <c r="Q19" s="175"/>
      <c r="R19" s="190"/>
      <c r="S19" s="819">
        <f t="shared" si="0"/>
        <v>0</v>
      </c>
    </row>
    <row r="20" spans="1:19" s="102" customFormat="1">
      <c r="A20" s="81">
        <v>13</v>
      </c>
      <c r="B20" s="120" t="s">
        <v>71</v>
      </c>
      <c r="C20" s="175"/>
      <c r="D20" s="175"/>
      <c r="E20" s="175"/>
      <c r="F20" s="175"/>
      <c r="G20" s="175"/>
      <c r="H20" s="175"/>
      <c r="I20" s="175"/>
      <c r="J20" s="175"/>
      <c r="K20" s="175"/>
      <c r="L20" s="175"/>
      <c r="M20" s="175"/>
      <c r="N20" s="175"/>
      <c r="O20" s="175"/>
      <c r="P20" s="175"/>
      <c r="Q20" s="175"/>
      <c r="R20" s="190"/>
      <c r="S20" s="819">
        <f t="shared" si="0"/>
        <v>0</v>
      </c>
    </row>
    <row r="21" spans="1:19" s="102" customFormat="1">
      <c r="A21" s="81">
        <v>14</v>
      </c>
      <c r="B21" s="120" t="s">
        <v>155</v>
      </c>
      <c r="C21" s="175">
        <v>316043173.30000001</v>
      </c>
      <c r="D21" s="175"/>
      <c r="E21" s="175"/>
      <c r="F21" s="175"/>
      <c r="G21" s="175"/>
      <c r="H21" s="175"/>
      <c r="I21" s="175"/>
      <c r="J21" s="175"/>
      <c r="K21" s="175"/>
      <c r="L21" s="175"/>
      <c r="M21" s="175">
        <v>199782666.11300004</v>
      </c>
      <c r="N21" s="175"/>
      <c r="O21" s="175"/>
      <c r="P21" s="175"/>
      <c r="Q21" s="175"/>
      <c r="R21" s="190"/>
      <c r="S21" s="819">
        <f t="shared" si="0"/>
        <v>199782666.11300004</v>
      </c>
    </row>
    <row r="22" spans="1:19" ht="14.4" thickBot="1">
      <c r="A22" s="65"/>
      <c r="B22" s="104" t="s">
        <v>67</v>
      </c>
      <c r="C22" s="176">
        <f>SUM(C8:C21)</f>
        <v>664969268.43494368</v>
      </c>
      <c r="D22" s="176">
        <f t="shared" ref="D22:S22" si="1">SUM(D8:D21)</f>
        <v>0</v>
      </c>
      <c r="E22" s="176">
        <f t="shared" si="1"/>
        <v>71215412.708188608</v>
      </c>
      <c r="F22" s="176">
        <f t="shared" si="1"/>
        <v>0</v>
      </c>
      <c r="G22" s="176">
        <f t="shared" si="1"/>
        <v>354742338.13224441</v>
      </c>
      <c r="H22" s="176">
        <f t="shared" si="1"/>
        <v>0</v>
      </c>
      <c r="I22" s="176">
        <f t="shared" si="1"/>
        <v>40880253.379409842</v>
      </c>
      <c r="J22" s="176">
        <f t="shared" si="1"/>
        <v>0</v>
      </c>
      <c r="K22" s="176">
        <f t="shared" si="1"/>
        <v>1693306568.6302919</v>
      </c>
      <c r="L22" s="176">
        <f t="shared" si="1"/>
        <v>19780056.016362589</v>
      </c>
      <c r="M22" s="176">
        <f t="shared" si="1"/>
        <v>810365022.00056756</v>
      </c>
      <c r="N22" s="176">
        <f t="shared" si="1"/>
        <v>20749450.293449629</v>
      </c>
      <c r="O22" s="176">
        <f t="shared" si="1"/>
        <v>3243430.7372391121</v>
      </c>
      <c r="P22" s="176">
        <f t="shared" si="1"/>
        <v>0</v>
      </c>
      <c r="Q22" s="176">
        <f t="shared" si="1"/>
        <v>2193101.7999999998</v>
      </c>
      <c r="R22" s="176">
        <f t="shared" si="1"/>
        <v>0</v>
      </c>
      <c r="S22" s="820">
        <f t="shared" si="1"/>
        <v>2285120368.9624953</v>
      </c>
    </row>
    <row r="26" spans="1:19">
      <c r="C26" s="742"/>
      <c r="D26" s="742"/>
      <c r="E26" s="742"/>
      <c r="F26" s="742"/>
      <c r="G26" s="742"/>
      <c r="H26" s="742"/>
      <c r="I26" s="742"/>
      <c r="J26" s="742"/>
      <c r="K26" s="742"/>
      <c r="L26" s="742"/>
      <c r="M26" s="742"/>
      <c r="N26" s="742"/>
      <c r="O26" s="742"/>
      <c r="P26" s="742"/>
      <c r="Q26" s="742"/>
      <c r="R26" s="742"/>
      <c r="S26" s="742"/>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Normal="100" workbookViewId="0">
      <pane xSplit="2" ySplit="6" topLeftCell="C7" activePane="bottomRight" state="frozen"/>
      <selection activeCell="F27" sqref="F27"/>
      <selection pane="topRight" activeCell="F27" sqref="F27"/>
      <selection pane="bottomLeft" activeCell="F27" sqref="F27"/>
      <selection pane="bottomRight" activeCell="F27" sqref="F27"/>
    </sheetView>
  </sheetViews>
  <sheetFormatPr defaultColWidth="9.109375" defaultRowHeight="13.8"/>
  <cols>
    <col min="1" max="1" width="10.5546875" style="2" bestFit="1" customWidth="1"/>
    <col min="2" max="2" width="97" style="2" bestFit="1"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2"/>
  </cols>
  <sheetData>
    <row r="1" spans="1:22">
      <c r="A1" s="2" t="s">
        <v>109</v>
      </c>
      <c r="B1" s="226" t="str">
        <f>Info!C2</f>
        <v>სს ”ლიბერთი ბანკი”</v>
      </c>
    </row>
    <row r="2" spans="1:22">
      <c r="A2" s="2" t="s">
        <v>110</v>
      </c>
      <c r="B2" s="603">
        <f>'1. key ratios'!B2</f>
        <v>45016</v>
      </c>
    </row>
    <row r="4" spans="1:22" ht="28.2" thickBot="1">
      <c r="A4" s="2" t="s">
        <v>261</v>
      </c>
      <c r="B4" s="198" t="s">
        <v>296</v>
      </c>
      <c r="V4" s="146" t="s">
        <v>88</v>
      </c>
    </row>
    <row r="5" spans="1:22">
      <c r="A5" s="63"/>
      <c r="B5" s="64"/>
      <c r="C5" s="867" t="s">
        <v>117</v>
      </c>
      <c r="D5" s="868"/>
      <c r="E5" s="868"/>
      <c r="F5" s="868"/>
      <c r="G5" s="868"/>
      <c r="H5" s="868"/>
      <c r="I5" s="868"/>
      <c r="J5" s="868"/>
      <c r="K5" s="868"/>
      <c r="L5" s="869"/>
      <c r="M5" s="867" t="s">
        <v>118</v>
      </c>
      <c r="N5" s="868"/>
      <c r="O5" s="868"/>
      <c r="P5" s="868"/>
      <c r="Q5" s="868"/>
      <c r="R5" s="868"/>
      <c r="S5" s="869"/>
      <c r="T5" s="872" t="s">
        <v>294</v>
      </c>
      <c r="U5" s="872" t="s">
        <v>293</v>
      </c>
      <c r="V5" s="870" t="s">
        <v>119</v>
      </c>
    </row>
    <row r="6" spans="1:22" s="38" customFormat="1" ht="138">
      <c r="A6" s="79"/>
      <c r="B6" s="122"/>
      <c r="C6" s="61" t="s">
        <v>120</v>
      </c>
      <c r="D6" s="60" t="s">
        <v>121</v>
      </c>
      <c r="E6" s="57" t="s">
        <v>122</v>
      </c>
      <c r="F6" s="199" t="s">
        <v>288</v>
      </c>
      <c r="G6" s="60" t="s">
        <v>123</v>
      </c>
      <c r="H6" s="60" t="s">
        <v>124</v>
      </c>
      <c r="I6" s="60" t="s">
        <v>125</v>
      </c>
      <c r="J6" s="60" t="s">
        <v>154</v>
      </c>
      <c r="K6" s="60" t="s">
        <v>126</v>
      </c>
      <c r="L6" s="62" t="s">
        <v>127</v>
      </c>
      <c r="M6" s="61" t="s">
        <v>128</v>
      </c>
      <c r="N6" s="60" t="s">
        <v>129</v>
      </c>
      <c r="O6" s="60" t="s">
        <v>130</v>
      </c>
      <c r="P6" s="60" t="s">
        <v>131</v>
      </c>
      <c r="Q6" s="60" t="s">
        <v>132</v>
      </c>
      <c r="R6" s="60" t="s">
        <v>133</v>
      </c>
      <c r="S6" s="62" t="s">
        <v>134</v>
      </c>
      <c r="T6" s="873"/>
      <c r="U6" s="873"/>
      <c r="V6" s="871"/>
    </row>
    <row r="7" spans="1:22" s="102" customFormat="1">
      <c r="A7" s="103">
        <v>1</v>
      </c>
      <c r="B7" s="120" t="s">
        <v>135</v>
      </c>
      <c r="C7" s="177"/>
      <c r="D7" s="175"/>
      <c r="E7" s="175"/>
      <c r="F7" s="175"/>
      <c r="G7" s="175"/>
      <c r="H7" s="175"/>
      <c r="I7" s="175"/>
      <c r="J7" s="175"/>
      <c r="K7" s="175"/>
      <c r="L7" s="178"/>
      <c r="M7" s="177"/>
      <c r="N7" s="175"/>
      <c r="O7" s="175"/>
      <c r="P7" s="175"/>
      <c r="Q7" s="175"/>
      <c r="R7" s="175"/>
      <c r="S7" s="178"/>
      <c r="T7" s="193"/>
      <c r="U7" s="192"/>
      <c r="V7" s="179">
        <f>SUM(C7:S7)</f>
        <v>0</v>
      </c>
    </row>
    <row r="8" spans="1:22" s="102" customFormat="1">
      <c r="A8" s="103">
        <v>2</v>
      </c>
      <c r="B8" s="120" t="s">
        <v>136</v>
      </c>
      <c r="C8" s="177"/>
      <c r="D8" s="175"/>
      <c r="E8" s="175"/>
      <c r="F8" s="175"/>
      <c r="G8" s="175"/>
      <c r="H8" s="175"/>
      <c r="I8" s="175"/>
      <c r="J8" s="175"/>
      <c r="K8" s="175"/>
      <c r="L8" s="178"/>
      <c r="M8" s="177"/>
      <c r="N8" s="175"/>
      <c r="O8" s="175"/>
      <c r="P8" s="175"/>
      <c r="Q8" s="175"/>
      <c r="R8" s="175"/>
      <c r="S8" s="178"/>
      <c r="T8" s="192"/>
      <c r="U8" s="192"/>
      <c r="V8" s="179">
        <f t="shared" ref="V8:V20" si="0">SUM(C8:S8)</f>
        <v>0</v>
      </c>
    </row>
    <row r="9" spans="1:22" s="102" customFormat="1">
      <c r="A9" s="103">
        <v>3</v>
      </c>
      <c r="B9" s="120" t="s">
        <v>137</v>
      </c>
      <c r="C9" s="177"/>
      <c r="D9" s="175"/>
      <c r="E9" s="175"/>
      <c r="F9" s="175"/>
      <c r="G9" s="175"/>
      <c r="H9" s="175"/>
      <c r="I9" s="175"/>
      <c r="J9" s="175"/>
      <c r="K9" s="175"/>
      <c r="L9" s="178"/>
      <c r="M9" s="177"/>
      <c r="N9" s="175"/>
      <c r="O9" s="175"/>
      <c r="P9" s="175"/>
      <c r="Q9" s="175"/>
      <c r="R9" s="175"/>
      <c r="S9" s="178"/>
      <c r="T9" s="192"/>
      <c r="U9" s="192"/>
      <c r="V9" s="179">
        <f>SUM(C9:S9)</f>
        <v>0</v>
      </c>
    </row>
    <row r="10" spans="1:22" s="102" customFormat="1">
      <c r="A10" s="103">
        <v>4</v>
      </c>
      <c r="B10" s="120" t="s">
        <v>138</v>
      </c>
      <c r="C10" s="177"/>
      <c r="D10" s="175"/>
      <c r="E10" s="175"/>
      <c r="F10" s="175"/>
      <c r="G10" s="175"/>
      <c r="H10" s="175"/>
      <c r="I10" s="175"/>
      <c r="J10" s="175"/>
      <c r="K10" s="175"/>
      <c r="L10" s="178"/>
      <c r="M10" s="177"/>
      <c r="N10" s="175"/>
      <c r="O10" s="175"/>
      <c r="P10" s="175"/>
      <c r="Q10" s="175"/>
      <c r="R10" s="175"/>
      <c r="S10" s="178"/>
      <c r="T10" s="192"/>
      <c r="U10" s="192"/>
      <c r="V10" s="179">
        <f t="shared" si="0"/>
        <v>0</v>
      </c>
    </row>
    <row r="11" spans="1:22" s="102" customFormat="1">
      <c r="A11" s="103">
        <v>5</v>
      </c>
      <c r="B11" s="120" t="s">
        <v>950</v>
      </c>
      <c r="C11" s="177"/>
      <c r="D11" s="175">
        <v>36216548.108594552</v>
      </c>
      <c r="E11" s="175"/>
      <c r="F11" s="175"/>
      <c r="G11" s="175"/>
      <c r="H11" s="175"/>
      <c r="I11" s="175"/>
      <c r="J11" s="175"/>
      <c r="K11" s="175"/>
      <c r="L11" s="178"/>
      <c r="M11" s="177"/>
      <c r="N11" s="175"/>
      <c r="O11" s="175"/>
      <c r="P11" s="175"/>
      <c r="Q11" s="175"/>
      <c r="R11" s="175"/>
      <c r="S11" s="178"/>
      <c r="T11" s="192">
        <v>36216548.108594552</v>
      </c>
      <c r="U11" s="192"/>
      <c r="V11" s="179">
        <f t="shared" si="0"/>
        <v>36216548.108594552</v>
      </c>
    </row>
    <row r="12" spans="1:22" s="102" customFormat="1">
      <c r="A12" s="103">
        <v>6</v>
      </c>
      <c r="B12" s="120" t="s">
        <v>139</v>
      </c>
      <c r="C12" s="177"/>
      <c r="D12" s="175"/>
      <c r="E12" s="175"/>
      <c r="F12" s="175"/>
      <c r="G12" s="175"/>
      <c r="H12" s="175"/>
      <c r="I12" s="175"/>
      <c r="J12" s="175"/>
      <c r="K12" s="175"/>
      <c r="L12" s="178"/>
      <c r="M12" s="177"/>
      <c r="N12" s="175"/>
      <c r="O12" s="175"/>
      <c r="P12" s="175"/>
      <c r="Q12" s="175"/>
      <c r="R12" s="175"/>
      <c r="S12" s="178"/>
      <c r="T12" s="192"/>
      <c r="U12" s="192"/>
      <c r="V12" s="179">
        <f t="shared" si="0"/>
        <v>0</v>
      </c>
    </row>
    <row r="13" spans="1:22" s="102" customFormat="1">
      <c r="A13" s="103">
        <v>7</v>
      </c>
      <c r="B13" s="120" t="s">
        <v>72</v>
      </c>
      <c r="C13" s="177"/>
      <c r="D13" s="175">
        <v>7782801.6404656339</v>
      </c>
      <c r="E13" s="175"/>
      <c r="F13" s="175"/>
      <c r="G13" s="175"/>
      <c r="H13" s="175"/>
      <c r="I13" s="175"/>
      <c r="J13" s="175"/>
      <c r="K13" s="175"/>
      <c r="L13" s="178"/>
      <c r="M13" s="177"/>
      <c r="N13" s="175"/>
      <c r="O13" s="175"/>
      <c r="P13" s="175"/>
      <c r="Q13" s="175"/>
      <c r="R13" s="175"/>
      <c r="S13" s="178"/>
      <c r="T13" s="192">
        <v>7782801.6404656339</v>
      </c>
      <c r="U13" s="192"/>
      <c r="V13" s="179">
        <f t="shared" si="0"/>
        <v>7782801.6404656339</v>
      </c>
    </row>
    <row r="14" spans="1:22" s="102" customFormat="1">
      <c r="A14" s="103">
        <v>8</v>
      </c>
      <c r="B14" s="120" t="s">
        <v>73</v>
      </c>
      <c r="C14" s="177"/>
      <c r="D14" s="175">
        <v>8712725.2163509727</v>
      </c>
      <c r="E14" s="175"/>
      <c r="F14" s="175"/>
      <c r="G14" s="175"/>
      <c r="H14" s="175"/>
      <c r="I14" s="175"/>
      <c r="J14" s="175"/>
      <c r="K14" s="175"/>
      <c r="L14" s="178"/>
      <c r="M14" s="177"/>
      <c r="N14" s="175"/>
      <c r="O14" s="175"/>
      <c r="P14" s="175"/>
      <c r="Q14" s="175"/>
      <c r="R14" s="175"/>
      <c r="S14" s="178"/>
      <c r="T14" s="192">
        <v>6848061.9428509716</v>
      </c>
      <c r="U14" s="192">
        <v>1864663.2735000001</v>
      </c>
      <c r="V14" s="179">
        <f t="shared" si="0"/>
        <v>8712725.2163509727</v>
      </c>
    </row>
    <row r="15" spans="1:22" s="102" customFormat="1">
      <c r="A15" s="103">
        <v>9</v>
      </c>
      <c r="B15" s="120" t="s">
        <v>951</v>
      </c>
      <c r="C15" s="177"/>
      <c r="D15" s="175">
        <v>257305.99974492277</v>
      </c>
      <c r="E15" s="175"/>
      <c r="F15" s="175"/>
      <c r="G15" s="175"/>
      <c r="H15" s="175"/>
      <c r="I15" s="175"/>
      <c r="J15" s="175"/>
      <c r="K15" s="175"/>
      <c r="L15" s="178"/>
      <c r="M15" s="177"/>
      <c r="N15" s="175"/>
      <c r="O15" s="175"/>
      <c r="P15" s="175"/>
      <c r="Q15" s="175"/>
      <c r="R15" s="175"/>
      <c r="S15" s="178"/>
      <c r="T15" s="192">
        <v>257305.99974492277</v>
      </c>
      <c r="U15" s="192"/>
      <c r="V15" s="179">
        <f t="shared" si="0"/>
        <v>257305.99974492277</v>
      </c>
    </row>
    <row r="16" spans="1:22" s="102" customFormat="1">
      <c r="A16" s="103">
        <v>10</v>
      </c>
      <c r="B16" s="120" t="s">
        <v>68</v>
      </c>
      <c r="C16" s="177"/>
      <c r="D16" s="175"/>
      <c r="E16" s="175"/>
      <c r="F16" s="175"/>
      <c r="G16" s="175"/>
      <c r="H16" s="175"/>
      <c r="I16" s="175"/>
      <c r="J16" s="175"/>
      <c r="K16" s="175"/>
      <c r="L16" s="178"/>
      <c r="M16" s="177"/>
      <c r="N16" s="175"/>
      <c r="O16" s="175"/>
      <c r="P16" s="175"/>
      <c r="Q16" s="175"/>
      <c r="R16" s="175"/>
      <c r="S16" s="178"/>
      <c r="T16" s="192"/>
      <c r="U16" s="192"/>
      <c r="V16" s="179">
        <f t="shared" si="0"/>
        <v>0</v>
      </c>
    </row>
    <row r="17" spans="1:22" s="102" customFormat="1">
      <c r="A17" s="103">
        <v>11</v>
      </c>
      <c r="B17" s="120" t="s">
        <v>69</v>
      </c>
      <c r="C17" s="177"/>
      <c r="D17" s="175"/>
      <c r="E17" s="175"/>
      <c r="F17" s="175"/>
      <c r="G17" s="175"/>
      <c r="H17" s="175"/>
      <c r="I17" s="175"/>
      <c r="J17" s="175"/>
      <c r="K17" s="175"/>
      <c r="L17" s="178"/>
      <c r="M17" s="177"/>
      <c r="N17" s="175"/>
      <c r="O17" s="175"/>
      <c r="P17" s="175"/>
      <c r="Q17" s="175"/>
      <c r="R17" s="175"/>
      <c r="S17" s="178"/>
      <c r="T17" s="192"/>
      <c r="U17" s="192"/>
      <c r="V17" s="179">
        <f t="shared" si="0"/>
        <v>0</v>
      </c>
    </row>
    <row r="18" spans="1:22" s="102" customFormat="1">
      <c r="A18" s="103">
        <v>12</v>
      </c>
      <c r="B18" s="120" t="s">
        <v>70</v>
      </c>
      <c r="C18" s="177"/>
      <c r="D18" s="175"/>
      <c r="E18" s="175"/>
      <c r="F18" s="175"/>
      <c r="G18" s="175"/>
      <c r="H18" s="175"/>
      <c r="I18" s="175"/>
      <c r="J18" s="175"/>
      <c r="K18" s="175"/>
      <c r="L18" s="178"/>
      <c r="M18" s="177"/>
      <c r="N18" s="175"/>
      <c r="O18" s="175"/>
      <c r="P18" s="175"/>
      <c r="Q18" s="175"/>
      <c r="R18" s="175"/>
      <c r="S18" s="178"/>
      <c r="T18" s="192"/>
      <c r="U18" s="192"/>
      <c r="V18" s="179">
        <f t="shared" si="0"/>
        <v>0</v>
      </c>
    </row>
    <row r="19" spans="1:22" s="102" customFormat="1">
      <c r="A19" s="103">
        <v>13</v>
      </c>
      <c r="B19" s="120" t="s">
        <v>71</v>
      </c>
      <c r="C19" s="177"/>
      <c r="D19" s="175"/>
      <c r="E19" s="175"/>
      <c r="F19" s="175"/>
      <c r="G19" s="175"/>
      <c r="H19" s="175"/>
      <c r="I19" s="175"/>
      <c r="J19" s="175"/>
      <c r="K19" s="175"/>
      <c r="L19" s="178"/>
      <c r="M19" s="177"/>
      <c r="N19" s="175"/>
      <c r="O19" s="175"/>
      <c r="P19" s="175"/>
      <c r="Q19" s="175"/>
      <c r="R19" s="175"/>
      <c r="S19" s="178"/>
      <c r="T19" s="192"/>
      <c r="U19" s="192"/>
      <c r="V19" s="179">
        <f t="shared" si="0"/>
        <v>0</v>
      </c>
    </row>
    <row r="20" spans="1:22" s="102" customFormat="1">
      <c r="A20" s="103">
        <v>14</v>
      </c>
      <c r="B20" s="120" t="s">
        <v>155</v>
      </c>
      <c r="C20" s="177"/>
      <c r="D20" s="175"/>
      <c r="E20" s="175"/>
      <c r="F20" s="175"/>
      <c r="G20" s="175"/>
      <c r="H20" s="175"/>
      <c r="I20" s="175"/>
      <c r="J20" s="175"/>
      <c r="K20" s="175"/>
      <c r="L20" s="178"/>
      <c r="M20" s="177"/>
      <c r="N20" s="175"/>
      <c r="O20" s="175"/>
      <c r="P20" s="175"/>
      <c r="Q20" s="175"/>
      <c r="R20" s="175"/>
      <c r="S20" s="178"/>
      <c r="T20" s="192"/>
      <c r="U20" s="192"/>
      <c r="V20" s="179">
        <f t="shared" si="0"/>
        <v>0</v>
      </c>
    </row>
    <row r="21" spans="1:22" ht="14.4" thickBot="1">
      <c r="A21" s="65"/>
      <c r="B21" s="66" t="s">
        <v>67</v>
      </c>
      <c r="C21" s="180">
        <f>SUM(C7:C20)</f>
        <v>0</v>
      </c>
      <c r="D21" s="176">
        <f t="shared" ref="D21:V21" si="1">SUM(D7:D20)</f>
        <v>52969380.965156078</v>
      </c>
      <c r="E21" s="176">
        <f t="shared" si="1"/>
        <v>0</v>
      </c>
      <c r="F21" s="176">
        <f t="shared" si="1"/>
        <v>0</v>
      </c>
      <c r="G21" s="176">
        <f t="shared" si="1"/>
        <v>0</v>
      </c>
      <c r="H21" s="176">
        <f t="shared" si="1"/>
        <v>0</v>
      </c>
      <c r="I21" s="176">
        <f t="shared" si="1"/>
        <v>0</v>
      </c>
      <c r="J21" s="176">
        <f t="shared" si="1"/>
        <v>0</v>
      </c>
      <c r="K21" s="176">
        <f t="shared" si="1"/>
        <v>0</v>
      </c>
      <c r="L21" s="181">
        <f t="shared" si="1"/>
        <v>0</v>
      </c>
      <c r="M21" s="180">
        <f t="shared" si="1"/>
        <v>0</v>
      </c>
      <c r="N21" s="176">
        <f t="shared" si="1"/>
        <v>0</v>
      </c>
      <c r="O21" s="176">
        <f t="shared" si="1"/>
        <v>0</v>
      </c>
      <c r="P21" s="176">
        <f t="shared" si="1"/>
        <v>0</v>
      </c>
      <c r="Q21" s="176">
        <f t="shared" si="1"/>
        <v>0</v>
      </c>
      <c r="R21" s="176">
        <f t="shared" si="1"/>
        <v>0</v>
      </c>
      <c r="S21" s="181">
        <f t="shared" si="1"/>
        <v>0</v>
      </c>
      <c r="T21" s="181">
        <f>SUM(T7:T20)</f>
        <v>51104717.691656075</v>
      </c>
      <c r="U21" s="181">
        <f t="shared" si="1"/>
        <v>1864663.2735000001</v>
      </c>
      <c r="V21" s="182">
        <f t="shared" si="1"/>
        <v>52969380.965156078</v>
      </c>
    </row>
    <row r="24" spans="1:22">
      <c r="A24" s="18"/>
      <c r="B24" s="18"/>
      <c r="C24" s="41"/>
      <c r="D24" s="41"/>
      <c r="E24" s="41"/>
    </row>
    <row r="25" spans="1:22">
      <c r="A25" s="58"/>
      <c r="B25" s="58"/>
      <c r="C25" s="18"/>
      <c r="D25" s="41"/>
      <c r="E25" s="41"/>
    </row>
    <row r="26" spans="1:22">
      <c r="A26" s="58"/>
      <c r="B26" s="59"/>
      <c r="C26" s="18"/>
      <c r="D26" s="41"/>
      <c r="E26" s="41"/>
    </row>
    <row r="27" spans="1:22">
      <c r="A27" s="58"/>
      <c r="B27" s="58"/>
      <c r="C27" s="18"/>
      <c r="D27" s="41"/>
      <c r="E27" s="41"/>
    </row>
    <row r="28" spans="1:22">
      <c r="A28" s="58"/>
      <c r="B28" s="59"/>
      <c r="C28" s="18"/>
      <c r="D28" s="41"/>
      <c r="E28" s="41"/>
    </row>
  </sheetData>
  <mergeCells count="5">
    <mergeCell ref="C5:L5"/>
    <mergeCell ref="M5:S5"/>
    <mergeCell ref="V5:V6"/>
    <mergeCell ref="T5:T6"/>
    <mergeCell ref="U5:U6"/>
  </mergeCells>
  <pageMargins left="0.7" right="0.7" top="0.75" bottom="0.75" header="0.3" footer="0.3"/>
  <pageSetup paperSize="9" scale="1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8"/>
  <sheetViews>
    <sheetView zoomScaleNormal="100" workbookViewId="0">
      <pane xSplit="1" ySplit="7" topLeftCell="B8" activePane="bottomRight" state="frozen"/>
      <selection activeCell="F27" sqref="F27"/>
      <selection pane="topRight" activeCell="F27" sqref="F27"/>
      <selection pane="bottomLeft" activeCell="F27" sqref="F27"/>
      <selection pane="bottomRight" activeCell="F27" sqref="F27"/>
    </sheetView>
  </sheetViews>
  <sheetFormatPr defaultColWidth="9.109375" defaultRowHeight="13.8"/>
  <cols>
    <col min="1" max="1" width="10.5546875" style="2" bestFit="1" customWidth="1"/>
    <col min="2" max="2" width="99.6640625" style="2" customWidth="1"/>
    <col min="3" max="3" width="20.88671875" style="2" customWidth="1"/>
    <col min="4" max="4" width="14.88671875" style="2" bestFit="1" customWidth="1"/>
    <col min="5" max="5" width="18.44140625" style="2" customWidth="1"/>
    <col min="6" max="6" width="17.33203125" style="2" customWidth="1"/>
    <col min="7" max="7" width="20.109375" style="2" customWidth="1"/>
    <col min="8" max="8" width="15.33203125" style="2" customWidth="1"/>
    <col min="9" max="16384" width="9.109375" style="12"/>
  </cols>
  <sheetData>
    <row r="1" spans="1:9">
      <c r="A1" s="2" t="s">
        <v>109</v>
      </c>
      <c r="B1" s="226" t="str">
        <f>Info!C2</f>
        <v>სს ”ლიბერთი ბანკი”</v>
      </c>
    </row>
    <row r="2" spans="1:9">
      <c r="A2" s="2" t="s">
        <v>110</v>
      </c>
      <c r="B2" s="603">
        <f>'1. key ratios'!B2</f>
        <v>45016</v>
      </c>
    </row>
    <row r="4" spans="1:9" ht="14.4" thickBot="1">
      <c r="A4" s="2" t="s">
        <v>262</v>
      </c>
      <c r="B4" s="195" t="s">
        <v>297</v>
      </c>
    </row>
    <row r="5" spans="1:9">
      <c r="A5" s="63"/>
      <c r="B5" s="100"/>
      <c r="C5" s="105" t="s">
        <v>0</v>
      </c>
      <c r="D5" s="105" t="s">
        <v>1</v>
      </c>
      <c r="E5" s="105" t="s">
        <v>2</v>
      </c>
      <c r="F5" s="105" t="s">
        <v>3</v>
      </c>
      <c r="G5" s="191" t="s">
        <v>4</v>
      </c>
      <c r="H5" s="106" t="s">
        <v>6</v>
      </c>
      <c r="I5" s="24"/>
    </row>
    <row r="6" spans="1:9" ht="15" customHeight="1">
      <c r="A6" s="99"/>
      <c r="B6" s="22"/>
      <c r="C6" s="874" t="s">
        <v>289</v>
      </c>
      <c r="D6" s="878" t="s">
        <v>310</v>
      </c>
      <c r="E6" s="879"/>
      <c r="F6" s="874" t="s">
        <v>316</v>
      </c>
      <c r="G6" s="874" t="s">
        <v>317</v>
      </c>
      <c r="H6" s="876" t="s">
        <v>291</v>
      </c>
      <c r="I6" s="24"/>
    </row>
    <row r="7" spans="1:9" ht="69">
      <c r="A7" s="99"/>
      <c r="B7" s="22"/>
      <c r="C7" s="875"/>
      <c r="D7" s="194" t="s">
        <v>292</v>
      </c>
      <c r="E7" s="194" t="s">
        <v>290</v>
      </c>
      <c r="F7" s="875"/>
      <c r="G7" s="875"/>
      <c r="H7" s="877"/>
      <c r="I7" s="24"/>
    </row>
    <row r="8" spans="1:9">
      <c r="A8" s="54">
        <v>1</v>
      </c>
      <c r="B8" s="120" t="s">
        <v>135</v>
      </c>
      <c r="C8" s="183">
        <v>423617207.33962327</v>
      </c>
      <c r="D8" s="184"/>
      <c r="E8" s="183"/>
      <c r="F8" s="183">
        <v>74691112.204679564</v>
      </c>
      <c r="G8" s="238">
        <v>74691112.204679564</v>
      </c>
      <c r="H8" s="200">
        <f>G8/(C8+E8)</f>
        <v>0.17631746517982697</v>
      </c>
    </row>
    <row r="9" spans="1:9" ht="15" customHeight="1">
      <c r="A9" s="54">
        <v>2</v>
      </c>
      <c r="B9" s="120" t="s">
        <v>136</v>
      </c>
      <c r="C9" s="183"/>
      <c r="D9" s="184"/>
      <c r="E9" s="183"/>
      <c r="F9" s="183"/>
      <c r="G9" s="238"/>
      <c r="H9" s="200"/>
    </row>
    <row r="10" spans="1:9">
      <c r="A10" s="54">
        <v>3</v>
      </c>
      <c r="B10" s="120" t="s">
        <v>137</v>
      </c>
      <c r="C10" s="183"/>
      <c r="D10" s="184"/>
      <c r="E10" s="183"/>
      <c r="F10" s="183"/>
      <c r="G10" s="238"/>
      <c r="H10" s="200"/>
    </row>
    <row r="11" spans="1:9">
      <c r="A11" s="54">
        <v>4</v>
      </c>
      <c r="B11" s="120" t="s">
        <v>138</v>
      </c>
      <c r="C11" s="183"/>
      <c r="D11" s="184"/>
      <c r="E11" s="183"/>
      <c r="F11" s="183"/>
      <c r="G11" s="238"/>
      <c r="H11" s="200"/>
    </row>
    <row r="12" spans="1:9">
      <c r="A12" s="54">
        <v>5</v>
      </c>
      <c r="B12" s="120" t="s">
        <v>950</v>
      </c>
      <c r="C12" s="183">
        <v>36369601.948594555</v>
      </c>
      <c r="D12" s="184"/>
      <c r="E12" s="183"/>
      <c r="F12" s="183">
        <v>36369601.948594555</v>
      </c>
      <c r="G12" s="238">
        <v>153053.84000000358</v>
      </c>
      <c r="H12" s="200">
        <f t="shared" ref="H12:H21" si="0">G12/(C12+E12)</f>
        <v>4.2082902148979414E-3</v>
      </c>
    </row>
    <row r="13" spans="1:9">
      <c r="A13" s="54">
        <v>6</v>
      </c>
      <c r="B13" s="120" t="s">
        <v>139</v>
      </c>
      <c r="C13" s="183">
        <v>117817118.1405676</v>
      </c>
      <c r="D13" s="184"/>
      <c r="E13" s="183"/>
      <c r="F13" s="183">
        <v>41635474.812153779</v>
      </c>
      <c r="G13" s="238">
        <v>41635474.812153779</v>
      </c>
      <c r="H13" s="200">
        <f t="shared" si="0"/>
        <v>0.35339070815226098</v>
      </c>
    </row>
    <row r="14" spans="1:9">
      <c r="A14" s="54">
        <v>7</v>
      </c>
      <c r="B14" s="120" t="s">
        <v>72</v>
      </c>
      <c r="C14" s="183">
        <v>465711458.42914641</v>
      </c>
      <c r="D14" s="184">
        <v>117868568.77983582</v>
      </c>
      <c r="E14" s="183">
        <v>20749450.293449622</v>
      </c>
      <c r="F14" s="184">
        <v>486460908.72259605</v>
      </c>
      <c r="G14" s="238">
        <v>478678107.08213043</v>
      </c>
      <c r="H14" s="200">
        <f>G14/(C14+E14)</f>
        <v>0.98400117768783812</v>
      </c>
    </row>
    <row r="15" spans="1:9">
      <c r="A15" s="54">
        <v>8</v>
      </c>
      <c r="B15" s="120" t="s">
        <v>73</v>
      </c>
      <c r="C15" s="183">
        <v>1693306568.6302919</v>
      </c>
      <c r="D15" s="184">
        <v>62270784.90214479</v>
      </c>
      <c r="E15" s="183">
        <v>19780056.016362596</v>
      </c>
      <c r="F15" s="184">
        <v>1284814968.4849908</v>
      </c>
      <c r="G15" s="238">
        <v>1276102243.2686398</v>
      </c>
      <c r="H15" s="200">
        <f t="shared" si="0"/>
        <v>0.74491401947163749</v>
      </c>
    </row>
    <row r="16" spans="1:9">
      <c r="A16" s="54">
        <v>9</v>
      </c>
      <c r="B16" s="120" t="s">
        <v>951</v>
      </c>
      <c r="C16" s="183">
        <v>354742338.13224441</v>
      </c>
      <c r="D16" s="184"/>
      <c r="E16" s="183"/>
      <c r="F16" s="184">
        <v>124159818.34628554</v>
      </c>
      <c r="G16" s="238">
        <v>123902512.34654061</v>
      </c>
      <c r="H16" s="200">
        <f t="shared" si="0"/>
        <v>0.34927466791502904</v>
      </c>
    </row>
    <row r="17" spans="1:8">
      <c r="A17" s="54">
        <v>10</v>
      </c>
      <c r="B17" s="120" t="s">
        <v>68</v>
      </c>
      <c r="C17" s="183">
        <v>31332161.989416916</v>
      </c>
      <c r="D17" s="184"/>
      <c r="E17" s="183"/>
      <c r="F17" s="184">
        <v>31723063.830194481</v>
      </c>
      <c r="G17" s="238">
        <v>31723063.830194481</v>
      </c>
      <c r="H17" s="200">
        <f t="shared" si="0"/>
        <v>1.0124760570595033</v>
      </c>
    </row>
    <row r="18" spans="1:8">
      <c r="A18" s="54">
        <v>11</v>
      </c>
      <c r="B18" s="120" t="s">
        <v>69</v>
      </c>
      <c r="C18" s="183">
        <v>2193101.7999999998</v>
      </c>
      <c r="D18" s="184"/>
      <c r="E18" s="183"/>
      <c r="F18" s="184">
        <v>5482754.5</v>
      </c>
      <c r="G18" s="238">
        <v>5482754.5</v>
      </c>
      <c r="H18" s="200">
        <f t="shared" si="0"/>
        <v>2.5</v>
      </c>
    </row>
    <row r="19" spans="1:8">
      <c r="A19" s="54">
        <v>12</v>
      </c>
      <c r="B19" s="120" t="s">
        <v>70</v>
      </c>
      <c r="C19" s="183"/>
      <c r="D19" s="184"/>
      <c r="E19" s="183"/>
      <c r="F19" s="184"/>
      <c r="G19" s="238"/>
      <c r="H19" s="200"/>
    </row>
    <row r="20" spans="1:8">
      <c r="A20" s="54">
        <v>13</v>
      </c>
      <c r="B20" s="120" t="s">
        <v>71</v>
      </c>
      <c r="C20" s="183"/>
      <c r="D20" s="184"/>
      <c r="E20" s="183"/>
      <c r="F20" s="184"/>
      <c r="G20" s="238"/>
      <c r="H20" s="200"/>
    </row>
    <row r="21" spans="1:8">
      <c r="A21" s="54">
        <v>14</v>
      </c>
      <c r="B21" s="120" t="s">
        <v>155</v>
      </c>
      <c r="C21" s="183">
        <v>515828818.01300007</v>
      </c>
      <c r="D21" s="184"/>
      <c r="E21" s="183"/>
      <c r="F21" s="184">
        <v>199782666.11300004</v>
      </c>
      <c r="G21" s="238">
        <v>199782666.11300004</v>
      </c>
      <c r="H21" s="200">
        <f t="shared" si="0"/>
        <v>0.38730419692830159</v>
      </c>
    </row>
    <row r="22" spans="1:8" ht="14.4" thickBot="1">
      <c r="A22" s="101"/>
      <c r="B22" s="107" t="s">
        <v>67</v>
      </c>
      <c r="C22" s="176">
        <f>SUM(C8:C21)</f>
        <v>3640918374.4228859</v>
      </c>
      <c r="D22" s="176">
        <f>SUM(D8:D21)</f>
        <v>180139353.68198061</v>
      </c>
      <c r="E22" s="176">
        <f>SUM(E8:E21)</f>
        <v>40529506.309812218</v>
      </c>
      <c r="F22" s="176">
        <f>SUM(F8:F21)</f>
        <v>2285120368.9624949</v>
      </c>
      <c r="G22" s="176">
        <f>SUM(G8:G21)</f>
        <v>2232150987.9973388</v>
      </c>
      <c r="H22" s="201">
        <f>G22/(C22+E22)</f>
        <v>0.60632421273150994</v>
      </c>
    </row>
    <row r="28" spans="1:8" ht="10.5" customHeight="1"/>
  </sheetData>
  <mergeCells count="5">
    <mergeCell ref="C6:C7"/>
    <mergeCell ref="F6:F7"/>
    <mergeCell ref="G6:G7"/>
    <mergeCell ref="H6:H7"/>
    <mergeCell ref="D6:E6"/>
  </mergeCells>
  <pageMargins left="0.7" right="0.7" top="0.75" bottom="0.75" header="0.3" footer="0.3"/>
  <pageSetup scale="41"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90" zoomScaleNormal="90" workbookViewId="0">
      <pane xSplit="2" ySplit="6" topLeftCell="C7" activePane="bottomRight" state="frozen"/>
      <selection activeCell="F27" sqref="F27"/>
      <selection pane="topRight" activeCell="F27" sqref="F27"/>
      <selection pane="bottomLeft" activeCell="F27" sqref="F27"/>
      <selection pane="bottomRight" activeCell="F27" sqref="F27"/>
    </sheetView>
  </sheetViews>
  <sheetFormatPr defaultColWidth="9.109375" defaultRowHeight="13.8"/>
  <cols>
    <col min="1" max="1" width="10.5546875" style="226" bestFit="1" customWidth="1"/>
    <col min="2" max="2" width="104.109375" style="226" customWidth="1"/>
    <col min="3" max="3" width="14.88671875" style="226" bestFit="1" customWidth="1"/>
    <col min="4" max="4" width="12.6640625" style="226" customWidth="1"/>
    <col min="5" max="5" width="14.44140625" style="226" bestFit="1" customWidth="1"/>
    <col min="6" max="8" width="12.6640625" style="226" customWidth="1"/>
    <col min="9" max="9" width="13.33203125" style="226" bestFit="1" customWidth="1"/>
    <col min="10" max="11" width="12.6640625" style="226" customWidth="1"/>
    <col min="12" max="16384" width="9.109375" style="226"/>
  </cols>
  <sheetData>
    <row r="1" spans="1:11">
      <c r="A1" s="226" t="s">
        <v>109</v>
      </c>
      <c r="B1" s="226" t="str">
        <f>Info!C2</f>
        <v>სს ”ლიბერთი ბანკი”</v>
      </c>
    </row>
    <row r="2" spans="1:11">
      <c r="A2" s="226" t="s">
        <v>110</v>
      </c>
      <c r="B2" s="603">
        <f>'1. key ratios'!B2</f>
        <v>45016</v>
      </c>
      <c r="C2" s="227"/>
      <c r="D2" s="227"/>
    </row>
    <row r="3" spans="1:11">
      <c r="B3" s="227"/>
      <c r="C3" s="227"/>
      <c r="D3" s="227"/>
    </row>
    <row r="4" spans="1:11" ht="14.4" thickBot="1">
      <c r="A4" s="226" t="s">
        <v>353</v>
      </c>
      <c r="B4" s="195" t="s">
        <v>352</v>
      </c>
      <c r="C4" s="227"/>
      <c r="D4" s="227"/>
    </row>
    <row r="5" spans="1:11" ht="30" customHeight="1">
      <c r="A5" s="883"/>
      <c r="B5" s="884"/>
      <c r="C5" s="881" t="s">
        <v>385</v>
      </c>
      <c r="D5" s="881"/>
      <c r="E5" s="881"/>
      <c r="F5" s="881" t="s">
        <v>386</v>
      </c>
      <c r="G5" s="881"/>
      <c r="H5" s="881"/>
      <c r="I5" s="881" t="s">
        <v>387</v>
      </c>
      <c r="J5" s="881"/>
      <c r="K5" s="882"/>
    </row>
    <row r="6" spans="1:11">
      <c r="A6" s="224"/>
      <c r="B6" s="225"/>
      <c r="C6" s="228" t="s">
        <v>27</v>
      </c>
      <c r="D6" s="228" t="s">
        <v>91</v>
      </c>
      <c r="E6" s="228" t="s">
        <v>67</v>
      </c>
      <c r="F6" s="228" t="s">
        <v>27</v>
      </c>
      <c r="G6" s="228" t="s">
        <v>91</v>
      </c>
      <c r="H6" s="228" t="s">
        <v>67</v>
      </c>
      <c r="I6" s="228" t="s">
        <v>27</v>
      </c>
      <c r="J6" s="228" t="s">
        <v>91</v>
      </c>
      <c r="K6" s="230" t="s">
        <v>67</v>
      </c>
    </row>
    <row r="7" spans="1:11">
      <c r="A7" s="231" t="s">
        <v>323</v>
      </c>
      <c r="B7" s="223"/>
      <c r="C7" s="223"/>
      <c r="D7" s="223"/>
      <c r="E7" s="223"/>
      <c r="F7" s="223"/>
      <c r="G7" s="223"/>
      <c r="H7" s="223"/>
      <c r="I7" s="223"/>
      <c r="J7" s="223"/>
      <c r="K7" s="232"/>
    </row>
    <row r="8" spans="1:11">
      <c r="A8" s="222">
        <v>1</v>
      </c>
      <c r="B8" s="207" t="s">
        <v>323</v>
      </c>
      <c r="C8" s="678"/>
      <c r="D8" s="678"/>
      <c r="E8" s="678"/>
      <c r="F8" s="679">
        <v>410014338.2770353</v>
      </c>
      <c r="G8" s="679">
        <v>326538404.06528938</v>
      </c>
      <c r="H8" s="679">
        <v>736552742.34232473</v>
      </c>
      <c r="I8" s="679">
        <v>400540012.68547976</v>
      </c>
      <c r="J8" s="679">
        <v>213941773.20921975</v>
      </c>
      <c r="K8" s="680">
        <v>614481785.89469957</v>
      </c>
    </row>
    <row r="9" spans="1:11">
      <c r="A9" s="231" t="s">
        <v>324</v>
      </c>
      <c r="B9" s="223"/>
      <c r="C9" s="681"/>
      <c r="D9" s="681"/>
      <c r="E9" s="681"/>
      <c r="F9" s="681"/>
      <c r="G9" s="681"/>
      <c r="H9" s="681"/>
      <c r="I9" s="681"/>
      <c r="J9" s="681"/>
      <c r="K9" s="682"/>
    </row>
    <row r="10" spans="1:11">
      <c r="A10" s="233">
        <v>2</v>
      </c>
      <c r="B10" s="208" t="s">
        <v>325</v>
      </c>
      <c r="C10" s="683">
        <v>870294656.08922529</v>
      </c>
      <c r="D10" s="684">
        <v>483007499.4404881</v>
      </c>
      <c r="E10" s="684">
        <v>1353302155.5297124</v>
      </c>
      <c r="F10" s="684">
        <v>141466125.53912681</v>
      </c>
      <c r="G10" s="684">
        <v>110672465.54558447</v>
      </c>
      <c r="H10" s="684">
        <v>252138591.08471134</v>
      </c>
      <c r="I10" s="684">
        <v>36998500.991661765</v>
      </c>
      <c r="J10" s="684">
        <v>29646648.815188237</v>
      </c>
      <c r="K10" s="685">
        <v>66645149.806850031</v>
      </c>
    </row>
    <row r="11" spans="1:11">
      <c r="A11" s="233">
        <v>3</v>
      </c>
      <c r="B11" s="208" t="s">
        <v>326</v>
      </c>
      <c r="C11" s="683">
        <v>983319029.06339979</v>
      </c>
      <c r="D11" s="684">
        <v>398910370.97040963</v>
      </c>
      <c r="E11" s="684">
        <v>1382229400.0338097</v>
      </c>
      <c r="F11" s="684">
        <v>288124755.36544448</v>
      </c>
      <c r="G11" s="684">
        <v>108638888.18937586</v>
      </c>
      <c r="H11" s="684">
        <v>396763643.55482042</v>
      </c>
      <c r="I11" s="684">
        <v>248066684.19928774</v>
      </c>
      <c r="J11" s="684">
        <v>90690264.372776896</v>
      </c>
      <c r="K11" s="685">
        <v>338756948.57206464</v>
      </c>
    </row>
    <row r="12" spans="1:11">
      <c r="A12" s="233">
        <v>4</v>
      </c>
      <c r="B12" s="208" t="s">
        <v>327</v>
      </c>
      <c r="C12" s="683">
        <v>0</v>
      </c>
      <c r="D12" s="684">
        <v>0</v>
      </c>
      <c r="E12" s="684">
        <v>0</v>
      </c>
      <c r="F12" s="684">
        <v>0</v>
      </c>
      <c r="G12" s="684">
        <v>0</v>
      </c>
      <c r="H12" s="684">
        <v>0</v>
      </c>
      <c r="I12" s="684">
        <v>0</v>
      </c>
      <c r="J12" s="684">
        <v>0</v>
      </c>
      <c r="K12" s="685">
        <v>0</v>
      </c>
    </row>
    <row r="13" spans="1:11">
      <c r="A13" s="233">
        <v>5</v>
      </c>
      <c r="B13" s="208" t="s">
        <v>328</v>
      </c>
      <c r="C13" s="683">
        <v>11843.65577777778</v>
      </c>
      <c r="D13" s="684">
        <v>0</v>
      </c>
      <c r="E13" s="684">
        <v>11843.65577777778</v>
      </c>
      <c r="F13" s="684">
        <v>11843.65577777778</v>
      </c>
      <c r="G13" s="684">
        <v>0</v>
      </c>
      <c r="H13" s="684">
        <v>11843.65577777778</v>
      </c>
      <c r="I13" s="684">
        <v>11843.65577777778</v>
      </c>
      <c r="J13" s="684">
        <v>0</v>
      </c>
      <c r="K13" s="685">
        <v>11843.65577777778</v>
      </c>
    </row>
    <row r="14" spans="1:11">
      <c r="A14" s="233">
        <v>6</v>
      </c>
      <c r="B14" s="208" t="s">
        <v>343</v>
      </c>
      <c r="C14" s="683">
        <v>35554835.549444452</v>
      </c>
      <c r="D14" s="684">
        <v>7751319.9281143257</v>
      </c>
      <c r="E14" s="684">
        <v>43306155.477558784</v>
      </c>
      <c r="F14" s="684">
        <v>15991852.662679445</v>
      </c>
      <c r="G14" s="684">
        <v>18458244.864097219</v>
      </c>
      <c r="H14" s="684">
        <v>34450097.526776664</v>
      </c>
      <c r="I14" s="684">
        <v>5438638.2343944451</v>
      </c>
      <c r="J14" s="684">
        <v>6409401.4003051259</v>
      </c>
      <c r="K14" s="685">
        <v>11848039.634699572</v>
      </c>
    </row>
    <row r="15" spans="1:11">
      <c r="A15" s="233">
        <v>7</v>
      </c>
      <c r="B15" s="208" t="s">
        <v>330</v>
      </c>
      <c r="C15" s="683">
        <v>155305983.53319898</v>
      </c>
      <c r="D15" s="684">
        <v>51298673.732916206</v>
      </c>
      <c r="E15" s="684">
        <v>206604657.2661151</v>
      </c>
      <c r="F15" s="684">
        <v>52334667.539888903</v>
      </c>
      <c r="G15" s="684">
        <v>13176007.108500004</v>
      </c>
      <c r="H15" s="684">
        <v>65510674.648388907</v>
      </c>
      <c r="I15" s="684">
        <v>50640383.79976666</v>
      </c>
      <c r="J15" s="684">
        <v>13627873.843257051</v>
      </c>
      <c r="K15" s="685">
        <v>64268257.643023685</v>
      </c>
    </row>
    <row r="16" spans="1:11">
      <c r="A16" s="233">
        <v>8</v>
      </c>
      <c r="B16" s="209" t="s">
        <v>331</v>
      </c>
      <c r="C16" s="683">
        <v>2044486347.8910463</v>
      </c>
      <c r="D16" s="684">
        <v>940967864.07192826</v>
      </c>
      <c r="E16" s="684">
        <v>2985454211.9629745</v>
      </c>
      <c r="F16" s="684">
        <v>497929244.7629174</v>
      </c>
      <c r="G16" s="684">
        <v>250945605.70755753</v>
      </c>
      <c r="H16" s="684">
        <v>748874850.47047508</v>
      </c>
      <c r="I16" s="684">
        <v>341156050.88088834</v>
      </c>
      <c r="J16" s="684">
        <v>140374188.43152729</v>
      </c>
      <c r="K16" s="685">
        <v>481530239.3124156</v>
      </c>
    </row>
    <row r="17" spans="1:11">
      <c r="A17" s="231" t="s">
        <v>332</v>
      </c>
      <c r="B17" s="223"/>
      <c r="C17" s="681"/>
      <c r="D17" s="681"/>
      <c r="E17" s="681"/>
      <c r="F17" s="681"/>
      <c r="G17" s="681"/>
      <c r="H17" s="681"/>
      <c r="I17" s="681"/>
      <c r="J17" s="681"/>
      <c r="K17" s="682"/>
    </row>
    <row r="18" spans="1:11">
      <c r="A18" s="233">
        <v>9</v>
      </c>
      <c r="B18" s="208" t="s">
        <v>333</v>
      </c>
      <c r="C18" s="683">
        <v>6750000</v>
      </c>
      <c r="D18" s="684">
        <v>0</v>
      </c>
      <c r="E18" s="684">
        <v>6750000</v>
      </c>
      <c r="F18" s="684">
        <v>0</v>
      </c>
      <c r="G18" s="684">
        <v>0</v>
      </c>
      <c r="H18" s="684">
        <v>0</v>
      </c>
      <c r="I18" s="684">
        <v>0</v>
      </c>
      <c r="J18" s="684">
        <v>0</v>
      </c>
      <c r="K18" s="685">
        <v>0</v>
      </c>
    </row>
    <row r="19" spans="1:11">
      <c r="A19" s="233">
        <v>10</v>
      </c>
      <c r="B19" s="208" t="s">
        <v>334</v>
      </c>
      <c r="C19" s="683">
        <v>1829996639.9676499</v>
      </c>
      <c r="D19" s="684">
        <v>555340973.2830689</v>
      </c>
      <c r="E19" s="684">
        <v>2385337613.2507191</v>
      </c>
      <c r="F19" s="684">
        <v>95000609.449745446</v>
      </c>
      <c r="G19" s="684">
        <v>28455008.059471436</v>
      </c>
      <c r="H19" s="684">
        <v>123455617.50921685</v>
      </c>
      <c r="I19" s="684">
        <v>104510549.97430098</v>
      </c>
      <c r="J19" s="684">
        <v>150493123.09954756</v>
      </c>
      <c r="K19" s="685">
        <v>255003673.07384863</v>
      </c>
    </row>
    <row r="20" spans="1:11">
      <c r="A20" s="233">
        <v>11</v>
      </c>
      <c r="B20" s="208" t="s">
        <v>335</v>
      </c>
      <c r="C20" s="683">
        <v>40604582.717057936</v>
      </c>
      <c r="D20" s="684">
        <v>17360579.757828757</v>
      </c>
      <c r="E20" s="684">
        <v>57965162.474886693</v>
      </c>
      <c r="F20" s="684">
        <v>3107956.9577523847</v>
      </c>
      <c r="G20" s="684">
        <v>-0.33388888893855945</v>
      </c>
      <c r="H20" s="684">
        <v>3107956.623863495</v>
      </c>
      <c r="I20" s="684">
        <v>3107956.9577523847</v>
      </c>
      <c r="J20" s="684">
        <v>-0.33388888893855945</v>
      </c>
      <c r="K20" s="685">
        <v>3107956.623863495</v>
      </c>
    </row>
    <row r="21" spans="1:11" ht="14.4" thickBot="1">
      <c r="A21" s="152">
        <v>12</v>
      </c>
      <c r="B21" s="234" t="s">
        <v>336</v>
      </c>
      <c r="C21" s="686">
        <v>1877351222.6847079</v>
      </c>
      <c r="D21" s="687">
        <v>572701553.04089761</v>
      </c>
      <c r="E21" s="686">
        <v>2450052775.7256055</v>
      </c>
      <c r="F21" s="687">
        <v>98108566.407497838</v>
      </c>
      <c r="G21" s="687">
        <v>28455007.725582547</v>
      </c>
      <c r="H21" s="687">
        <v>126563574.13308033</v>
      </c>
      <c r="I21" s="687">
        <v>107618506.93205337</v>
      </c>
      <c r="J21" s="687">
        <v>150493122.76565868</v>
      </c>
      <c r="K21" s="688">
        <v>258111629.69771206</v>
      </c>
    </row>
    <row r="22" spans="1:11" ht="38.25" customHeight="1" thickBot="1">
      <c r="A22" s="220"/>
      <c r="B22" s="221"/>
      <c r="C22" s="221"/>
      <c r="D22" s="221"/>
      <c r="E22" s="221"/>
      <c r="F22" s="880" t="s">
        <v>337</v>
      </c>
      <c r="G22" s="881"/>
      <c r="H22" s="881"/>
      <c r="I22" s="880" t="s">
        <v>338</v>
      </c>
      <c r="J22" s="881"/>
      <c r="K22" s="882"/>
    </row>
    <row r="23" spans="1:11">
      <c r="A23" s="213">
        <v>13</v>
      </c>
      <c r="B23" s="210" t="s">
        <v>323</v>
      </c>
      <c r="C23" s="219"/>
      <c r="D23" s="219"/>
      <c r="E23" s="219"/>
      <c r="F23" s="689">
        <v>410014338.2770353</v>
      </c>
      <c r="G23" s="689">
        <v>326538404.06528938</v>
      </c>
      <c r="H23" s="689">
        <v>736552742.34232473</v>
      </c>
      <c r="I23" s="689">
        <v>400540012.68547976</v>
      </c>
      <c r="J23" s="689">
        <v>213941773.20921975</v>
      </c>
      <c r="K23" s="690">
        <v>614481785.89469957</v>
      </c>
    </row>
    <row r="24" spans="1:11" ht="14.4" thickBot="1">
      <c r="A24" s="214">
        <v>14</v>
      </c>
      <c r="B24" s="211" t="s">
        <v>339</v>
      </c>
      <c r="C24" s="235"/>
      <c r="D24" s="217"/>
      <c r="E24" s="218"/>
      <c r="F24" s="691">
        <v>399820678.35541958</v>
      </c>
      <c r="G24" s="691">
        <v>222490597.98197499</v>
      </c>
      <c r="H24" s="691">
        <v>622311276.33739471</v>
      </c>
      <c r="I24" s="691">
        <v>233537543.94883496</v>
      </c>
      <c r="J24" s="691">
        <v>35093547.107881822</v>
      </c>
      <c r="K24" s="692">
        <v>223418609.61470354</v>
      </c>
    </row>
    <row r="25" spans="1:11" ht="14.4" thickBot="1">
      <c r="A25" s="215">
        <v>15</v>
      </c>
      <c r="B25" s="212" t="s">
        <v>340</v>
      </c>
      <c r="C25" s="216"/>
      <c r="D25" s="216"/>
      <c r="E25" s="216"/>
      <c r="F25" s="693">
        <v>1.0254955795771876</v>
      </c>
      <c r="G25" s="693">
        <v>1.4676503502936507</v>
      </c>
      <c r="H25" s="693">
        <v>1.1835760821775507</v>
      </c>
      <c r="I25" s="693">
        <v>1.715099019681533</v>
      </c>
      <c r="J25" s="693">
        <v>6.0963279816524896</v>
      </c>
      <c r="K25" s="694">
        <v>2.7503608000891413</v>
      </c>
    </row>
    <row r="28" spans="1:11" ht="41.4">
      <c r="B28" s="23" t="s">
        <v>384</v>
      </c>
    </row>
  </sheetData>
  <mergeCells count="6">
    <mergeCell ref="F22:H22"/>
    <mergeCell ref="I22:K22"/>
    <mergeCell ref="A5:B5"/>
    <mergeCell ref="C5:E5"/>
    <mergeCell ref="F5:H5"/>
    <mergeCell ref="I5:K5"/>
  </mergeCells>
  <pageMargins left="0.7" right="0.7" top="0.75" bottom="0.75" header="0.3" footer="0.3"/>
  <pageSetup paperSize="9" scale="3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Normal="100" workbookViewId="0">
      <pane xSplit="1" ySplit="5" topLeftCell="C6" activePane="bottomRight" state="frozen"/>
      <selection activeCell="F27" sqref="F27"/>
      <selection pane="topRight" activeCell="F27" sqref="F27"/>
      <selection pane="bottomLeft" activeCell="F27" sqref="F27"/>
      <selection pane="bottomRight" activeCell="F27" sqref="F27"/>
    </sheetView>
  </sheetViews>
  <sheetFormatPr defaultColWidth="9.109375" defaultRowHeight="13.8"/>
  <cols>
    <col min="1" max="1" width="10.5546875" style="39" bestFit="1" customWidth="1"/>
    <col min="2" max="2" width="63.109375" style="39" customWidth="1"/>
    <col min="3" max="3" width="15.5546875" style="39" bestFit="1" customWidth="1"/>
    <col min="4" max="4" width="10" style="39" bestFit="1" customWidth="1"/>
    <col min="5" max="5" width="18.33203125" style="39" bestFit="1" customWidth="1"/>
    <col min="6" max="10" width="10.6640625" style="39" customWidth="1"/>
    <col min="11" max="11" width="11.5546875" style="39" bestFit="1" customWidth="1"/>
    <col min="12" max="13" width="10.6640625" style="39" customWidth="1"/>
    <col min="14" max="14" width="31" style="39" bestFit="1" customWidth="1"/>
    <col min="15" max="16384" width="9.109375" style="12"/>
  </cols>
  <sheetData>
    <row r="1" spans="1:14">
      <c r="A1" s="5" t="s">
        <v>109</v>
      </c>
      <c r="B1" s="39" t="str">
        <f>Info!C2</f>
        <v>სს ”ლიბერთი ბანკი”</v>
      </c>
    </row>
    <row r="2" spans="1:14" ht="14.25" customHeight="1">
      <c r="A2" s="39" t="s">
        <v>110</v>
      </c>
      <c r="B2" s="603">
        <f>'1. key ratios'!B2</f>
        <v>45016</v>
      </c>
    </row>
    <row r="3" spans="1:14" ht="14.25" customHeight="1"/>
    <row r="4" spans="1:14" ht="14.4" thickBot="1">
      <c r="A4" s="2" t="s">
        <v>263</v>
      </c>
      <c r="B4" s="56" t="s">
        <v>75</v>
      </c>
    </row>
    <row r="5" spans="1:14" s="25" customFormat="1">
      <c r="A5" s="116"/>
      <c r="B5" s="117"/>
      <c r="C5" s="118" t="s">
        <v>0</v>
      </c>
      <c r="D5" s="118" t="s">
        <v>1</v>
      </c>
      <c r="E5" s="118" t="s">
        <v>2</v>
      </c>
      <c r="F5" s="118" t="s">
        <v>3</v>
      </c>
      <c r="G5" s="118" t="s">
        <v>4</v>
      </c>
      <c r="H5" s="118" t="s">
        <v>6</v>
      </c>
      <c r="I5" s="118" t="s">
        <v>146</v>
      </c>
      <c r="J5" s="118" t="s">
        <v>147</v>
      </c>
      <c r="K5" s="118" t="s">
        <v>148</v>
      </c>
      <c r="L5" s="118" t="s">
        <v>149</v>
      </c>
      <c r="M5" s="118" t="s">
        <v>150</v>
      </c>
      <c r="N5" s="119" t="s">
        <v>151</v>
      </c>
    </row>
    <row r="6" spans="1:14" ht="41.4">
      <c r="A6" s="108"/>
      <c r="B6" s="68"/>
      <c r="C6" s="69" t="s">
        <v>85</v>
      </c>
      <c r="D6" s="70" t="s">
        <v>74</v>
      </c>
      <c r="E6" s="71" t="s">
        <v>84</v>
      </c>
      <c r="F6" s="72">
        <v>0</v>
      </c>
      <c r="G6" s="72">
        <v>0.2</v>
      </c>
      <c r="H6" s="72">
        <v>0.35</v>
      </c>
      <c r="I6" s="72">
        <v>0.5</v>
      </c>
      <c r="J6" s="72">
        <v>0.75</v>
      </c>
      <c r="K6" s="72">
        <v>1</v>
      </c>
      <c r="L6" s="72">
        <v>1.5</v>
      </c>
      <c r="M6" s="72">
        <v>2.5</v>
      </c>
      <c r="N6" s="109" t="s">
        <v>75</v>
      </c>
    </row>
    <row r="7" spans="1:14">
      <c r="A7" s="110">
        <v>1</v>
      </c>
      <c r="B7" s="73" t="s">
        <v>76</v>
      </c>
      <c r="C7" s="743">
        <f>SUM(C8:C13)</f>
        <v>167401445</v>
      </c>
      <c r="D7" s="744"/>
      <c r="E7" s="745">
        <f t="shared" ref="E7:M7" si="0">SUM(E8:E13)</f>
        <v>10763624.77</v>
      </c>
      <c r="F7" s="743">
        <f>SUM(F8:F13)</f>
        <v>0</v>
      </c>
      <c r="G7" s="743">
        <f t="shared" si="0"/>
        <v>0</v>
      </c>
      <c r="H7" s="743">
        <f t="shared" si="0"/>
        <v>0</v>
      </c>
      <c r="I7" s="743">
        <f t="shared" si="0"/>
        <v>0</v>
      </c>
      <c r="J7" s="743">
        <f t="shared" si="0"/>
        <v>0</v>
      </c>
      <c r="K7" s="743">
        <f t="shared" si="0"/>
        <v>10763624.77</v>
      </c>
      <c r="L7" s="743">
        <f t="shared" si="0"/>
        <v>0</v>
      </c>
      <c r="M7" s="743">
        <f t="shared" si="0"/>
        <v>0</v>
      </c>
      <c r="N7" s="111">
        <f>SUM(N8:N13)</f>
        <v>10763624.77</v>
      </c>
    </row>
    <row r="8" spans="1:14">
      <c r="A8" s="110">
        <v>1.1000000000000001</v>
      </c>
      <c r="B8" s="74" t="s">
        <v>77</v>
      </c>
      <c r="C8" s="746">
        <v>64541144</v>
      </c>
      <c r="D8" s="747">
        <v>0.02</v>
      </c>
      <c r="E8" s="745">
        <f>C8*D8</f>
        <v>1290822.8800000001</v>
      </c>
      <c r="F8" s="746"/>
      <c r="G8" s="746"/>
      <c r="H8" s="746"/>
      <c r="I8" s="746"/>
      <c r="J8" s="746"/>
      <c r="K8" s="746">
        <v>1290822.8800000001</v>
      </c>
      <c r="L8" s="746"/>
      <c r="M8" s="746"/>
      <c r="N8" s="111">
        <f>SUMPRODUCT($F$6:$M$6,F8:M8)</f>
        <v>1290822.8800000001</v>
      </c>
    </row>
    <row r="9" spans="1:14">
      <c r="A9" s="110">
        <v>1.2</v>
      </c>
      <c r="B9" s="74" t="s">
        <v>78</v>
      </c>
      <c r="C9" s="746">
        <v>0</v>
      </c>
      <c r="D9" s="747">
        <v>0.05</v>
      </c>
      <c r="E9" s="745">
        <f>C9*D9</f>
        <v>0</v>
      </c>
      <c r="F9" s="746"/>
      <c r="G9" s="746"/>
      <c r="H9" s="746"/>
      <c r="I9" s="746"/>
      <c r="J9" s="746"/>
      <c r="K9" s="746">
        <v>0</v>
      </c>
      <c r="L9" s="746"/>
      <c r="M9" s="746"/>
      <c r="N9" s="111">
        <f t="shared" ref="N9:N12" si="1">SUMPRODUCT($F$6:$M$6,F9:M9)</f>
        <v>0</v>
      </c>
    </row>
    <row r="10" spans="1:14">
      <c r="A10" s="110">
        <v>1.3</v>
      </c>
      <c r="B10" s="74" t="s">
        <v>79</v>
      </c>
      <c r="C10" s="746">
        <v>61394374</v>
      </c>
      <c r="D10" s="747">
        <v>0.08</v>
      </c>
      <c r="E10" s="745">
        <f>C10*D10</f>
        <v>4911549.92</v>
      </c>
      <c r="F10" s="746"/>
      <c r="G10" s="746"/>
      <c r="H10" s="746"/>
      <c r="I10" s="746"/>
      <c r="J10" s="746"/>
      <c r="K10" s="746">
        <v>4911549.92</v>
      </c>
      <c r="L10" s="746"/>
      <c r="M10" s="746"/>
      <c r="N10" s="111">
        <f>SUMPRODUCT($F$6:$M$6,F10:M10)</f>
        <v>4911549.92</v>
      </c>
    </row>
    <row r="11" spans="1:14">
      <c r="A11" s="110">
        <v>1.4</v>
      </c>
      <c r="B11" s="74" t="s">
        <v>80</v>
      </c>
      <c r="C11" s="746">
        <v>41465927</v>
      </c>
      <c r="D11" s="747">
        <v>0.11</v>
      </c>
      <c r="E11" s="745">
        <f>C11*D11</f>
        <v>4561251.97</v>
      </c>
      <c r="F11" s="746"/>
      <c r="G11" s="746"/>
      <c r="H11" s="746"/>
      <c r="I11" s="746"/>
      <c r="J11" s="746"/>
      <c r="K11" s="746">
        <v>4561251.97</v>
      </c>
      <c r="L11" s="746"/>
      <c r="M11" s="746"/>
      <c r="N11" s="111">
        <f t="shared" si="1"/>
        <v>4561251.97</v>
      </c>
    </row>
    <row r="12" spans="1:14">
      <c r="A12" s="110">
        <v>1.5</v>
      </c>
      <c r="B12" s="74" t="s">
        <v>81</v>
      </c>
      <c r="C12" s="746">
        <v>0</v>
      </c>
      <c r="D12" s="747">
        <v>0.14000000000000001</v>
      </c>
      <c r="E12" s="745">
        <f>C12*D12</f>
        <v>0</v>
      </c>
      <c r="F12" s="746"/>
      <c r="G12" s="746"/>
      <c r="H12" s="746"/>
      <c r="I12" s="746"/>
      <c r="J12" s="746"/>
      <c r="K12" s="746"/>
      <c r="L12" s="746"/>
      <c r="M12" s="746"/>
      <c r="N12" s="111">
        <f t="shared" si="1"/>
        <v>0</v>
      </c>
    </row>
    <row r="13" spans="1:14">
      <c r="A13" s="110">
        <v>1.6</v>
      </c>
      <c r="B13" s="75" t="s">
        <v>82</v>
      </c>
      <c r="C13" s="746">
        <v>0</v>
      </c>
      <c r="D13" s="748"/>
      <c r="E13" s="746"/>
      <c r="F13" s="746"/>
      <c r="G13" s="746"/>
      <c r="H13" s="746"/>
      <c r="I13" s="746"/>
      <c r="J13" s="746"/>
      <c r="K13" s="746"/>
      <c r="L13" s="746"/>
      <c r="M13" s="746"/>
      <c r="N13" s="111">
        <f>SUMPRODUCT($F$6:$M$6,F13:M13)</f>
        <v>0</v>
      </c>
    </row>
    <row r="14" spans="1:14">
      <c r="A14" s="110">
        <v>2</v>
      </c>
      <c r="B14" s="76" t="s">
        <v>83</v>
      </c>
      <c r="C14" s="743">
        <f>SUM(C15:C20)</f>
        <v>0</v>
      </c>
      <c r="D14" s="744"/>
      <c r="E14" s="745">
        <f t="shared" ref="E14:M14" si="2">SUM(E15:E20)</f>
        <v>0</v>
      </c>
      <c r="F14" s="746">
        <f t="shared" si="2"/>
        <v>0</v>
      </c>
      <c r="G14" s="746">
        <f t="shared" si="2"/>
        <v>0</v>
      </c>
      <c r="H14" s="746">
        <f t="shared" si="2"/>
        <v>0</v>
      </c>
      <c r="I14" s="746">
        <f t="shared" si="2"/>
        <v>0</v>
      </c>
      <c r="J14" s="746">
        <f t="shared" si="2"/>
        <v>0</v>
      </c>
      <c r="K14" s="746">
        <f t="shared" si="2"/>
        <v>0</v>
      </c>
      <c r="L14" s="746">
        <f t="shared" si="2"/>
        <v>0</v>
      </c>
      <c r="M14" s="746">
        <f t="shared" si="2"/>
        <v>0</v>
      </c>
      <c r="N14" s="111">
        <f>SUM(N15:N20)</f>
        <v>0</v>
      </c>
    </row>
    <row r="15" spans="1:14">
      <c r="A15" s="110">
        <v>2.1</v>
      </c>
      <c r="B15" s="75" t="s">
        <v>77</v>
      </c>
      <c r="C15" s="746"/>
      <c r="D15" s="747">
        <v>5.0000000000000001E-3</v>
      </c>
      <c r="E15" s="745">
        <f>C15*D15</f>
        <v>0</v>
      </c>
      <c r="F15" s="746"/>
      <c r="G15" s="746"/>
      <c r="H15" s="746"/>
      <c r="I15" s="746"/>
      <c r="J15" s="746"/>
      <c r="K15" s="746"/>
      <c r="L15" s="746"/>
      <c r="M15" s="746"/>
      <c r="N15" s="111">
        <f>SUMPRODUCT($F$6:$M$6,F15:M15)</f>
        <v>0</v>
      </c>
    </row>
    <row r="16" spans="1:14">
      <c r="A16" s="110">
        <v>2.2000000000000002</v>
      </c>
      <c r="B16" s="75" t="s">
        <v>78</v>
      </c>
      <c r="C16" s="746"/>
      <c r="D16" s="747">
        <v>0.01</v>
      </c>
      <c r="E16" s="745">
        <f>C16*D16</f>
        <v>0</v>
      </c>
      <c r="F16" s="746"/>
      <c r="G16" s="746"/>
      <c r="H16" s="746"/>
      <c r="I16" s="746"/>
      <c r="J16" s="746"/>
      <c r="K16" s="746"/>
      <c r="L16" s="746"/>
      <c r="M16" s="746"/>
      <c r="N16" s="111">
        <f t="shared" ref="N16:N20" si="3">SUMPRODUCT($F$6:$M$6,F16:M16)</f>
        <v>0</v>
      </c>
    </row>
    <row r="17" spans="1:14">
      <c r="A17" s="110">
        <v>2.2999999999999998</v>
      </c>
      <c r="B17" s="75" t="s">
        <v>79</v>
      </c>
      <c r="C17" s="746"/>
      <c r="D17" s="747">
        <v>0.02</v>
      </c>
      <c r="E17" s="745">
        <f>C17*D17</f>
        <v>0</v>
      </c>
      <c r="F17" s="746"/>
      <c r="G17" s="746"/>
      <c r="H17" s="746"/>
      <c r="I17" s="746"/>
      <c r="J17" s="746"/>
      <c r="K17" s="746"/>
      <c r="L17" s="746"/>
      <c r="M17" s="746"/>
      <c r="N17" s="111">
        <f t="shared" si="3"/>
        <v>0</v>
      </c>
    </row>
    <row r="18" spans="1:14">
      <c r="A18" s="110">
        <v>2.4</v>
      </c>
      <c r="B18" s="75" t="s">
        <v>80</v>
      </c>
      <c r="C18" s="746"/>
      <c r="D18" s="747">
        <v>0.03</v>
      </c>
      <c r="E18" s="745">
        <f>C18*D18</f>
        <v>0</v>
      </c>
      <c r="F18" s="746"/>
      <c r="G18" s="746"/>
      <c r="H18" s="746"/>
      <c r="I18" s="746"/>
      <c r="J18" s="746"/>
      <c r="K18" s="746"/>
      <c r="L18" s="746"/>
      <c r="M18" s="746"/>
      <c r="N18" s="111">
        <f t="shared" si="3"/>
        <v>0</v>
      </c>
    </row>
    <row r="19" spans="1:14">
      <c r="A19" s="110">
        <v>2.5</v>
      </c>
      <c r="B19" s="75" t="s">
        <v>81</v>
      </c>
      <c r="C19" s="746"/>
      <c r="D19" s="747">
        <v>0.04</v>
      </c>
      <c r="E19" s="745">
        <f>C19*D19</f>
        <v>0</v>
      </c>
      <c r="F19" s="746"/>
      <c r="G19" s="746"/>
      <c r="H19" s="746"/>
      <c r="I19" s="746"/>
      <c r="J19" s="746"/>
      <c r="K19" s="746"/>
      <c r="L19" s="746"/>
      <c r="M19" s="746"/>
      <c r="N19" s="111">
        <f t="shared" si="3"/>
        <v>0</v>
      </c>
    </row>
    <row r="20" spans="1:14">
      <c r="A20" s="110">
        <v>2.6</v>
      </c>
      <c r="B20" s="75" t="s">
        <v>82</v>
      </c>
      <c r="C20" s="746"/>
      <c r="D20" s="748"/>
      <c r="E20" s="749"/>
      <c r="F20" s="746"/>
      <c r="G20" s="746"/>
      <c r="H20" s="746"/>
      <c r="I20" s="746"/>
      <c r="J20" s="746"/>
      <c r="K20" s="746"/>
      <c r="L20" s="746"/>
      <c r="M20" s="746"/>
      <c r="N20" s="111">
        <f t="shared" si="3"/>
        <v>0</v>
      </c>
    </row>
    <row r="21" spans="1:14" ht="14.4" thickBot="1">
      <c r="A21" s="112">
        <v>3</v>
      </c>
      <c r="B21" s="113" t="s">
        <v>67</v>
      </c>
      <c r="C21" s="185">
        <f>C14+C7</f>
        <v>167401445</v>
      </c>
      <c r="D21" s="114"/>
      <c r="E21" s="186">
        <f>E14+E7</f>
        <v>10763624.77</v>
      </c>
      <c r="F21" s="187">
        <f>F7+F14</f>
        <v>0</v>
      </c>
      <c r="G21" s="187">
        <f t="shared" ref="G21:L21" si="4">G7+G14</f>
        <v>0</v>
      </c>
      <c r="H21" s="187">
        <f t="shared" si="4"/>
        <v>0</v>
      </c>
      <c r="I21" s="187">
        <f t="shared" si="4"/>
        <v>0</v>
      </c>
      <c r="J21" s="187">
        <f t="shared" si="4"/>
        <v>0</v>
      </c>
      <c r="K21" s="187">
        <f t="shared" si="4"/>
        <v>10763624.77</v>
      </c>
      <c r="L21" s="187">
        <f t="shared" si="4"/>
        <v>0</v>
      </c>
      <c r="M21" s="187">
        <f>M7+M14</f>
        <v>0</v>
      </c>
      <c r="N21" s="115">
        <f>N14+N7</f>
        <v>10763624.77</v>
      </c>
    </row>
    <row r="22" spans="1:14">
      <c r="E22" s="188"/>
      <c r="F22" s="188"/>
      <c r="G22" s="188"/>
      <c r="H22" s="188"/>
      <c r="I22" s="188"/>
      <c r="J22" s="188"/>
      <c r="K22" s="188"/>
      <c r="L22" s="188"/>
      <c r="M22" s="188"/>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pageSetup scale="38"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Normal="100" workbookViewId="0">
      <selection activeCell="F27" sqref="F27"/>
    </sheetView>
  </sheetViews>
  <sheetFormatPr defaultRowHeight="14.4"/>
  <cols>
    <col min="1" max="1" width="11.44140625" customWidth="1"/>
    <col min="2" max="2" width="76.88671875" style="4" customWidth="1"/>
    <col min="3" max="3" width="22.88671875" customWidth="1"/>
  </cols>
  <sheetData>
    <row r="1" spans="1:3">
      <c r="A1" s="226" t="s">
        <v>109</v>
      </c>
      <c r="B1" t="str">
        <f>Info!C2</f>
        <v>სს ”ლიბერთი ბანკი”</v>
      </c>
    </row>
    <row r="2" spans="1:3">
      <c r="A2" s="226" t="s">
        <v>110</v>
      </c>
      <c r="B2" s="603">
        <f>'1. key ratios'!B2</f>
        <v>45016</v>
      </c>
    </row>
    <row r="3" spans="1:3">
      <c r="A3" s="226"/>
      <c r="B3"/>
    </row>
    <row r="4" spans="1:3">
      <c r="A4" s="226" t="s">
        <v>429</v>
      </c>
      <c r="B4" t="s">
        <v>388</v>
      </c>
    </row>
    <row r="5" spans="1:3">
      <c r="A5" s="272"/>
      <c r="B5" s="272" t="s">
        <v>389</v>
      </c>
      <c r="C5" s="284"/>
    </row>
    <row r="6" spans="1:3">
      <c r="A6" s="273">
        <v>1</v>
      </c>
      <c r="B6" s="285" t="s">
        <v>441</v>
      </c>
      <c r="C6" s="286">
        <v>3720407207.7228861</v>
      </c>
    </row>
    <row r="7" spans="1:3">
      <c r="A7" s="273">
        <v>2</v>
      </c>
      <c r="B7" s="285" t="s">
        <v>390</v>
      </c>
      <c r="C7" s="286">
        <v>82525834.28819488</v>
      </c>
    </row>
    <row r="8" spans="1:3">
      <c r="A8" s="274">
        <v>3</v>
      </c>
      <c r="B8" s="287" t="s">
        <v>391</v>
      </c>
      <c r="C8" s="288">
        <f>C6+C7</f>
        <v>3802933042.0110807</v>
      </c>
    </row>
    <row r="9" spans="1:3">
      <c r="A9" s="275"/>
      <c r="B9" s="275" t="s">
        <v>392</v>
      </c>
      <c r="C9" s="289"/>
    </row>
    <row r="10" spans="1:3">
      <c r="A10" s="276">
        <v>4</v>
      </c>
      <c r="B10" s="290" t="s">
        <v>393</v>
      </c>
      <c r="C10" s="286"/>
    </row>
    <row r="11" spans="1:3">
      <c r="A11" s="276">
        <v>5</v>
      </c>
      <c r="B11" s="291" t="s">
        <v>394</v>
      </c>
      <c r="C11" s="286"/>
    </row>
    <row r="12" spans="1:3">
      <c r="A12" s="276" t="s">
        <v>395</v>
      </c>
      <c r="B12" s="285" t="s">
        <v>396</v>
      </c>
      <c r="C12" s="288">
        <f>'15. CCR'!E21</f>
        <v>10763624.77</v>
      </c>
    </row>
    <row r="13" spans="1:3">
      <c r="A13" s="277">
        <v>6</v>
      </c>
      <c r="B13" s="292" t="s">
        <v>397</v>
      </c>
      <c r="C13" s="286"/>
    </row>
    <row r="14" spans="1:3">
      <c r="A14" s="277">
        <v>7</v>
      </c>
      <c r="B14" s="293" t="s">
        <v>398</v>
      </c>
      <c r="C14" s="286"/>
    </row>
    <row r="15" spans="1:3">
      <c r="A15" s="278">
        <v>8</v>
      </c>
      <c r="B15" s="285" t="s">
        <v>399</v>
      </c>
      <c r="C15" s="286"/>
    </row>
    <row r="16" spans="1:3" ht="22.8">
      <c r="A16" s="277">
        <v>9</v>
      </c>
      <c r="B16" s="293" t="s">
        <v>400</v>
      </c>
      <c r="C16" s="286"/>
    </row>
    <row r="17" spans="1:3">
      <c r="A17" s="277">
        <v>10</v>
      </c>
      <c r="B17" s="293" t="s">
        <v>401</v>
      </c>
      <c r="C17" s="286"/>
    </row>
    <row r="18" spans="1:3">
      <c r="A18" s="279">
        <v>11</v>
      </c>
      <c r="B18" s="294" t="s">
        <v>402</v>
      </c>
      <c r="C18" s="288">
        <f>SUM(C10:C17)</f>
        <v>10763624.77</v>
      </c>
    </row>
    <row r="19" spans="1:3">
      <c r="A19" s="275"/>
      <c r="B19" s="275" t="s">
        <v>403</v>
      </c>
      <c r="C19" s="295"/>
    </row>
    <row r="20" spans="1:3">
      <c r="A20" s="277">
        <v>12</v>
      </c>
      <c r="B20" s="290" t="s">
        <v>404</v>
      </c>
      <c r="C20" s="286"/>
    </row>
    <row r="21" spans="1:3">
      <c r="A21" s="277">
        <v>13</v>
      </c>
      <c r="B21" s="290" t="s">
        <v>405</v>
      </c>
      <c r="C21" s="286"/>
    </row>
    <row r="22" spans="1:3">
      <c r="A22" s="277">
        <v>14</v>
      </c>
      <c r="B22" s="290" t="s">
        <v>406</v>
      </c>
      <c r="C22" s="286"/>
    </row>
    <row r="23" spans="1:3" ht="22.8">
      <c r="A23" s="277" t="s">
        <v>407</v>
      </c>
      <c r="B23" s="290" t="s">
        <v>408</v>
      </c>
      <c r="C23" s="286"/>
    </row>
    <row r="24" spans="1:3">
      <c r="A24" s="277">
        <v>15</v>
      </c>
      <c r="B24" s="290" t="s">
        <v>409</v>
      </c>
      <c r="C24" s="286"/>
    </row>
    <row r="25" spans="1:3">
      <c r="A25" s="277" t="s">
        <v>410</v>
      </c>
      <c r="B25" s="285" t="s">
        <v>411</v>
      </c>
      <c r="C25" s="286"/>
    </row>
    <row r="26" spans="1:3">
      <c r="A26" s="279">
        <v>16</v>
      </c>
      <c r="B26" s="294" t="s">
        <v>412</v>
      </c>
      <c r="C26" s="288">
        <f>SUM(C20:C25)</f>
        <v>0</v>
      </c>
    </row>
    <row r="27" spans="1:3">
      <c r="A27" s="275"/>
      <c r="B27" s="275" t="s">
        <v>413</v>
      </c>
      <c r="C27" s="289"/>
    </row>
    <row r="28" spans="1:3">
      <c r="A28" s="276">
        <v>17</v>
      </c>
      <c r="B28" s="285" t="s">
        <v>414</v>
      </c>
      <c r="C28" s="286">
        <v>180139353.68198061</v>
      </c>
    </row>
    <row r="29" spans="1:3">
      <c r="A29" s="276">
        <v>18</v>
      </c>
      <c r="B29" s="285" t="s">
        <v>415</v>
      </c>
      <c r="C29" s="286">
        <v>-128875853.26091215</v>
      </c>
    </row>
    <row r="30" spans="1:3">
      <c r="A30" s="279">
        <v>19</v>
      </c>
      <c r="B30" s="294" t="s">
        <v>416</v>
      </c>
      <c r="C30" s="288">
        <f>C28+C29</f>
        <v>51263500.42106846</v>
      </c>
    </row>
    <row r="31" spans="1:3">
      <c r="A31" s="280"/>
      <c r="B31" s="275" t="s">
        <v>417</v>
      </c>
      <c r="C31" s="289"/>
    </row>
    <row r="32" spans="1:3">
      <c r="A32" s="276" t="s">
        <v>418</v>
      </c>
      <c r="B32" s="290" t="s">
        <v>419</v>
      </c>
      <c r="C32" s="296"/>
    </row>
    <row r="33" spans="1:3">
      <c r="A33" s="276" t="s">
        <v>420</v>
      </c>
      <c r="B33" s="291" t="s">
        <v>421</v>
      </c>
      <c r="C33" s="296"/>
    </row>
    <row r="34" spans="1:3">
      <c r="A34" s="275"/>
      <c r="B34" s="275" t="s">
        <v>422</v>
      </c>
      <c r="C34" s="289"/>
    </row>
    <row r="35" spans="1:3">
      <c r="A35" s="279">
        <v>20</v>
      </c>
      <c r="B35" s="294" t="s">
        <v>87</v>
      </c>
      <c r="C35" s="288">
        <f>'1. key ratios'!C9</f>
        <v>343656771.01284665</v>
      </c>
    </row>
    <row r="36" spans="1:3">
      <c r="A36" s="279">
        <v>21</v>
      </c>
      <c r="B36" s="294" t="s">
        <v>423</v>
      </c>
      <c r="C36" s="288">
        <f>C8+C18+C26+C30</f>
        <v>3864960167.2021494</v>
      </c>
    </row>
    <row r="37" spans="1:3">
      <c r="A37" s="281"/>
      <c r="B37" s="281" t="s">
        <v>388</v>
      </c>
      <c r="C37" s="289"/>
    </row>
    <row r="38" spans="1:3">
      <c r="A38" s="279">
        <v>22</v>
      </c>
      <c r="B38" s="294" t="s">
        <v>388</v>
      </c>
      <c r="C38" s="750">
        <f>IFERROR(C35/C36,0)</f>
        <v>8.8915992958763221E-2</v>
      </c>
    </row>
    <row r="39" spans="1:3">
      <c r="A39" s="281"/>
      <c r="B39" s="281" t="s">
        <v>424</v>
      </c>
      <c r="C39" s="289"/>
    </row>
    <row r="40" spans="1:3">
      <c r="A40" s="282" t="s">
        <v>425</v>
      </c>
      <c r="B40" s="290" t="s">
        <v>426</v>
      </c>
      <c r="C40" s="296"/>
    </row>
    <row r="41" spans="1:3">
      <c r="A41" s="283" t="s">
        <v>427</v>
      </c>
      <c r="B41" s="291" t="s">
        <v>428</v>
      </c>
      <c r="C41" s="296"/>
    </row>
    <row r="43" spans="1:3">
      <c r="B43" s="305" t="s">
        <v>442</v>
      </c>
    </row>
  </sheetData>
  <pageMargins left="0.7" right="0.7" top="0.75" bottom="0.75" header="0.3" footer="0.3"/>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42"/>
  <sheetViews>
    <sheetView zoomScale="90" zoomScaleNormal="90" workbookViewId="0">
      <pane xSplit="2" ySplit="6" topLeftCell="C7" activePane="bottomRight" state="frozen"/>
      <selection activeCell="F27" sqref="F27"/>
      <selection pane="topRight" activeCell="F27" sqref="F27"/>
      <selection pane="bottomLeft" activeCell="F27" sqref="F27"/>
      <selection pane="bottomRight" activeCell="F27" sqref="F27"/>
    </sheetView>
  </sheetViews>
  <sheetFormatPr defaultRowHeight="14.4"/>
  <cols>
    <col min="1" max="1" width="9.88671875" style="226" bestFit="1" customWidth="1"/>
    <col min="2" max="2" width="82.5546875" style="23" customWidth="1"/>
    <col min="3" max="6" width="17.5546875" style="226" customWidth="1"/>
    <col min="7" max="7" width="23" style="226" bestFit="1" customWidth="1"/>
    <col min="9" max="9" width="17.6640625" bestFit="1" customWidth="1"/>
  </cols>
  <sheetData>
    <row r="1" spans="1:9">
      <c r="A1" s="226" t="s">
        <v>109</v>
      </c>
      <c r="B1" s="226" t="str">
        <f>Info!C2</f>
        <v>სს ”ლიბერთი ბანკი”</v>
      </c>
    </row>
    <row r="2" spans="1:9">
      <c r="A2" s="226" t="s">
        <v>110</v>
      </c>
      <c r="B2" s="603">
        <f>'1. key ratios'!B2</f>
        <v>45016</v>
      </c>
    </row>
    <row r="3" spans="1:9">
      <c r="B3" s="319"/>
    </row>
    <row r="4" spans="1:9" ht="15" thickBot="1">
      <c r="A4" s="226" t="s">
        <v>489</v>
      </c>
      <c r="B4" s="320" t="s">
        <v>454</v>
      </c>
    </row>
    <row r="5" spans="1:9">
      <c r="A5" s="321"/>
      <c r="B5" s="322"/>
      <c r="C5" s="885" t="s">
        <v>455</v>
      </c>
      <c r="D5" s="885"/>
      <c r="E5" s="885"/>
      <c r="F5" s="885"/>
      <c r="G5" s="886" t="s">
        <v>456</v>
      </c>
    </row>
    <row r="6" spans="1:9">
      <c r="A6" s="323"/>
      <c r="B6" s="324"/>
      <c r="C6" s="325" t="s">
        <v>457</v>
      </c>
      <c r="D6" s="326" t="s">
        <v>458</v>
      </c>
      <c r="E6" s="326" t="s">
        <v>459</v>
      </c>
      <c r="F6" s="326" t="s">
        <v>460</v>
      </c>
      <c r="G6" s="887"/>
    </row>
    <row r="7" spans="1:9">
      <c r="A7" s="327"/>
      <c r="B7" s="328" t="s">
        <v>461</v>
      </c>
      <c r="C7" s="329"/>
      <c r="D7" s="329"/>
      <c r="E7" s="329"/>
      <c r="F7" s="329"/>
      <c r="G7" s="330"/>
    </row>
    <row r="8" spans="1:9">
      <c r="A8" s="331">
        <v>1</v>
      </c>
      <c r="B8" s="332" t="s">
        <v>462</v>
      </c>
      <c r="C8" s="808">
        <f>SUM(C9:C10)</f>
        <v>343656771.01284665</v>
      </c>
      <c r="D8" s="808">
        <f>SUM(D9:D10)</f>
        <v>0</v>
      </c>
      <c r="E8" s="808">
        <f>SUM(E9:E10)</f>
        <v>0</v>
      </c>
      <c r="F8" s="808">
        <f>SUM(F9:F10)</f>
        <v>397651944.63172048</v>
      </c>
      <c r="G8" s="809">
        <f>SUM(G9:G10)</f>
        <v>741308715.64456713</v>
      </c>
      <c r="I8" s="806"/>
    </row>
    <row r="9" spans="1:9">
      <c r="A9" s="331">
        <v>2</v>
      </c>
      <c r="B9" s="333" t="s">
        <v>86</v>
      </c>
      <c r="C9" s="808">
        <v>343656771.01284665</v>
      </c>
      <c r="D9" s="808"/>
      <c r="E9" s="808"/>
      <c r="F9" s="808">
        <v>66670543.840000018</v>
      </c>
      <c r="G9" s="809">
        <v>410327314.85284668</v>
      </c>
      <c r="I9" s="806"/>
    </row>
    <row r="10" spans="1:9">
      <c r="A10" s="331">
        <v>3</v>
      </c>
      <c r="B10" s="333" t="s">
        <v>463</v>
      </c>
      <c r="C10" s="810"/>
      <c r="D10" s="810"/>
      <c r="E10" s="810"/>
      <c r="F10" s="808">
        <v>330981400.79172045</v>
      </c>
      <c r="G10" s="809">
        <v>330981400.79172045</v>
      </c>
      <c r="I10" s="806"/>
    </row>
    <row r="11" spans="1:9" ht="27.6">
      <c r="A11" s="331">
        <v>4</v>
      </c>
      <c r="B11" s="332" t="s">
        <v>464</v>
      </c>
      <c r="C11" s="808">
        <f t="shared" ref="C11:F11" si="0">SUM(C12:C13)</f>
        <v>613268626.48687768</v>
      </c>
      <c r="D11" s="808">
        <f t="shared" si="0"/>
        <v>410869708.67206001</v>
      </c>
      <c r="E11" s="808">
        <f t="shared" si="0"/>
        <v>290273314.47393399</v>
      </c>
      <c r="F11" s="808">
        <f t="shared" si="0"/>
        <v>29938042.484182008</v>
      </c>
      <c r="G11" s="809">
        <f>SUM(G12:G13)</f>
        <v>1194868153.1376081</v>
      </c>
      <c r="I11" s="806"/>
    </row>
    <row r="12" spans="1:9">
      <c r="A12" s="331">
        <v>5</v>
      </c>
      <c r="B12" s="333" t="s">
        <v>465</v>
      </c>
      <c r="C12" s="808">
        <v>482382349.91389692</v>
      </c>
      <c r="D12" s="721">
        <v>384138353.17347199</v>
      </c>
      <c r="E12" s="808">
        <v>270052036.87218201</v>
      </c>
      <c r="F12" s="808">
        <v>24967942.43840801</v>
      </c>
      <c r="G12" s="809">
        <v>1103463648.2780607</v>
      </c>
      <c r="I12" s="806"/>
    </row>
    <row r="13" spans="1:9">
      <c r="A13" s="331">
        <v>6</v>
      </c>
      <c r="B13" s="333" t="s">
        <v>466</v>
      </c>
      <c r="C13" s="808">
        <v>130886276.57298072</v>
      </c>
      <c r="D13" s="721">
        <v>26731355.498587999</v>
      </c>
      <c r="E13" s="808">
        <v>20221277.601752002</v>
      </c>
      <c r="F13" s="808">
        <v>4970100.0457739988</v>
      </c>
      <c r="G13" s="809">
        <v>91404504.859547377</v>
      </c>
      <c r="I13" s="806"/>
    </row>
    <row r="14" spans="1:9">
      <c r="A14" s="331">
        <v>7</v>
      </c>
      <c r="B14" s="332" t="s">
        <v>467</v>
      </c>
      <c r="C14" s="808">
        <f t="shared" ref="C14:F14" si="1">SUM(C15:C16)</f>
        <v>682583867.53841567</v>
      </c>
      <c r="D14" s="808">
        <f t="shared" si="1"/>
        <v>521032959.61027145</v>
      </c>
      <c r="E14" s="808">
        <f t="shared" si="1"/>
        <v>209446894.52161548</v>
      </c>
      <c r="F14" s="808">
        <f t="shared" si="1"/>
        <v>1450000</v>
      </c>
      <c r="G14" s="809">
        <f>SUM(G15:G16)</f>
        <v>531317071.1330319</v>
      </c>
      <c r="I14" s="806"/>
    </row>
    <row r="15" spans="1:9" ht="55.2">
      <c r="A15" s="331">
        <v>8</v>
      </c>
      <c r="B15" s="333" t="s">
        <v>468</v>
      </c>
      <c r="C15" s="808">
        <v>623000363.49417686</v>
      </c>
      <c r="D15" s="721">
        <v>228736884.25027147</v>
      </c>
      <c r="E15" s="808">
        <v>179362027.17161357</v>
      </c>
      <c r="F15" s="808">
        <v>1450000</v>
      </c>
      <c r="G15" s="809">
        <v>516274637.45803094</v>
      </c>
      <c r="I15" s="806"/>
    </row>
    <row r="16" spans="1:9" ht="27.6">
      <c r="A16" s="331">
        <v>9</v>
      </c>
      <c r="B16" s="333" t="s">
        <v>469</v>
      </c>
      <c r="C16" s="808">
        <v>59583504.044238776</v>
      </c>
      <c r="D16" s="721">
        <v>292296075.36000001</v>
      </c>
      <c r="E16" s="808">
        <v>30084867.350001913</v>
      </c>
      <c r="F16" s="808">
        <v>0</v>
      </c>
      <c r="G16" s="809">
        <v>15042433.675000956</v>
      </c>
      <c r="I16" s="806"/>
    </row>
    <row r="17" spans="1:9">
      <c r="A17" s="331">
        <v>10</v>
      </c>
      <c r="B17" s="332" t="s">
        <v>470</v>
      </c>
      <c r="C17" s="808"/>
      <c r="D17" s="721"/>
      <c r="E17" s="808"/>
      <c r="F17" s="808"/>
      <c r="G17" s="809"/>
      <c r="I17" s="806"/>
    </row>
    <row r="18" spans="1:9">
      <c r="A18" s="331">
        <v>11</v>
      </c>
      <c r="B18" s="332" t="s">
        <v>90</v>
      </c>
      <c r="C18" s="808">
        <f>SUM(C19:C20)</f>
        <v>647535.68999999994</v>
      </c>
      <c r="D18" s="721">
        <f t="shared" ref="D18:G18" si="2">SUM(D19:D20)</f>
        <v>38096707.258370005</v>
      </c>
      <c r="E18" s="808">
        <f t="shared" si="2"/>
        <v>13087812.365922</v>
      </c>
      <c r="F18" s="808">
        <f t="shared" si="2"/>
        <v>65982368.799708009</v>
      </c>
      <c r="G18" s="809">
        <f t="shared" si="2"/>
        <v>0</v>
      </c>
      <c r="I18" s="806"/>
    </row>
    <row r="19" spans="1:9">
      <c r="A19" s="331">
        <v>12</v>
      </c>
      <c r="B19" s="333" t="s">
        <v>471</v>
      </c>
      <c r="C19" s="810"/>
      <c r="D19" s="721">
        <v>11373.38</v>
      </c>
      <c r="E19" s="808">
        <v>0</v>
      </c>
      <c r="F19" s="808">
        <v>0</v>
      </c>
      <c r="G19" s="809">
        <v>0</v>
      </c>
      <c r="I19" s="806"/>
    </row>
    <row r="20" spans="1:9" ht="27.6">
      <c r="A20" s="331">
        <v>13</v>
      </c>
      <c r="B20" s="333" t="s">
        <v>472</v>
      </c>
      <c r="C20" s="808">
        <v>647535.68999999994</v>
      </c>
      <c r="D20" s="808">
        <v>38085333.878370002</v>
      </c>
      <c r="E20" s="808">
        <v>13087812.365922</v>
      </c>
      <c r="F20" s="808">
        <v>65982368.799708009</v>
      </c>
      <c r="G20" s="809">
        <v>0</v>
      </c>
      <c r="I20" s="806"/>
    </row>
    <row r="21" spans="1:9">
      <c r="A21" s="334">
        <v>14</v>
      </c>
      <c r="B21" s="335" t="s">
        <v>473</v>
      </c>
      <c r="C21" s="810"/>
      <c r="D21" s="810"/>
      <c r="E21" s="810"/>
      <c r="F21" s="810"/>
      <c r="G21" s="811">
        <f>SUM(G8,G11,G14,G17,G18)</f>
        <v>2467493939.9152069</v>
      </c>
      <c r="I21" s="806"/>
    </row>
    <row r="22" spans="1:9">
      <c r="A22" s="336"/>
      <c r="B22" s="348" t="s">
        <v>474</v>
      </c>
      <c r="C22" s="337"/>
      <c r="D22" s="338"/>
      <c r="E22" s="337"/>
      <c r="F22" s="337"/>
      <c r="G22" s="339"/>
      <c r="I22" s="806"/>
    </row>
    <row r="23" spans="1:9">
      <c r="A23" s="331">
        <v>15</v>
      </c>
      <c r="B23" s="332" t="s">
        <v>323</v>
      </c>
      <c r="C23" s="812">
        <v>672379888.84160507</v>
      </c>
      <c r="D23" s="813">
        <v>253418926.99990854</v>
      </c>
      <c r="E23" s="812">
        <v>0</v>
      </c>
      <c r="F23" s="812">
        <v>0</v>
      </c>
      <c r="G23" s="809">
        <v>26243865.548823893</v>
      </c>
      <c r="I23" s="806"/>
    </row>
    <row r="24" spans="1:9">
      <c r="A24" s="331">
        <v>16</v>
      </c>
      <c r="B24" s="332" t="s">
        <v>475</v>
      </c>
      <c r="C24" s="808">
        <f>SUM(C25:C27,C29,C31)</f>
        <v>7985598.1701018503</v>
      </c>
      <c r="D24" s="721">
        <f t="shared" ref="D24:G24" si="3">SUM(D25:D27,D29,D31)</f>
        <v>613964538.89404011</v>
      </c>
      <c r="E24" s="808">
        <f t="shared" si="3"/>
        <v>427410285.73601341</v>
      </c>
      <c r="F24" s="808">
        <f t="shared" si="3"/>
        <v>1302353452.8433673</v>
      </c>
      <c r="G24" s="809">
        <f t="shared" si="3"/>
        <v>1566024397.8268416</v>
      </c>
      <c r="I24" s="806"/>
    </row>
    <row r="25" spans="1:9" ht="27.6">
      <c r="A25" s="331">
        <v>17</v>
      </c>
      <c r="B25" s="333" t="s">
        <v>476</v>
      </c>
      <c r="C25" s="808">
        <v>0</v>
      </c>
      <c r="D25" s="721">
        <v>0</v>
      </c>
      <c r="E25" s="808">
        <v>0</v>
      </c>
      <c r="F25" s="808">
        <v>0</v>
      </c>
      <c r="G25" s="809"/>
      <c r="I25" s="806"/>
    </row>
    <row r="26" spans="1:9" ht="27.6">
      <c r="A26" s="331">
        <v>18</v>
      </c>
      <c r="B26" s="333" t="s">
        <v>477</v>
      </c>
      <c r="C26" s="808">
        <v>7985598.1701018503</v>
      </c>
      <c r="D26" s="721">
        <v>48674330.21965</v>
      </c>
      <c r="E26" s="808">
        <v>19737405.876350004</v>
      </c>
      <c r="F26" s="808">
        <v>5855233.7401999999</v>
      </c>
      <c r="G26" s="809">
        <v>24222925.936837777</v>
      </c>
      <c r="I26" s="806"/>
    </row>
    <row r="27" spans="1:9">
      <c r="A27" s="331">
        <v>19</v>
      </c>
      <c r="B27" s="333" t="s">
        <v>478</v>
      </c>
      <c r="C27" s="808"/>
      <c r="D27" s="721">
        <v>523160840.53821945</v>
      </c>
      <c r="E27" s="808">
        <v>372159915.54736352</v>
      </c>
      <c r="F27" s="808">
        <v>1046025092.1924417</v>
      </c>
      <c r="G27" s="809">
        <v>1336781706.4063668</v>
      </c>
      <c r="I27" s="806"/>
    </row>
    <row r="28" spans="1:9">
      <c r="A28" s="331">
        <v>20</v>
      </c>
      <c r="B28" s="340" t="s">
        <v>479</v>
      </c>
      <c r="C28" s="808"/>
      <c r="D28" s="721">
        <v>0</v>
      </c>
      <c r="E28" s="808">
        <v>0</v>
      </c>
      <c r="F28" s="808">
        <v>0</v>
      </c>
      <c r="G28" s="809">
        <v>0</v>
      </c>
      <c r="I28" s="806"/>
    </row>
    <row r="29" spans="1:9">
      <c r="A29" s="331">
        <v>21</v>
      </c>
      <c r="B29" s="333" t="s">
        <v>480</v>
      </c>
      <c r="C29" s="808"/>
      <c r="D29" s="721">
        <v>39534846.177730694</v>
      </c>
      <c r="E29" s="808">
        <v>34427006.393168688</v>
      </c>
      <c r="F29" s="808">
        <v>233517793.07357538</v>
      </c>
      <c r="G29" s="809">
        <v>188767491.7832737</v>
      </c>
      <c r="I29" s="806"/>
    </row>
    <row r="30" spans="1:9">
      <c r="A30" s="331">
        <v>22</v>
      </c>
      <c r="B30" s="340" t="s">
        <v>479</v>
      </c>
      <c r="C30" s="808"/>
      <c r="D30" s="721">
        <v>39534846.177730694</v>
      </c>
      <c r="E30" s="808">
        <v>34427006.393168688</v>
      </c>
      <c r="F30" s="808">
        <v>233517793.07357538</v>
      </c>
      <c r="G30" s="809">
        <v>188767491.7832737</v>
      </c>
      <c r="I30" s="806"/>
    </row>
    <row r="31" spans="1:9" ht="27.6">
      <c r="A31" s="331">
        <v>23</v>
      </c>
      <c r="B31" s="333" t="s">
        <v>481</v>
      </c>
      <c r="C31" s="808"/>
      <c r="D31" s="721">
        <v>2594521.9584399951</v>
      </c>
      <c r="E31" s="808">
        <v>1085957.9191312452</v>
      </c>
      <c r="F31" s="808">
        <v>16955333.837150227</v>
      </c>
      <c r="G31" s="809">
        <v>16252273.700363312</v>
      </c>
      <c r="I31" s="806"/>
    </row>
    <row r="32" spans="1:9">
      <c r="A32" s="331">
        <v>24</v>
      </c>
      <c r="B32" s="332" t="s">
        <v>482</v>
      </c>
      <c r="C32" s="808">
        <v>0</v>
      </c>
      <c r="D32" s="721">
        <v>0</v>
      </c>
      <c r="E32" s="808">
        <v>0</v>
      </c>
      <c r="F32" s="808">
        <v>0</v>
      </c>
      <c r="G32" s="809">
        <v>0</v>
      </c>
      <c r="I32" s="806"/>
    </row>
    <row r="33" spans="1:10">
      <c r="A33" s="331">
        <v>25</v>
      </c>
      <c r="B33" s="332" t="s">
        <v>100</v>
      </c>
      <c r="C33" s="808">
        <f>SUM(C34:C35)</f>
        <v>157657606.77180517</v>
      </c>
      <c r="D33" s="808">
        <f>SUM(D34:D35)</f>
        <v>103982904.63489679</v>
      </c>
      <c r="E33" s="808">
        <f>SUM(E34:E35)</f>
        <v>22796870.671057459</v>
      </c>
      <c r="F33" s="808">
        <f>SUM(F34:F35)</f>
        <v>115734314.5772768</v>
      </c>
      <c r="G33" s="809">
        <f>SUM(G34:G35)</f>
        <v>358117000.93911934</v>
      </c>
      <c r="I33" s="806"/>
    </row>
    <row r="34" spans="1:10">
      <c r="A34" s="331">
        <v>26</v>
      </c>
      <c r="B34" s="333" t="s">
        <v>483</v>
      </c>
      <c r="C34" s="810"/>
      <c r="D34" s="721">
        <v>8312.8700000000008</v>
      </c>
      <c r="E34" s="808">
        <v>0</v>
      </c>
      <c r="F34" s="808">
        <v>0</v>
      </c>
      <c r="G34" s="809">
        <v>8312.8700000000008</v>
      </c>
      <c r="I34" s="806"/>
    </row>
    <row r="35" spans="1:10">
      <c r="A35" s="331">
        <v>27</v>
      </c>
      <c r="B35" s="333" t="s">
        <v>484</v>
      </c>
      <c r="C35" s="808">
        <v>157657606.77180517</v>
      </c>
      <c r="D35" s="721">
        <v>103974591.76489678</v>
      </c>
      <c r="E35" s="808">
        <v>22796870.671057459</v>
      </c>
      <c r="F35" s="808">
        <v>115734314.5772768</v>
      </c>
      <c r="G35" s="809">
        <v>358108688.06911933</v>
      </c>
      <c r="I35" s="806"/>
    </row>
    <row r="36" spans="1:10">
      <c r="A36" s="331">
        <v>28</v>
      </c>
      <c r="B36" s="332" t="s">
        <v>485</v>
      </c>
      <c r="C36" s="808">
        <v>131764577.30000004</v>
      </c>
      <c r="D36" s="721">
        <v>8925402.4477822408</v>
      </c>
      <c r="E36" s="808">
        <v>12741580.8698</v>
      </c>
      <c r="F36" s="808">
        <v>12152190.9042568</v>
      </c>
      <c r="G36" s="809">
        <v>10577755.832396746</v>
      </c>
      <c r="I36" s="806"/>
    </row>
    <row r="37" spans="1:10">
      <c r="A37" s="334">
        <v>29</v>
      </c>
      <c r="B37" s="335" t="s">
        <v>486</v>
      </c>
      <c r="C37" s="810"/>
      <c r="D37" s="810"/>
      <c r="E37" s="810"/>
      <c r="F37" s="810"/>
      <c r="G37" s="811">
        <f>SUM(G23:G24,G32:G33,G36)</f>
        <v>1960963020.1471815</v>
      </c>
      <c r="I37" s="806"/>
    </row>
    <row r="38" spans="1:10">
      <c r="A38" s="327"/>
      <c r="B38" s="341"/>
      <c r="C38" s="814"/>
      <c r="D38" s="814"/>
      <c r="E38" s="814"/>
      <c r="F38" s="814"/>
      <c r="G38" s="342"/>
      <c r="I38" s="806"/>
    </row>
    <row r="39" spans="1:10" ht="15" thickBot="1">
      <c r="A39" s="343">
        <v>30</v>
      </c>
      <c r="B39" s="344" t="s">
        <v>454</v>
      </c>
      <c r="C39" s="235"/>
      <c r="D39" s="217"/>
      <c r="E39" s="217"/>
      <c r="F39" s="345"/>
      <c r="G39" s="815">
        <f>IFERROR(G21/G37,0)</f>
        <v>1.2583072268899835</v>
      </c>
      <c r="I39" s="806"/>
      <c r="J39" s="807"/>
    </row>
    <row r="42" spans="1:10" ht="41.4">
      <c r="B42" s="23" t="s">
        <v>487</v>
      </c>
    </row>
  </sheetData>
  <mergeCells count="2">
    <mergeCell ref="C5:F5"/>
    <mergeCell ref="G5:G6"/>
  </mergeCells>
  <pageMargins left="0.7" right="0.7" top="0.75" bottom="0.75" header="0.3" footer="0.3"/>
  <pageSetup scale="48"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1"/>
  <sheetViews>
    <sheetView zoomScale="85" zoomScaleNormal="85" workbookViewId="0">
      <pane xSplit="1" ySplit="5" topLeftCell="B6" activePane="bottomRight" state="frozen"/>
      <selection activeCell="F27" sqref="F27"/>
      <selection pane="topRight" activeCell="F27" sqref="F27"/>
      <selection pane="bottomLeft" activeCell="F27" sqref="F27"/>
      <selection pane="bottomRight" activeCell="B6" sqref="B6"/>
    </sheetView>
  </sheetViews>
  <sheetFormatPr defaultRowHeight="14.4"/>
  <cols>
    <col min="1" max="1" width="9.5546875" style="19" bestFit="1" customWidth="1"/>
    <col min="2" max="2" width="80.5546875" style="16" customWidth="1"/>
    <col min="3" max="3" width="15.109375" style="619" bestFit="1" customWidth="1"/>
    <col min="4" max="4" width="15.109375" style="2" bestFit="1" customWidth="1"/>
    <col min="5" max="5" width="14.44140625" style="2" bestFit="1" customWidth="1"/>
    <col min="6" max="6" width="15.44140625" style="2" bestFit="1" customWidth="1"/>
    <col min="7" max="7" width="14.88671875" style="2" bestFit="1" customWidth="1"/>
    <col min="8" max="8" width="6.6640625" customWidth="1"/>
    <col min="9" max="10" width="14.88671875" style="619" bestFit="1" customWidth="1"/>
    <col min="11" max="11" width="14.44140625" style="619" bestFit="1" customWidth="1"/>
    <col min="12" max="12" width="14.6640625" style="619" bestFit="1" customWidth="1"/>
    <col min="13" max="13" width="6.6640625" customWidth="1"/>
  </cols>
  <sheetData>
    <row r="1" spans="1:12">
      <c r="A1" s="17" t="s">
        <v>109</v>
      </c>
      <c r="B1" s="604" t="str">
        <f>Info!C2</f>
        <v>სს ”ლიბერთი ბანკი”</v>
      </c>
    </row>
    <row r="2" spans="1:12">
      <c r="A2" s="17" t="s">
        <v>110</v>
      </c>
      <c r="B2" s="603">
        <v>45016</v>
      </c>
      <c r="D2" s="18"/>
      <c r="E2" s="18"/>
      <c r="F2" s="18"/>
      <c r="G2" s="18"/>
      <c r="H2" s="1"/>
    </row>
    <row r="3" spans="1:12" ht="15" thickBot="1">
      <c r="A3" s="17"/>
      <c r="D3" s="18"/>
      <c r="E3" s="18"/>
      <c r="F3" s="18"/>
      <c r="G3" s="18"/>
      <c r="H3" s="1"/>
    </row>
    <row r="4" spans="1:12" ht="16.5" customHeight="1" thickBot="1">
      <c r="A4" s="40" t="s">
        <v>253</v>
      </c>
      <c r="B4" s="147" t="s">
        <v>140</v>
      </c>
      <c r="C4" s="148"/>
      <c r="D4" s="823" t="s">
        <v>937</v>
      </c>
      <c r="E4" s="824"/>
      <c r="F4" s="824"/>
      <c r="G4" s="825"/>
      <c r="H4" s="1"/>
      <c r="I4" s="826" t="s">
        <v>938</v>
      </c>
      <c r="J4" s="827"/>
      <c r="K4" s="827"/>
      <c r="L4" s="828"/>
    </row>
    <row r="5" spans="1:12">
      <c r="A5" s="203" t="s">
        <v>26</v>
      </c>
      <c r="B5" s="204"/>
      <c r="C5" s="713" t="str">
        <f>INT((MONTH($B$2))/3)&amp;"Q"&amp;"-"&amp;YEAR($B$2)</f>
        <v>1Q-2023</v>
      </c>
      <c r="D5" s="317" t="str">
        <f>IF(INT(MONTH($B$2))=3, "4"&amp;"Q"&amp;"-"&amp;YEAR($B$2)-1, IF(INT(MONTH($B$2))=6, "1"&amp;"Q"&amp;"-"&amp;YEAR($B$2), IF(INT(MONTH($B$2))=9, "2"&amp;"Q"&amp;"-"&amp;YEAR($B$2),IF(INT(MONTH($B$2))=12, "3"&amp;"Q"&amp;"-"&amp;YEAR($B$2), 0))))</f>
        <v>4Q-2022</v>
      </c>
      <c r="E5" s="317" t="str">
        <f>IF(INT(MONTH($B$2))=3, "3"&amp;"Q"&amp;"-"&amp;YEAR($B$2)-1, IF(INT(MONTH($B$2))=6, "4"&amp;"Q"&amp;"-"&amp;YEAR($B$2)-1, IF(INT(MONTH($B$2))=9, "1"&amp;"Q"&amp;"-"&amp;YEAR($B$2),IF(INT(MONTH($B$2))=12, "2"&amp;"Q"&amp;"-"&amp;YEAR($B$2), 0))))</f>
        <v>3Q-2022</v>
      </c>
      <c r="F5" s="317" t="str">
        <f>IF(INT(MONTH($B$2))=3, "2"&amp;"Q"&amp;"-"&amp;YEAR($B$2)-1, IF(INT(MONTH($B$2))=6, "3"&amp;"Q"&amp;"-"&amp;YEAR($B$2)-1, IF(INT(MONTH($B$2))=9, "4"&amp;"Q"&amp;"-"&amp;YEAR($B$2)-1,IF(INT(MONTH($B$2))=12, "1"&amp;"Q"&amp;"-"&amp;YEAR($B$2), 0))))</f>
        <v>2Q-2022</v>
      </c>
      <c r="G5" s="318" t="str">
        <f>IF(INT(MONTH($B$2))=3, "1"&amp;"Q"&amp;"-"&amp;YEAR($B$2)-1, IF(INT(MONTH($B$2))=6, "2"&amp;"Q"&amp;"-"&amp;YEAR($B$2)-1, IF(INT(MONTH($B$2))=9, "3"&amp;"Q"&amp;"-"&amp;YEAR($B$2)-1,IF(INT(MONTH($B$2))=12, "4"&amp;"Q"&amp;"-"&amp;YEAR($B$2)-1, 0))))</f>
        <v>1Q-2022</v>
      </c>
      <c r="I5" s="620" t="str">
        <f>D5</f>
        <v>4Q-2022</v>
      </c>
      <c r="J5" s="621" t="str">
        <f t="shared" ref="J5:L5" si="0">E5</f>
        <v>3Q-2022</v>
      </c>
      <c r="K5" s="621" t="str">
        <f t="shared" si="0"/>
        <v>2Q-2022</v>
      </c>
      <c r="L5" s="622" t="str">
        <f t="shared" si="0"/>
        <v>1Q-2022</v>
      </c>
    </row>
    <row r="6" spans="1:12">
      <c r="A6" s="695"/>
      <c r="B6" s="696" t="s">
        <v>107</v>
      </c>
      <c r="C6" s="624"/>
      <c r="D6" s="205"/>
      <c r="E6" s="205"/>
      <c r="F6" s="205"/>
      <c r="G6" s="206"/>
      <c r="I6" s="623"/>
      <c r="J6" s="624"/>
      <c r="K6" s="624"/>
      <c r="L6" s="625"/>
    </row>
    <row r="7" spans="1:12">
      <c r="A7" s="695"/>
      <c r="B7" s="697" t="s">
        <v>111</v>
      </c>
      <c r="C7" s="624"/>
      <c r="D7" s="205"/>
      <c r="E7" s="205"/>
      <c r="F7" s="205"/>
      <c r="G7" s="206"/>
      <c r="I7" s="623"/>
      <c r="J7" s="624"/>
      <c r="K7" s="624"/>
      <c r="L7" s="625"/>
    </row>
    <row r="8" spans="1:12">
      <c r="A8" s="698">
        <v>1</v>
      </c>
      <c r="B8" s="699" t="s">
        <v>23</v>
      </c>
      <c r="C8" s="714">
        <v>339091387.01284665</v>
      </c>
      <c r="D8" s="700">
        <v>318182648.48792332</v>
      </c>
      <c r="E8" s="700">
        <v>315643038.84666014</v>
      </c>
      <c r="F8" s="700">
        <v>299049757.85764086</v>
      </c>
      <c r="G8" s="701">
        <v>286430869.07436484</v>
      </c>
      <c r="I8" s="626">
        <v>304656174.07479</v>
      </c>
      <c r="J8" s="627">
        <v>280035312</v>
      </c>
      <c r="K8" s="627">
        <v>261959760</v>
      </c>
      <c r="L8" s="628">
        <v>257291649</v>
      </c>
    </row>
    <row r="9" spans="1:12">
      <c r="A9" s="698">
        <v>2</v>
      </c>
      <c r="B9" s="699" t="s">
        <v>87</v>
      </c>
      <c r="C9" s="714">
        <v>343656771.01284665</v>
      </c>
      <c r="D9" s="700">
        <v>322748032.48792332</v>
      </c>
      <c r="E9" s="700">
        <v>320208422.84666014</v>
      </c>
      <c r="F9" s="700">
        <v>303615141.85764086</v>
      </c>
      <c r="G9" s="701">
        <v>290996253.07436484</v>
      </c>
      <c r="I9" s="626">
        <v>309221558.07479</v>
      </c>
      <c r="J9" s="627">
        <v>284600696</v>
      </c>
      <c r="K9" s="627">
        <v>266525144</v>
      </c>
      <c r="L9" s="628">
        <v>261857033</v>
      </c>
    </row>
    <row r="10" spans="1:12">
      <c r="A10" s="698">
        <v>3</v>
      </c>
      <c r="B10" s="699" t="s">
        <v>86</v>
      </c>
      <c r="C10" s="714">
        <v>410327314.85284668</v>
      </c>
      <c r="D10" s="700">
        <v>379786204.40792334</v>
      </c>
      <c r="E10" s="700">
        <v>380938395.29466015</v>
      </c>
      <c r="F10" s="700">
        <v>367075077.88364089</v>
      </c>
      <c r="G10" s="701">
        <v>360190740.04836488</v>
      </c>
      <c r="I10" s="626">
        <v>395255135.79429698</v>
      </c>
      <c r="J10" s="627">
        <v>373535018</v>
      </c>
      <c r="K10" s="627">
        <v>357475246</v>
      </c>
      <c r="L10" s="628">
        <v>357374745</v>
      </c>
    </row>
    <row r="11" spans="1:12">
      <c r="A11" s="698">
        <v>4</v>
      </c>
      <c r="B11" s="699" t="s">
        <v>446</v>
      </c>
      <c r="C11" s="714">
        <v>232855011.40294367</v>
      </c>
      <c r="D11" s="700">
        <v>214999240.89426437</v>
      </c>
      <c r="E11" s="700">
        <v>219255980.94540113</v>
      </c>
      <c r="F11" s="700">
        <v>212289803.27835834</v>
      </c>
      <c r="G11" s="701">
        <v>209012402.90807983</v>
      </c>
      <c r="I11" s="626">
        <v>223364270.20872572</v>
      </c>
      <c r="J11" s="627">
        <v>214071353</v>
      </c>
      <c r="K11" s="627">
        <v>209656603</v>
      </c>
      <c r="L11" s="628">
        <v>205689771</v>
      </c>
    </row>
    <row r="12" spans="1:12">
      <c r="A12" s="698">
        <v>5</v>
      </c>
      <c r="B12" s="699" t="s">
        <v>447</v>
      </c>
      <c r="C12" s="714">
        <v>299397119.87828332</v>
      </c>
      <c r="D12" s="700">
        <v>252247753.37256491</v>
      </c>
      <c r="E12" s="700">
        <v>257713710.25724071</v>
      </c>
      <c r="F12" s="700">
        <v>249820186.96012047</v>
      </c>
      <c r="G12" s="701">
        <v>245962980.00826326</v>
      </c>
      <c r="I12" s="626">
        <v>262986369.790757</v>
      </c>
      <c r="J12" s="627">
        <v>252043780</v>
      </c>
      <c r="K12" s="627">
        <v>246912400</v>
      </c>
      <c r="L12" s="628">
        <v>242241418</v>
      </c>
    </row>
    <row r="13" spans="1:12">
      <c r="A13" s="698">
        <v>6</v>
      </c>
      <c r="B13" s="699" t="s">
        <v>448</v>
      </c>
      <c r="C13" s="714">
        <v>387665681.49837297</v>
      </c>
      <c r="D13" s="700">
        <v>355379682.30216306</v>
      </c>
      <c r="E13" s="700">
        <v>364540790.96459305</v>
      </c>
      <c r="F13" s="700">
        <v>340854273.6581465</v>
      </c>
      <c r="G13" s="701">
        <v>335539363.64063263</v>
      </c>
      <c r="I13" s="626">
        <v>372963463.38351107</v>
      </c>
      <c r="J13" s="627">
        <v>357498213</v>
      </c>
      <c r="K13" s="627">
        <v>337282930</v>
      </c>
      <c r="L13" s="628">
        <v>330837183</v>
      </c>
    </row>
    <row r="14" spans="1:12">
      <c r="A14" s="695"/>
      <c r="B14" s="696" t="s">
        <v>450</v>
      </c>
      <c r="C14" s="624"/>
      <c r="D14" s="205"/>
      <c r="E14" s="205"/>
      <c r="F14" s="205"/>
      <c r="G14" s="206"/>
      <c r="I14" s="623"/>
      <c r="J14" s="624"/>
      <c r="K14" s="624"/>
      <c r="L14" s="625"/>
    </row>
    <row r="15" spans="1:12" ht="21.9" customHeight="1">
      <c r="A15" s="698">
        <v>7</v>
      </c>
      <c r="B15" s="699" t="s">
        <v>449</v>
      </c>
      <c r="C15" s="715">
        <v>2709991779.6421099</v>
      </c>
      <c r="D15" s="700">
        <v>2609882836.8143373</v>
      </c>
      <c r="E15" s="700">
        <v>2708577039.3449993</v>
      </c>
      <c r="F15" s="700">
        <v>2631468593.884819</v>
      </c>
      <c r="G15" s="701">
        <v>2591303309.3672276</v>
      </c>
      <c r="I15" s="629">
        <v>2789371291.1460576</v>
      </c>
      <c r="J15" s="630">
        <v>2673360965</v>
      </c>
      <c r="K15" s="630">
        <v>2612920174</v>
      </c>
      <c r="L15" s="628">
        <v>2563491447</v>
      </c>
    </row>
    <row r="16" spans="1:12">
      <c r="A16" s="695"/>
      <c r="B16" s="696" t="s">
        <v>453</v>
      </c>
      <c r="C16" s="624"/>
      <c r="D16" s="205"/>
      <c r="E16" s="205"/>
      <c r="F16" s="205"/>
      <c r="G16" s="206"/>
      <c r="I16" s="623"/>
      <c r="J16" s="624"/>
      <c r="K16" s="624"/>
      <c r="L16" s="625"/>
    </row>
    <row r="17" spans="1:12" s="3" customFormat="1">
      <c r="A17" s="698"/>
      <c r="B17" s="697" t="s">
        <v>436</v>
      </c>
      <c r="C17" s="624"/>
      <c r="D17" s="205"/>
      <c r="E17" s="205"/>
      <c r="F17" s="205"/>
      <c r="G17" s="206"/>
      <c r="I17" s="623"/>
      <c r="J17" s="624"/>
      <c r="K17" s="624"/>
      <c r="L17" s="625"/>
    </row>
    <row r="18" spans="1:12">
      <c r="A18" s="702">
        <v>8</v>
      </c>
      <c r="B18" s="703" t="s">
        <v>444</v>
      </c>
      <c r="C18" s="716">
        <v>0.12512635261854102</v>
      </c>
      <c r="D18" s="704">
        <v>0.12191453348009365</v>
      </c>
      <c r="E18" s="704">
        <v>0.11653463581120455</v>
      </c>
      <c r="F18" s="704">
        <v>0.11364367355650472</v>
      </c>
      <c r="G18" s="705">
        <v>0.11053544679194989</v>
      </c>
      <c r="I18" s="631">
        <v>0.10922037343749141</v>
      </c>
      <c r="J18" s="632">
        <v>0.1048</v>
      </c>
      <c r="K18" s="632">
        <v>0.1003</v>
      </c>
      <c r="L18" s="633">
        <v>0.1004</v>
      </c>
    </row>
    <row r="19" spans="1:12" ht="15" customHeight="1">
      <c r="A19" s="702">
        <v>9</v>
      </c>
      <c r="B19" s="703" t="s">
        <v>443</v>
      </c>
      <c r="C19" s="716">
        <v>0.12681100127109263</v>
      </c>
      <c r="D19" s="704">
        <v>0.12366380127694716</v>
      </c>
      <c r="E19" s="704">
        <v>0.11822016438716265</v>
      </c>
      <c r="F19" s="704">
        <v>0.11537859222914605</v>
      </c>
      <c r="G19" s="705">
        <v>0.11229725675973587</v>
      </c>
      <c r="I19" s="631">
        <v>0.11085708061035553</v>
      </c>
      <c r="J19" s="632">
        <v>0.1065</v>
      </c>
      <c r="K19" s="632">
        <v>0.10199999999999999</v>
      </c>
      <c r="L19" s="633">
        <v>0.1021</v>
      </c>
    </row>
    <row r="20" spans="1:12">
      <c r="A20" s="702">
        <v>10</v>
      </c>
      <c r="B20" s="703" t="s">
        <v>445</v>
      </c>
      <c r="C20" s="716">
        <v>0.1514127525903548</v>
      </c>
      <c r="D20" s="704">
        <v>0.14551848805270362</v>
      </c>
      <c r="E20" s="704">
        <v>0.14064152127154575</v>
      </c>
      <c r="F20" s="704">
        <v>0.13949437919824476</v>
      </c>
      <c r="G20" s="705">
        <v>0.13899983793727341</v>
      </c>
      <c r="I20" s="631">
        <v>0.14170043875080543</v>
      </c>
      <c r="J20" s="632">
        <v>0.13969999999999999</v>
      </c>
      <c r="K20" s="632">
        <v>0.1368</v>
      </c>
      <c r="L20" s="633">
        <v>0.1394</v>
      </c>
    </row>
    <row r="21" spans="1:12">
      <c r="A21" s="702">
        <v>11</v>
      </c>
      <c r="B21" s="699" t="s">
        <v>446</v>
      </c>
      <c r="C21" s="716">
        <v>8.5924619090060453E-2</v>
      </c>
      <c r="D21" s="704">
        <v>8.2378886079306046E-2</v>
      </c>
      <c r="E21" s="704">
        <v>8.0948770428336286E-2</v>
      </c>
      <c r="F21" s="704">
        <v>8.0673508234790053E-2</v>
      </c>
      <c r="G21" s="705">
        <v>8.06591810972212E-2</v>
      </c>
      <c r="I21" s="631">
        <v>8.0076923039153008E-2</v>
      </c>
      <c r="J21" s="632">
        <v>8.0100000000000005E-2</v>
      </c>
      <c r="K21" s="632">
        <v>8.0199999999999994E-2</v>
      </c>
      <c r="L21" s="633">
        <v>8.0199999999999994E-2</v>
      </c>
    </row>
    <row r="22" spans="1:12">
      <c r="A22" s="702">
        <v>12</v>
      </c>
      <c r="B22" s="699" t="s">
        <v>447</v>
      </c>
      <c r="C22" s="716">
        <v>0.11047897714207172</v>
      </c>
      <c r="D22" s="704">
        <v>9.6650987475155159E-2</v>
      </c>
      <c r="E22" s="704">
        <v>9.514726977068455E-2</v>
      </c>
      <c r="F22" s="704">
        <v>9.4935652107218438E-2</v>
      </c>
      <c r="G22" s="705">
        <v>9.4918637706029541E-2</v>
      </c>
      <c r="I22" s="631">
        <v>9.4281593356008497E-2</v>
      </c>
      <c r="J22" s="632">
        <v>9.4299999999999995E-2</v>
      </c>
      <c r="K22" s="632">
        <v>9.4500000000000001E-2</v>
      </c>
      <c r="L22" s="633">
        <v>9.4500000000000001E-2</v>
      </c>
    </row>
    <row r="23" spans="1:12">
      <c r="A23" s="702">
        <v>13</v>
      </c>
      <c r="B23" s="699" t="s">
        <v>448</v>
      </c>
      <c r="C23" s="716">
        <v>0.14305050089471813</v>
      </c>
      <c r="D23" s="704">
        <v>0.13616691036443035</v>
      </c>
      <c r="E23" s="704">
        <v>0.13458756596886312</v>
      </c>
      <c r="F23" s="704">
        <v>0.12953005574539109</v>
      </c>
      <c r="G23" s="705">
        <v>0.12948671906823916</v>
      </c>
      <c r="I23" s="631">
        <v>0.13370879114134465</v>
      </c>
      <c r="J23" s="632">
        <v>0.13370000000000001</v>
      </c>
      <c r="K23" s="632">
        <v>0.12909999999999999</v>
      </c>
      <c r="L23" s="633">
        <v>0.12909999999999999</v>
      </c>
    </row>
    <row r="24" spans="1:12">
      <c r="A24" s="695"/>
      <c r="B24" s="696" t="s">
        <v>7</v>
      </c>
      <c r="C24" s="624"/>
      <c r="D24" s="205"/>
      <c r="E24" s="205"/>
      <c r="F24" s="205"/>
      <c r="G24" s="206"/>
      <c r="I24" s="623"/>
      <c r="J24" s="624"/>
      <c r="K24" s="624"/>
      <c r="L24" s="625"/>
    </row>
    <row r="25" spans="1:12" ht="15" customHeight="1">
      <c r="A25" s="706">
        <v>14</v>
      </c>
      <c r="B25" s="707" t="s">
        <v>8</v>
      </c>
      <c r="C25" s="717">
        <v>0.1339054844107157</v>
      </c>
      <c r="D25" s="717">
        <v>0.13269085640257341</v>
      </c>
      <c r="E25" s="717">
        <v>0.13239779074982486</v>
      </c>
      <c r="F25" s="717">
        <v>0.13234279137212457</v>
      </c>
      <c r="G25" s="800">
        <v>0.13054525922467736</v>
      </c>
      <c r="I25" s="634">
        <v>0.13147239980341136</v>
      </c>
      <c r="J25" s="635">
        <v>0.13059999999999999</v>
      </c>
      <c r="K25" s="635">
        <v>0.12959999999999999</v>
      </c>
      <c r="L25" s="636">
        <v>0.12640000000000001</v>
      </c>
    </row>
    <row r="26" spans="1:12">
      <c r="A26" s="706">
        <v>15</v>
      </c>
      <c r="B26" s="707" t="s">
        <v>9</v>
      </c>
      <c r="C26" s="717">
        <v>5.9024258032832726E-2</v>
      </c>
      <c r="D26" s="717">
        <v>5.7789865374658259E-2</v>
      </c>
      <c r="E26" s="717">
        <v>5.7455637919074876E-2</v>
      </c>
      <c r="F26" s="717">
        <v>5.6987707994552037E-2</v>
      </c>
      <c r="G26" s="800">
        <v>5.5273473970648773E-2</v>
      </c>
      <c r="I26" s="634">
        <v>5.6929543893366581E-2</v>
      </c>
      <c r="J26" s="635">
        <v>5.6500000000000002E-2</v>
      </c>
      <c r="K26" s="635">
        <v>5.5899999999999998E-2</v>
      </c>
      <c r="L26" s="636">
        <v>5.3800000000000001E-2</v>
      </c>
    </row>
    <row r="27" spans="1:12">
      <c r="A27" s="706">
        <v>16</v>
      </c>
      <c r="B27" s="707" t="s">
        <v>10</v>
      </c>
      <c r="C27" s="717">
        <v>3.0397463985269078E-2</v>
      </c>
      <c r="D27" s="717">
        <v>3.2045881724551001E-2</v>
      </c>
      <c r="E27" s="717">
        <v>3.4215991715720526E-2</v>
      </c>
      <c r="F27" s="717">
        <v>3.2699862228289765E-2</v>
      </c>
      <c r="G27" s="800">
        <v>3.9413609804244118E-2</v>
      </c>
      <c r="I27" s="634">
        <v>3.7222877606409049E-2</v>
      </c>
      <c r="J27" s="635">
        <v>3.7100000000000001E-2</v>
      </c>
      <c r="K27" s="635">
        <v>3.5099999999999999E-2</v>
      </c>
      <c r="L27" s="636">
        <v>4.3299999999999998E-2</v>
      </c>
    </row>
    <row r="28" spans="1:12">
      <c r="A28" s="706">
        <v>17</v>
      </c>
      <c r="B28" s="707" t="s">
        <v>141</v>
      </c>
      <c r="C28" s="717">
        <v>7.4881226377882984E-2</v>
      </c>
      <c r="D28" s="717">
        <v>7.490099102791517E-2</v>
      </c>
      <c r="E28" s="717">
        <v>7.4942152830749995E-2</v>
      </c>
      <c r="F28" s="717">
        <v>7.5355083377572546E-2</v>
      </c>
      <c r="G28" s="800">
        <v>7.5271785254028598E-2</v>
      </c>
      <c r="I28" s="634">
        <v>7.4542855910044795E-2</v>
      </c>
      <c r="J28" s="635">
        <v>7.3999999999999996E-2</v>
      </c>
      <c r="K28" s="635">
        <v>7.3700000000000002E-2</v>
      </c>
      <c r="L28" s="636">
        <v>7.2499999999999995E-2</v>
      </c>
    </row>
    <row r="29" spans="1:12">
      <c r="A29" s="706">
        <v>18</v>
      </c>
      <c r="B29" s="707" t="s">
        <v>11</v>
      </c>
      <c r="C29" s="717">
        <v>2.374686997911098E-2</v>
      </c>
      <c r="D29" s="717">
        <v>1.7008685850698028E-2</v>
      </c>
      <c r="E29" s="717">
        <v>2.1814664234609586E-2</v>
      </c>
      <c r="F29" s="717">
        <v>2.222101186238986E-2</v>
      </c>
      <c r="G29" s="800">
        <v>3.0358252761639337E-2</v>
      </c>
      <c r="I29" s="634">
        <v>2.0148617630484537E-2</v>
      </c>
      <c r="J29" s="635">
        <v>1.6299999999999999E-2</v>
      </c>
      <c r="K29" s="635">
        <v>1.2999999999999999E-2</v>
      </c>
      <c r="L29" s="636">
        <v>2.1499999999999998E-2</v>
      </c>
    </row>
    <row r="30" spans="1:12">
      <c r="A30" s="706">
        <v>19</v>
      </c>
      <c r="B30" s="707" t="s">
        <v>12</v>
      </c>
      <c r="C30" s="717">
        <v>0.20928921131023481</v>
      </c>
      <c r="D30" s="717">
        <v>0.14794515226573307</v>
      </c>
      <c r="E30" s="717">
        <v>0.18844380572641864</v>
      </c>
      <c r="F30" s="717">
        <v>0.18994483796461667</v>
      </c>
      <c r="G30" s="800">
        <v>0.25502077770417081</v>
      </c>
      <c r="I30" s="634">
        <v>0.1830087230676733</v>
      </c>
      <c r="J30" s="635">
        <v>0.1492</v>
      </c>
      <c r="K30" s="635">
        <v>0.1178</v>
      </c>
      <c r="L30" s="636">
        <v>0.1903</v>
      </c>
    </row>
    <row r="31" spans="1:12">
      <c r="A31" s="695"/>
      <c r="B31" s="696" t="s">
        <v>13</v>
      </c>
      <c r="C31" s="638"/>
      <c r="D31" s="205"/>
      <c r="E31" s="205"/>
      <c r="F31" s="205"/>
      <c r="G31" s="206"/>
      <c r="I31" s="637"/>
      <c r="J31" s="638"/>
      <c r="K31" s="638"/>
      <c r="L31" s="639"/>
    </row>
    <row r="32" spans="1:12">
      <c r="A32" s="706">
        <v>20</v>
      </c>
      <c r="B32" s="707" t="s">
        <v>14</v>
      </c>
      <c r="C32" s="761">
        <v>3.918427778889131E-2</v>
      </c>
      <c r="D32" s="761">
        <v>3.7707640205578798E-2</v>
      </c>
      <c r="E32" s="761">
        <v>3.9343103073369023E-2</v>
      </c>
      <c r="F32" s="761">
        <v>4.0121715540828683E-2</v>
      </c>
      <c r="G32" s="801">
        <v>5.0506480691711292E-2</v>
      </c>
      <c r="I32" s="634">
        <v>3.9791137817082468E-2</v>
      </c>
      <c r="J32" s="635">
        <v>4.7600000000000003E-2</v>
      </c>
      <c r="K32" s="635">
        <v>5.1200000000000002E-2</v>
      </c>
      <c r="L32" s="636">
        <v>6.1600000000000002E-2</v>
      </c>
    </row>
    <row r="33" spans="1:12" ht="15" customHeight="1">
      <c r="A33" s="706">
        <v>21</v>
      </c>
      <c r="B33" s="707" t="s">
        <v>959</v>
      </c>
      <c r="C33" s="761">
        <v>4.6661310837162427E-2</v>
      </c>
      <c r="D33" s="761">
        <v>4.647979016099351E-2</v>
      </c>
      <c r="E33" s="761">
        <v>4.5820945174762699E-2</v>
      </c>
      <c r="F33" s="761">
        <v>4.6397432385803065E-2</v>
      </c>
      <c r="G33" s="801">
        <v>6.0204059989509139E-2</v>
      </c>
      <c r="I33" s="634">
        <v>5.2254218293599719E-2</v>
      </c>
      <c r="J33" s="635">
        <v>5.4600000000000003E-2</v>
      </c>
      <c r="K33" s="635">
        <v>5.5300000000000002E-2</v>
      </c>
      <c r="L33" s="636">
        <v>6.2700000000000006E-2</v>
      </c>
    </row>
    <row r="34" spans="1:12">
      <c r="A34" s="706">
        <v>22</v>
      </c>
      <c r="B34" s="707" t="s">
        <v>15</v>
      </c>
      <c r="C34" s="717">
        <v>0.18373986066087525</v>
      </c>
      <c r="D34" s="761">
        <v>0.20147680870913523</v>
      </c>
      <c r="E34" s="761">
        <v>0.20242441066625103</v>
      </c>
      <c r="F34" s="761">
        <v>0.20710314603809726</v>
      </c>
      <c r="G34" s="801">
        <v>0.21114809462213255</v>
      </c>
      <c r="I34" s="634">
        <v>0.20368419464471332</v>
      </c>
      <c r="J34" s="635">
        <v>0.20669999999999999</v>
      </c>
      <c r="K34" s="635">
        <v>0.21110000000000001</v>
      </c>
      <c r="L34" s="636">
        <v>0.2175</v>
      </c>
    </row>
    <row r="35" spans="1:12" ht="15" customHeight="1">
      <c r="A35" s="706">
        <v>23</v>
      </c>
      <c r="B35" s="707" t="s">
        <v>16</v>
      </c>
      <c r="C35" s="717">
        <v>0.23502780196466114</v>
      </c>
      <c r="D35" s="761">
        <v>0.23677846672506755</v>
      </c>
      <c r="E35" s="761">
        <v>0.26485434759038307</v>
      </c>
      <c r="F35" s="761">
        <v>0.25621058500972094</v>
      </c>
      <c r="G35" s="801">
        <v>0.25111198947685043</v>
      </c>
      <c r="I35" s="634">
        <v>0.23596077425657788</v>
      </c>
      <c r="J35" s="635">
        <v>0.26350000000000001</v>
      </c>
      <c r="K35" s="635">
        <v>0.25459999999999999</v>
      </c>
      <c r="L35" s="636">
        <v>0.24940000000000001</v>
      </c>
    </row>
    <row r="36" spans="1:12">
      <c r="A36" s="706">
        <v>24</v>
      </c>
      <c r="B36" s="707" t="s">
        <v>17</v>
      </c>
      <c r="C36" s="717">
        <v>3.3784568803086445E-2</v>
      </c>
      <c r="D36" s="761">
        <v>0.25307332964912788</v>
      </c>
      <c r="E36" s="761">
        <v>0.20398759483214146</v>
      </c>
      <c r="F36" s="761">
        <v>0.16836172882923783</v>
      </c>
      <c r="G36" s="801">
        <v>0.16126421001107505</v>
      </c>
      <c r="I36" s="634">
        <v>0.26681078489664128</v>
      </c>
      <c r="J36" s="635">
        <v>0.2077</v>
      </c>
      <c r="K36" s="635">
        <v>0.1726</v>
      </c>
      <c r="L36" s="636">
        <v>0.1525</v>
      </c>
    </row>
    <row r="37" spans="1:12" ht="15" customHeight="1">
      <c r="A37" s="695"/>
      <c r="B37" s="696" t="s">
        <v>18</v>
      </c>
      <c r="C37" s="638"/>
      <c r="D37" s="205"/>
      <c r="E37" s="205"/>
      <c r="F37" s="205"/>
      <c r="G37" s="206"/>
      <c r="I37" s="637"/>
      <c r="J37" s="638"/>
      <c r="K37" s="638"/>
      <c r="L37" s="639"/>
    </row>
    <row r="38" spans="1:12" ht="15" customHeight="1">
      <c r="A38" s="706">
        <v>25</v>
      </c>
      <c r="B38" s="707" t="s">
        <v>19</v>
      </c>
      <c r="C38" s="717">
        <v>0.19797734192973238</v>
      </c>
      <c r="D38" s="717">
        <v>0</v>
      </c>
      <c r="E38" s="717">
        <v>0</v>
      </c>
      <c r="F38" s="717">
        <v>0</v>
      </c>
      <c r="G38" s="800">
        <v>0</v>
      </c>
      <c r="I38" s="634">
        <v>0.21841367434706813</v>
      </c>
      <c r="J38" s="635">
        <v>0.21290000000000001</v>
      </c>
      <c r="K38" s="635">
        <v>0.23499999999999999</v>
      </c>
      <c r="L38" s="640">
        <v>0.2356</v>
      </c>
    </row>
    <row r="39" spans="1:12" ht="15" customHeight="1">
      <c r="A39" s="706">
        <v>26</v>
      </c>
      <c r="B39" s="707" t="s">
        <v>20</v>
      </c>
      <c r="C39" s="717">
        <v>0.27976177581919986</v>
      </c>
      <c r="D39" s="717">
        <v>0.30331887044337252</v>
      </c>
      <c r="E39" s="717">
        <v>0.31418332543389671</v>
      </c>
      <c r="F39" s="717">
        <v>0.32570636890802396</v>
      </c>
      <c r="G39" s="800">
        <v>0.31168358696274062</v>
      </c>
      <c r="I39" s="634">
        <v>0.30560732045202155</v>
      </c>
      <c r="J39" s="635">
        <v>0.3145</v>
      </c>
      <c r="K39" s="635">
        <v>0.32590000000000002</v>
      </c>
      <c r="L39" s="640">
        <v>0.3125</v>
      </c>
    </row>
    <row r="40" spans="1:12" ht="15" customHeight="1">
      <c r="A40" s="706">
        <v>27</v>
      </c>
      <c r="B40" s="597" t="s">
        <v>21</v>
      </c>
      <c r="C40" s="717">
        <v>0.34371171855070615</v>
      </c>
      <c r="D40" s="717">
        <v>0.38133319868943566</v>
      </c>
      <c r="E40" s="717">
        <v>0.40973124285526974</v>
      </c>
      <c r="F40" s="717">
        <v>0.41604861578476765</v>
      </c>
      <c r="G40" s="800">
        <v>0.38719983943240971</v>
      </c>
      <c r="I40" s="634">
        <v>0.38588952955000083</v>
      </c>
      <c r="J40" s="635">
        <v>0.41489999999999999</v>
      </c>
      <c r="K40" s="635">
        <v>0.42059999999999997</v>
      </c>
      <c r="L40" s="640">
        <v>0.38929999999999998</v>
      </c>
    </row>
    <row r="41" spans="1:12" ht="15" customHeight="1">
      <c r="A41" s="708"/>
      <c r="B41" s="696" t="s">
        <v>357</v>
      </c>
      <c r="C41" s="624"/>
      <c r="D41" s="205"/>
      <c r="E41" s="205"/>
      <c r="F41" s="205"/>
      <c r="G41" s="206"/>
      <c r="I41" s="623"/>
      <c r="J41" s="624"/>
      <c r="K41" s="624"/>
      <c r="L41" s="625"/>
    </row>
    <row r="42" spans="1:12" ht="15" customHeight="1">
      <c r="A42" s="706">
        <v>28</v>
      </c>
      <c r="B42" s="709" t="s">
        <v>341</v>
      </c>
      <c r="C42" s="718">
        <v>736552742.34232473</v>
      </c>
      <c r="D42" s="718">
        <v>0</v>
      </c>
      <c r="E42" s="718">
        <v>0</v>
      </c>
      <c r="F42" s="718">
        <v>0</v>
      </c>
      <c r="G42" s="802">
        <v>0</v>
      </c>
      <c r="I42" s="596">
        <v>852167490.39691901</v>
      </c>
      <c r="J42" s="597">
        <v>813311528</v>
      </c>
      <c r="K42" s="597">
        <v>754163154</v>
      </c>
      <c r="L42" s="598">
        <v>769039033</v>
      </c>
    </row>
    <row r="43" spans="1:12">
      <c r="A43" s="706">
        <v>29</v>
      </c>
      <c r="B43" s="707" t="s">
        <v>342</v>
      </c>
      <c r="C43" s="718">
        <v>622311276.33739471</v>
      </c>
      <c r="D43" s="718">
        <v>0</v>
      </c>
      <c r="E43" s="718">
        <v>0</v>
      </c>
      <c r="F43" s="718">
        <v>0</v>
      </c>
      <c r="G43" s="802">
        <v>0</v>
      </c>
      <c r="I43" s="596">
        <v>693701041.68759179</v>
      </c>
      <c r="J43" s="597">
        <v>672577687</v>
      </c>
      <c r="K43" s="597">
        <v>692221114</v>
      </c>
      <c r="L43" s="595">
        <v>604403522</v>
      </c>
    </row>
    <row r="44" spans="1:12">
      <c r="A44" s="346">
        <v>30</v>
      </c>
      <c r="B44" s="710" t="s">
        <v>340</v>
      </c>
      <c r="C44" s="717">
        <v>1.1835760821775507</v>
      </c>
      <c r="D44" s="717">
        <v>0</v>
      </c>
      <c r="E44" s="717">
        <v>0</v>
      </c>
      <c r="F44" s="717">
        <v>0</v>
      </c>
      <c r="G44" s="800">
        <v>0</v>
      </c>
      <c r="I44" s="634">
        <v>1.2284362271156752</v>
      </c>
      <c r="J44" s="635">
        <v>1.2092000000000001</v>
      </c>
      <c r="K44" s="635">
        <v>1.0894999999999999</v>
      </c>
      <c r="L44" s="640">
        <v>1.2724</v>
      </c>
    </row>
    <row r="45" spans="1:12">
      <c r="A45" s="346"/>
      <c r="B45" s="696" t="s">
        <v>454</v>
      </c>
      <c r="C45" s="624"/>
      <c r="D45" s="205"/>
      <c r="E45" s="205"/>
      <c r="F45" s="205"/>
      <c r="G45" s="206"/>
      <c r="I45" s="623"/>
      <c r="J45" s="624"/>
      <c r="K45" s="624"/>
      <c r="L45" s="625"/>
    </row>
    <row r="46" spans="1:12">
      <c r="A46" s="346">
        <v>31</v>
      </c>
      <c r="B46" s="710" t="s">
        <v>461</v>
      </c>
      <c r="C46" s="719">
        <v>2467493939.9152069</v>
      </c>
      <c r="D46" s="719">
        <v>2414809308.204433</v>
      </c>
      <c r="E46" s="719">
        <v>2421655736.3259006</v>
      </c>
      <c r="F46" s="719">
        <v>2363624298.9761362</v>
      </c>
      <c r="G46" s="803">
        <v>2233164401.8521996</v>
      </c>
      <c r="I46" s="641">
        <v>2401282841.523778</v>
      </c>
      <c r="J46" s="642">
        <v>2386018650</v>
      </c>
      <c r="K46" s="642">
        <v>2326534317</v>
      </c>
      <c r="L46" s="347">
        <v>2204025168</v>
      </c>
    </row>
    <row r="47" spans="1:12">
      <c r="A47" s="346">
        <v>32</v>
      </c>
      <c r="B47" s="710" t="s">
        <v>474</v>
      </c>
      <c r="C47" s="719">
        <v>1960963020.1486213</v>
      </c>
      <c r="D47" s="719">
        <v>1922368207.7003715</v>
      </c>
      <c r="E47" s="719">
        <v>1842535960.7613354</v>
      </c>
      <c r="F47" s="719">
        <v>1795103271.8651271</v>
      </c>
      <c r="G47" s="803">
        <v>1782816496.6538124</v>
      </c>
      <c r="I47" s="641">
        <v>1845372133.4210818</v>
      </c>
      <c r="J47" s="642">
        <v>1763874902</v>
      </c>
      <c r="K47" s="642">
        <v>1726191008</v>
      </c>
      <c r="L47" s="347">
        <v>1767994242</v>
      </c>
    </row>
    <row r="48" spans="1:12" ht="15" thickBot="1">
      <c r="A48" s="711">
        <v>33</v>
      </c>
      <c r="B48" s="712" t="s">
        <v>488</v>
      </c>
      <c r="C48" s="804">
        <v>1.2583072268890596</v>
      </c>
      <c r="D48" s="804">
        <v>1.2561637768100331</v>
      </c>
      <c r="E48" s="804">
        <v>1.314305819749251</v>
      </c>
      <c r="F48" s="804">
        <v>1.3167065850870581</v>
      </c>
      <c r="G48" s="805">
        <v>1.2526047442592381</v>
      </c>
      <c r="I48" s="643">
        <v>1.3012458560713764</v>
      </c>
      <c r="J48" s="644">
        <v>1.3527</v>
      </c>
      <c r="K48" s="644">
        <v>1.3478000000000001</v>
      </c>
      <c r="L48" s="645">
        <v>1.2465999999999999</v>
      </c>
    </row>
    <row r="49" spans="1:7">
      <c r="A49" s="20"/>
      <c r="C49" s="16"/>
      <c r="D49" s="16"/>
      <c r="E49" s="16"/>
      <c r="F49" s="16"/>
      <c r="G49" s="16"/>
    </row>
    <row r="50" spans="1:7" ht="41.4">
      <c r="B50" s="23" t="s">
        <v>946</v>
      </c>
    </row>
    <row r="51" spans="1:7" ht="82.8">
      <c r="B51" s="246" t="s">
        <v>356</v>
      </c>
      <c r="D51" s="226"/>
      <c r="E51" s="226"/>
      <c r="F51" s="226"/>
      <c r="G51" s="226"/>
    </row>
  </sheetData>
  <mergeCells count="2">
    <mergeCell ref="D4:G4"/>
    <mergeCell ref="I4:L4"/>
  </mergeCells>
  <pageMargins left="0.7" right="0.7" top="0.75" bottom="0.75" header="0.3" footer="0.3"/>
  <pageSetup paperSize="9" scale="3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80" zoomScaleNormal="80" workbookViewId="0">
      <selection activeCell="F27" sqref="F27"/>
    </sheetView>
  </sheetViews>
  <sheetFormatPr defaultColWidth="9.109375" defaultRowHeight="12"/>
  <cols>
    <col min="1" max="1" width="11.88671875" style="353" bestFit="1" customWidth="1"/>
    <col min="2" max="2" width="105.109375" style="353" bestFit="1" customWidth="1"/>
    <col min="3" max="4" width="15.5546875" style="353" bestFit="1" customWidth="1"/>
    <col min="5" max="5" width="19.44140625" style="353" bestFit="1" customWidth="1"/>
    <col min="6" max="6" width="15.5546875" style="353" bestFit="1" customWidth="1"/>
    <col min="7" max="7" width="20.109375" style="353" customWidth="1"/>
    <col min="8" max="8" width="15.5546875" style="353" bestFit="1" customWidth="1"/>
    <col min="9" max="16384" width="9.109375" style="353"/>
  </cols>
  <sheetData>
    <row r="1" spans="1:8" ht="13.8">
      <c r="A1" s="352" t="s">
        <v>109</v>
      </c>
      <c r="B1" s="304" t="str">
        <f>Info!C2</f>
        <v>სს ”ლიბერთი ბანკი”</v>
      </c>
    </row>
    <row r="2" spans="1:8">
      <c r="A2" s="354" t="s">
        <v>110</v>
      </c>
      <c r="B2" s="618">
        <f>'1. key ratios'!B2</f>
        <v>45016</v>
      </c>
    </row>
    <row r="3" spans="1:8">
      <c r="A3" s="355" t="s">
        <v>494</v>
      </c>
    </row>
    <row r="5" spans="1:8">
      <c r="A5" s="888" t="s">
        <v>495</v>
      </c>
      <c r="B5" s="889"/>
      <c r="C5" s="894" t="s">
        <v>496</v>
      </c>
      <c r="D5" s="895"/>
      <c r="E5" s="895"/>
      <c r="F5" s="895"/>
      <c r="G5" s="895"/>
      <c r="H5" s="896"/>
    </row>
    <row r="6" spans="1:8">
      <c r="A6" s="890"/>
      <c r="B6" s="891"/>
      <c r="C6" s="897"/>
      <c r="D6" s="898"/>
      <c r="E6" s="898"/>
      <c r="F6" s="898"/>
      <c r="G6" s="898"/>
      <c r="H6" s="899"/>
    </row>
    <row r="7" spans="1:8" ht="24">
      <c r="A7" s="892"/>
      <c r="B7" s="893"/>
      <c r="C7" s="458" t="s">
        <v>497</v>
      </c>
      <c r="D7" s="458" t="s">
        <v>498</v>
      </c>
      <c r="E7" s="458" t="s">
        <v>499</v>
      </c>
      <c r="F7" s="458" t="s">
        <v>500</v>
      </c>
      <c r="G7" s="459" t="s">
        <v>680</v>
      </c>
      <c r="H7" s="458" t="s">
        <v>67</v>
      </c>
    </row>
    <row r="8" spans="1:8">
      <c r="A8" s="454">
        <v>1</v>
      </c>
      <c r="B8" s="453" t="s">
        <v>135</v>
      </c>
      <c r="C8" s="751">
        <v>81423976.522582814</v>
      </c>
      <c r="D8" s="751">
        <v>101948781.89247917</v>
      </c>
      <c r="E8" s="751">
        <v>217353962.42078173</v>
      </c>
      <c r="F8" s="751">
        <v>20908125.613779642</v>
      </c>
      <c r="G8" s="751">
        <v>1982360.89</v>
      </c>
      <c r="H8" s="751">
        <f t="shared" ref="H8:H20" si="0">SUM(C8:G8)</f>
        <v>423617207.33962333</v>
      </c>
    </row>
    <row r="9" spans="1:8">
      <c r="A9" s="454">
        <v>2</v>
      </c>
      <c r="B9" s="453" t="s">
        <v>136</v>
      </c>
      <c r="C9" s="751">
        <v>0</v>
      </c>
      <c r="D9" s="751">
        <v>0</v>
      </c>
      <c r="E9" s="751">
        <v>0</v>
      </c>
      <c r="F9" s="751">
        <v>0</v>
      </c>
      <c r="G9" s="751">
        <v>0</v>
      </c>
      <c r="H9" s="751">
        <f t="shared" si="0"/>
        <v>0</v>
      </c>
    </row>
    <row r="10" spans="1:8">
      <c r="A10" s="454">
        <v>3</v>
      </c>
      <c r="B10" s="453" t="s">
        <v>137</v>
      </c>
      <c r="C10" s="751">
        <v>0</v>
      </c>
      <c r="D10" s="751">
        <v>0</v>
      </c>
      <c r="E10" s="751">
        <v>0</v>
      </c>
      <c r="F10" s="751">
        <v>0</v>
      </c>
      <c r="G10" s="751">
        <v>0</v>
      </c>
      <c r="H10" s="751">
        <f t="shared" si="0"/>
        <v>0</v>
      </c>
    </row>
    <row r="11" spans="1:8">
      <c r="A11" s="454">
        <v>4</v>
      </c>
      <c r="B11" s="453" t="s">
        <v>138</v>
      </c>
      <c r="C11" s="751">
        <v>0</v>
      </c>
      <c r="D11" s="751">
        <v>0</v>
      </c>
      <c r="E11" s="751">
        <v>0</v>
      </c>
      <c r="F11" s="751">
        <v>0</v>
      </c>
      <c r="G11" s="751">
        <v>0</v>
      </c>
      <c r="H11" s="751">
        <f t="shared" si="0"/>
        <v>0</v>
      </c>
    </row>
    <row r="12" spans="1:8">
      <c r="A12" s="454">
        <v>5</v>
      </c>
      <c r="B12" s="453" t="s">
        <v>950</v>
      </c>
      <c r="C12" s="751">
        <v>0</v>
      </c>
      <c r="D12" s="751">
        <v>153053.84000000358</v>
      </c>
      <c r="E12" s="751">
        <v>36216548.108594552</v>
      </c>
      <c r="F12" s="751">
        <v>0</v>
      </c>
      <c r="G12" s="751">
        <v>0</v>
      </c>
      <c r="H12" s="751">
        <f t="shared" si="0"/>
        <v>36369601.948594555</v>
      </c>
    </row>
    <row r="13" spans="1:8">
      <c r="A13" s="454">
        <v>6</v>
      </c>
      <c r="B13" s="453" t="s">
        <v>139</v>
      </c>
      <c r="C13" s="751">
        <v>117025245.60728547</v>
      </c>
      <c r="D13" s="751">
        <v>791872.53328213049</v>
      </c>
      <c r="E13" s="751">
        <v>0</v>
      </c>
      <c r="F13" s="751">
        <v>0</v>
      </c>
      <c r="G13" s="751">
        <v>0</v>
      </c>
      <c r="H13" s="751">
        <f t="shared" si="0"/>
        <v>117817118.1405676</v>
      </c>
    </row>
    <row r="14" spans="1:8">
      <c r="A14" s="454">
        <v>7</v>
      </c>
      <c r="B14" s="453" t="s">
        <v>72</v>
      </c>
      <c r="C14" s="751">
        <v>58932.729999999996</v>
      </c>
      <c r="D14" s="751">
        <v>239450593.39479604</v>
      </c>
      <c r="E14" s="751">
        <v>85870573.467013314</v>
      </c>
      <c r="F14" s="751">
        <v>140331358.83835897</v>
      </c>
      <c r="G14" s="751">
        <v>0</v>
      </c>
      <c r="H14" s="751">
        <f t="shared" si="0"/>
        <v>465711458.43016827</v>
      </c>
    </row>
    <row r="15" spans="1:8">
      <c r="A15" s="454">
        <v>8</v>
      </c>
      <c r="B15" s="455" t="s">
        <v>73</v>
      </c>
      <c r="C15" s="751">
        <v>9516369.8667523377</v>
      </c>
      <c r="D15" s="751">
        <v>329792124.77241099</v>
      </c>
      <c r="E15" s="751">
        <v>1160683964.0483468</v>
      </c>
      <c r="F15" s="751">
        <v>222179874.04248136</v>
      </c>
      <c r="G15" s="751">
        <v>0</v>
      </c>
      <c r="H15" s="751">
        <f t="shared" si="0"/>
        <v>1722172332.7299914</v>
      </c>
    </row>
    <row r="16" spans="1:8">
      <c r="A16" s="454">
        <v>9</v>
      </c>
      <c r="B16" s="453" t="s">
        <v>951</v>
      </c>
      <c r="C16" s="751">
        <v>4945.6422909168305</v>
      </c>
      <c r="D16" s="751">
        <v>19228425.063701425</v>
      </c>
      <c r="E16" s="751">
        <v>142487954.28550041</v>
      </c>
      <c r="F16" s="751">
        <v>195487411.03046647</v>
      </c>
      <c r="G16" s="751">
        <v>0</v>
      </c>
      <c r="H16" s="751">
        <f t="shared" si="0"/>
        <v>357208736.02195919</v>
      </c>
    </row>
    <row r="17" spans="1:8">
      <c r="A17" s="454">
        <v>10</v>
      </c>
      <c r="B17" s="457" t="s">
        <v>515</v>
      </c>
      <c r="C17" s="751">
        <v>5937737.9756740723</v>
      </c>
      <c r="D17" s="751">
        <v>4049520.5062544909</v>
      </c>
      <c r="E17" s="751">
        <v>20418507.665100116</v>
      </c>
      <c r="F17" s="751">
        <v>926395.84238818742</v>
      </c>
      <c r="G17" s="751">
        <v>0</v>
      </c>
      <c r="H17" s="751">
        <f t="shared" si="0"/>
        <v>31332161.989416864</v>
      </c>
    </row>
    <row r="18" spans="1:8">
      <c r="A18" s="454">
        <v>11</v>
      </c>
      <c r="B18" s="453" t="s">
        <v>69</v>
      </c>
      <c r="C18" s="751">
        <v>0</v>
      </c>
      <c r="D18" s="751">
        <v>0</v>
      </c>
      <c r="E18" s="751">
        <v>0</v>
      </c>
      <c r="F18" s="751">
        <v>0</v>
      </c>
      <c r="G18" s="751">
        <v>2193101.7999999998</v>
      </c>
      <c r="H18" s="751">
        <f t="shared" si="0"/>
        <v>2193101.7999999998</v>
      </c>
    </row>
    <row r="19" spans="1:8">
      <c r="A19" s="454">
        <v>12</v>
      </c>
      <c r="B19" s="453" t="s">
        <v>70</v>
      </c>
      <c r="C19" s="751">
        <v>0</v>
      </c>
      <c r="D19" s="751">
        <v>0</v>
      </c>
      <c r="E19" s="751">
        <v>0</v>
      </c>
      <c r="F19" s="751">
        <v>0</v>
      </c>
      <c r="G19" s="751">
        <v>0</v>
      </c>
      <c r="H19" s="751">
        <f t="shared" si="0"/>
        <v>0</v>
      </c>
    </row>
    <row r="20" spans="1:8">
      <c r="A20" s="456">
        <v>13</v>
      </c>
      <c r="B20" s="455" t="s">
        <v>71</v>
      </c>
      <c r="C20" s="751">
        <v>0</v>
      </c>
      <c r="D20" s="751">
        <v>0</v>
      </c>
      <c r="E20" s="751">
        <v>0</v>
      </c>
      <c r="F20" s="751">
        <v>0</v>
      </c>
      <c r="G20" s="751">
        <v>0</v>
      </c>
      <c r="H20" s="751">
        <f t="shared" si="0"/>
        <v>0</v>
      </c>
    </row>
    <row r="21" spans="1:8">
      <c r="A21" s="454">
        <v>14</v>
      </c>
      <c r="B21" s="453" t="s">
        <v>501</v>
      </c>
      <c r="C21" s="751">
        <v>316043173.30000001</v>
      </c>
      <c r="D21" s="751">
        <v>34342654.663000055</v>
      </c>
      <c r="E21" s="751">
        <v>0</v>
      </c>
      <c r="F21" s="751">
        <v>1468467.6800000006</v>
      </c>
      <c r="G21" s="751">
        <v>163974522.37</v>
      </c>
      <c r="H21" s="751">
        <f>SUM(C21:G21)</f>
        <v>515828818.01300007</v>
      </c>
    </row>
    <row r="22" spans="1:8">
      <c r="A22" s="452">
        <v>15</v>
      </c>
      <c r="B22" s="451" t="s">
        <v>67</v>
      </c>
      <c r="C22" s="751">
        <f>SUM(C18:C21)+SUM(C8:C16)</f>
        <v>524072643.66891152</v>
      </c>
      <c r="D22" s="751">
        <f t="shared" ref="D22:H22" si="1">SUM(D18:D21)+SUM(D8:D16)</f>
        <v>725707506.15966988</v>
      </c>
      <c r="E22" s="751">
        <f t="shared" si="1"/>
        <v>1642613002.3302369</v>
      </c>
      <c r="F22" s="751">
        <f t="shared" si="1"/>
        <v>580375237.20508635</v>
      </c>
      <c r="G22" s="751">
        <f t="shared" si="1"/>
        <v>168149985.06</v>
      </c>
      <c r="H22" s="751">
        <f t="shared" si="1"/>
        <v>3640918374.4239049</v>
      </c>
    </row>
    <row r="26" spans="1:8" ht="36">
      <c r="B26" s="372" t="s">
        <v>679</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scale="3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6"/>
  <sheetViews>
    <sheetView showGridLines="0" zoomScaleNormal="100" workbookViewId="0">
      <selection activeCell="C7" sqref="C7:H23"/>
    </sheetView>
  </sheetViews>
  <sheetFormatPr defaultColWidth="9.109375" defaultRowHeight="12"/>
  <cols>
    <col min="1" max="1" width="11.88671875" style="356" bestFit="1" customWidth="1"/>
    <col min="2" max="2" width="90" style="353" customWidth="1"/>
    <col min="3" max="3" width="24.44140625" style="353" customWidth="1"/>
    <col min="4" max="4" width="28.33203125" style="353" customWidth="1"/>
    <col min="5" max="5" width="16.44140625" style="358" bestFit="1" customWidth="1"/>
    <col min="6" max="6" width="15.44140625" style="358" customWidth="1"/>
    <col min="7" max="7" width="17.44140625" style="353" customWidth="1"/>
    <col min="8" max="8" width="25.109375" style="353" bestFit="1" customWidth="1"/>
    <col min="9" max="16384" width="9.109375" style="353"/>
  </cols>
  <sheetData>
    <row r="1" spans="1:8" ht="13.8">
      <c r="A1" s="352" t="s">
        <v>109</v>
      </c>
      <c r="B1" s="304" t="str">
        <f>Info!C2</f>
        <v>სს ”ლიბერთი ბანკი”</v>
      </c>
      <c r="C1" s="472"/>
      <c r="D1" s="472"/>
      <c r="E1" s="472"/>
      <c r="F1" s="472"/>
      <c r="G1" s="472"/>
      <c r="H1" s="472"/>
    </row>
    <row r="2" spans="1:8">
      <c r="A2" s="354" t="s">
        <v>110</v>
      </c>
      <c r="B2" s="618">
        <f>'1. key ratios'!B2</f>
        <v>45016</v>
      </c>
      <c r="C2" s="472"/>
      <c r="D2" s="472"/>
      <c r="E2" s="472"/>
      <c r="F2" s="472"/>
      <c r="G2" s="472"/>
      <c r="H2" s="472"/>
    </row>
    <row r="3" spans="1:8">
      <c r="A3" s="355" t="s">
        <v>502</v>
      </c>
      <c r="B3" s="472"/>
      <c r="C3" s="472"/>
      <c r="D3" s="472"/>
      <c r="E3" s="472"/>
      <c r="F3" s="472"/>
      <c r="G3" s="472"/>
      <c r="H3" s="472"/>
    </row>
    <row r="4" spans="1:8">
      <c r="A4" s="473"/>
      <c r="B4" s="472"/>
      <c r="C4" s="471" t="s">
        <v>503</v>
      </c>
      <c r="D4" s="471" t="s">
        <v>504</v>
      </c>
      <c r="E4" s="471" t="s">
        <v>505</v>
      </c>
      <c r="F4" s="471" t="s">
        <v>506</v>
      </c>
      <c r="G4" s="471" t="s">
        <v>507</v>
      </c>
      <c r="H4" s="471" t="s">
        <v>508</v>
      </c>
    </row>
    <row r="5" spans="1:8" ht="33.9" customHeight="1">
      <c r="A5" s="888" t="s">
        <v>868</v>
      </c>
      <c r="B5" s="889"/>
      <c r="C5" s="902" t="s">
        <v>597</v>
      </c>
      <c r="D5" s="902"/>
      <c r="E5" s="902" t="s">
        <v>867</v>
      </c>
      <c r="F5" s="900" t="s">
        <v>866</v>
      </c>
      <c r="G5" s="900" t="s">
        <v>512</v>
      </c>
      <c r="H5" s="469" t="s">
        <v>865</v>
      </c>
    </row>
    <row r="6" spans="1:8" ht="24">
      <c r="A6" s="892"/>
      <c r="B6" s="893"/>
      <c r="C6" s="470" t="s">
        <v>513</v>
      </c>
      <c r="D6" s="470" t="s">
        <v>514</v>
      </c>
      <c r="E6" s="902"/>
      <c r="F6" s="901"/>
      <c r="G6" s="901"/>
      <c r="H6" s="469" t="s">
        <v>864</v>
      </c>
    </row>
    <row r="7" spans="1:8">
      <c r="A7" s="467">
        <v>1</v>
      </c>
      <c r="B7" s="453" t="s">
        <v>135</v>
      </c>
      <c r="C7" s="752"/>
      <c r="D7" s="752">
        <v>423961034.66557354</v>
      </c>
      <c r="E7" s="753">
        <v>343827.66557355702</v>
      </c>
      <c r="F7" s="753"/>
      <c r="G7" s="752"/>
      <c r="H7" s="460">
        <v>423617207</v>
      </c>
    </row>
    <row r="8" spans="1:8" ht="14.4" customHeight="1">
      <c r="A8" s="467">
        <v>2</v>
      </c>
      <c r="B8" s="453" t="s">
        <v>136</v>
      </c>
      <c r="C8" s="752"/>
      <c r="D8" s="752"/>
      <c r="E8" s="753"/>
      <c r="F8" s="753"/>
      <c r="G8" s="752"/>
      <c r="H8" s="460">
        <v>0</v>
      </c>
    </row>
    <row r="9" spans="1:8">
      <c r="A9" s="467">
        <v>3</v>
      </c>
      <c r="B9" s="453" t="s">
        <v>137</v>
      </c>
      <c r="C9" s="752"/>
      <c r="D9" s="752"/>
      <c r="E9" s="753"/>
      <c r="F9" s="753"/>
      <c r="G9" s="752"/>
      <c r="H9" s="460">
        <v>0</v>
      </c>
    </row>
    <row r="10" spans="1:8">
      <c r="A10" s="467">
        <v>4</v>
      </c>
      <c r="B10" s="453" t="s">
        <v>138</v>
      </c>
      <c r="C10" s="752"/>
      <c r="D10" s="752"/>
      <c r="E10" s="753"/>
      <c r="F10" s="753"/>
      <c r="G10" s="752"/>
      <c r="H10" s="460">
        <v>0</v>
      </c>
    </row>
    <row r="11" spans="1:8">
      <c r="A11" s="467">
        <v>5</v>
      </c>
      <c r="B11" s="453" t="s">
        <v>950</v>
      </c>
      <c r="C11" s="752"/>
      <c r="D11" s="752">
        <v>36369602</v>
      </c>
      <c r="E11" s="753"/>
      <c r="F11" s="753"/>
      <c r="G11" s="752"/>
      <c r="H11" s="460">
        <v>36369602</v>
      </c>
    </row>
    <row r="12" spans="1:8">
      <c r="A12" s="467">
        <v>6</v>
      </c>
      <c r="B12" s="453" t="s">
        <v>139</v>
      </c>
      <c r="C12" s="752"/>
      <c r="D12" s="752">
        <v>117817118</v>
      </c>
      <c r="E12" s="753"/>
      <c r="F12" s="753"/>
      <c r="G12" s="752"/>
      <c r="H12" s="460">
        <v>117817118</v>
      </c>
    </row>
    <row r="13" spans="1:8">
      <c r="A13" s="467">
        <v>7</v>
      </c>
      <c r="B13" s="453" t="s">
        <v>72</v>
      </c>
      <c r="C13" s="752"/>
      <c r="D13" s="752">
        <v>469698971.20798773</v>
      </c>
      <c r="E13" s="753">
        <v>3987513.2079877201</v>
      </c>
      <c r="F13" s="753"/>
      <c r="G13" s="752">
        <v>565</v>
      </c>
      <c r="H13" s="460">
        <v>465711458</v>
      </c>
    </row>
    <row r="14" spans="1:8">
      <c r="A14" s="467">
        <v>8</v>
      </c>
      <c r="B14" s="455" t="s">
        <v>73</v>
      </c>
      <c r="C14" s="752">
        <v>97704023</v>
      </c>
      <c r="D14" s="752">
        <v>1733981263</v>
      </c>
      <c r="E14" s="753">
        <v>108398779.63159455</v>
      </c>
      <c r="F14" s="753">
        <v>1114173.3684054432</v>
      </c>
      <c r="G14" s="752">
        <v>3657307</v>
      </c>
      <c r="H14" s="460">
        <v>1722172333</v>
      </c>
    </row>
    <row r="15" spans="1:8">
      <c r="A15" s="467">
        <v>9</v>
      </c>
      <c r="B15" s="453" t="s">
        <v>951</v>
      </c>
      <c r="C15" s="752">
        <v>5227934</v>
      </c>
      <c r="D15" s="752">
        <v>361134391</v>
      </c>
      <c r="E15" s="753">
        <v>9153589</v>
      </c>
      <c r="F15" s="753"/>
      <c r="G15" s="752"/>
      <c r="H15" s="460">
        <v>357208736</v>
      </c>
    </row>
    <row r="16" spans="1:8">
      <c r="A16" s="467">
        <v>10</v>
      </c>
      <c r="B16" s="457" t="s">
        <v>515</v>
      </c>
      <c r="C16" s="752">
        <v>86398282</v>
      </c>
      <c r="D16" s="752">
        <v>2605419</v>
      </c>
      <c r="E16" s="753">
        <v>57671539</v>
      </c>
      <c r="F16" s="753"/>
      <c r="G16" s="752">
        <v>2080676</v>
      </c>
      <c r="H16" s="460">
        <v>31332162</v>
      </c>
    </row>
    <row r="17" spans="1:8">
      <c r="A17" s="467">
        <v>11</v>
      </c>
      <c r="B17" s="453" t="s">
        <v>69</v>
      </c>
      <c r="C17" s="752"/>
      <c r="D17" s="752">
        <v>2193102</v>
      </c>
      <c r="E17" s="753"/>
      <c r="F17" s="753"/>
      <c r="G17" s="752"/>
      <c r="H17" s="460">
        <v>2193102</v>
      </c>
    </row>
    <row r="18" spans="1:8">
      <c r="A18" s="467">
        <v>12</v>
      </c>
      <c r="B18" s="453" t="s">
        <v>70</v>
      </c>
      <c r="C18" s="752"/>
      <c r="D18" s="752"/>
      <c r="E18" s="753"/>
      <c r="F18" s="753"/>
      <c r="G18" s="752"/>
      <c r="H18" s="460">
        <v>0</v>
      </c>
    </row>
    <row r="19" spans="1:8">
      <c r="A19" s="468">
        <v>13</v>
      </c>
      <c r="B19" s="455" t="s">
        <v>71</v>
      </c>
      <c r="C19" s="752"/>
      <c r="D19" s="752"/>
      <c r="E19" s="753"/>
      <c r="F19" s="753"/>
      <c r="G19" s="752"/>
      <c r="H19" s="460">
        <v>0</v>
      </c>
    </row>
    <row r="20" spans="1:8">
      <c r="A20" s="467">
        <v>14</v>
      </c>
      <c r="B20" s="453" t="s">
        <v>501</v>
      </c>
      <c r="C20" s="752"/>
      <c r="D20" s="752">
        <v>595317651</v>
      </c>
      <c r="E20" s="753"/>
      <c r="F20" s="753"/>
      <c r="G20" s="752"/>
      <c r="H20" s="460">
        <v>595317651</v>
      </c>
    </row>
    <row r="21" spans="1:8" s="357" customFormat="1">
      <c r="A21" s="466">
        <v>15</v>
      </c>
      <c r="B21" s="465" t="s">
        <v>67</v>
      </c>
      <c r="C21" s="754">
        <v>102931957</v>
      </c>
      <c r="D21" s="754">
        <v>3740473132.8735614</v>
      </c>
      <c r="E21" s="754">
        <v>121883709.50515583</v>
      </c>
      <c r="F21" s="754">
        <v>1114173.3684054432</v>
      </c>
      <c r="G21" s="754">
        <v>3657872</v>
      </c>
      <c r="H21" s="755">
        <v>3720407207</v>
      </c>
    </row>
    <row r="22" spans="1:8">
      <c r="A22" s="464">
        <v>16</v>
      </c>
      <c r="B22" s="463" t="s">
        <v>516</v>
      </c>
      <c r="C22" s="752">
        <v>102931957</v>
      </c>
      <c r="D22" s="752">
        <v>2523941709.2199998</v>
      </c>
      <c r="E22" s="753">
        <v>121459202.631595</v>
      </c>
      <c r="F22" s="752">
        <v>1114173.3684054432</v>
      </c>
      <c r="G22" s="752">
        <v>3657872.2011360102</v>
      </c>
      <c r="H22" s="460">
        <v>2504300290.2199993</v>
      </c>
    </row>
    <row r="23" spans="1:8">
      <c r="A23" s="464">
        <v>17</v>
      </c>
      <c r="B23" s="463" t="s">
        <v>517</v>
      </c>
      <c r="C23" s="752"/>
      <c r="D23" s="753">
        <v>356616657.94261408</v>
      </c>
      <c r="E23" s="753">
        <v>424506.87356127705</v>
      </c>
      <c r="F23" s="753"/>
      <c r="G23" s="752"/>
      <c r="H23" s="460">
        <v>356192151.06905282</v>
      </c>
    </row>
    <row r="25" spans="1:8">
      <c r="E25" s="353"/>
      <c r="F25" s="353"/>
    </row>
    <row r="26" spans="1:8" ht="42.6" customHeight="1">
      <c r="B26" s="372" t="s">
        <v>679</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scale="39"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36"/>
  <sheetViews>
    <sheetView showGridLines="0" zoomScaleNormal="100" workbookViewId="0">
      <selection activeCell="C7" sqref="C7:H34"/>
    </sheetView>
  </sheetViews>
  <sheetFormatPr defaultColWidth="9.109375" defaultRowHeight="12"/>
  <cols>
    <col min="1" max="1" width="11" style="353" bestFit="1" customWidth="1"/>
    <col min="2" max="2" width="63.5546875" style="353" customWidth="1"/>
    <col min="3" max="3" width="23.33203125" style="353" customWidth="1"/>
    <col min="4" max="4" width="27.88671875" style="353" customWidth="1"/>
    <col min="5" max="5" width="19.44140625" style="353" customWidth="1"/>
    <col min="6" max="6" width="18" style="353" customWidth="1"/>
    <col min="7" max="7" width="22" style="353" customWidth="1"/>
    <col min="8" max="8" width="25.5546875" style="353" customWidth="1"/>
    <col min="9" max="16384" width="9.109375" style="353"/>
  </cols>
  <sheetData>
    <row r="1" spans="1:8" ht="13.8">
      <c r="A1" s="352" t="s">
        <v>109</v>
      </c>
      <c r="B1" s="304" t="str">
        <f>Info!C2</f>
        <v>სს ”ლიბერთი ბანკი”</v>
      </c>
      <c r="C1" s="472"/>
      <c r="D1" s="472"/>
      <c r="E1" s="472"/>
      <c r="F1" s="472"/>
      <c r="G1" s="472"/>
      <c r="H1" s="472"/>
    </row>
    <row r="2" spans="1:8">
      <c r="A2" s="354" t="s">
        <v>110</v>
      </c>
      <c r="B2" s="618">
        <f>'1. key ratios'!B2</f>
        <v>45016</v>
      </c>
      <c r="C2" s="472"/>
      <c r="D2" s="472"/>
      <c r="E2" s="472"/>
      <c r="F2" s="472"/>
      <c r="G2" s="472"/>
      <c r="H2" s="472"/>
    </row>
    <row r="3" spans="1:8">
      <c r="A3" s="355" t="s">
        <v>518</v>
      </c>
      <c r="B3" s="472"/>
      <c r="C3" s="472"/>
      <c r="D3" s="472"/>
      <c r="E3" s="472"/>
      <c r="F3" s="472"/>
      <c r="G3" s="472"/>
      <c r="H3" s="472"/>
    </row>
    <row r="4" spans="1:8">
      <c r="A4" s="472"/>
      <c r="B4" s="472"/>
      <c r="C4" s="471" t="s">
        <v>503</v>
      </c>
      <c r="D4" s="471" t="s">
        <v>504</v>
      </c>
      <c r="E4" s="471" t="s">
        <v>505</v>
      </c>
      <c r="F4" s="471" t="s">
        <v>506</v>
      </c>
      <c r="G4" s="471" t="s">
        <v>507</v>
      </c>
      <c r="H4" s="471" t="s">
        <v>508</v>
      </c>
    </row>
    <row r="5" spans="1:8" ht="41.4" customHeight="1">
      <c r="A5" s="888" t="s">
        <v>870</v>
      </c>
      <c r="B5" s="889"/>
      <c r="C5" s="903" t="s">
        <v>597</v>
      </c>
      <c r="D5" s="904"/>
      <c r="E5" s="900" t="s">
        <v>867</v>
      </c>
      <c r="F5" s="900" t="s">
        <v>866</v>
      </c>
      <c r="G5" s="900" t="s">
        <v>512</v>
      </c>
      <c r="H5" s="469" t="s">
        <v>865</v>
      </c>
    </row>
    <row r="6" spans="1:8" ht="24">
      <c r="A6" s="892"/>
      <c r="B6" s="893"/>
      <c r="C6" s="470" t="s">
        <v>513</v>
      </c>
      <c r="D6" s="470" t="s">
        <v>514</v>
      </c>
      <c r="E6" s="901"/>
      <c r="F6" s="901"/>
      <c r="G6" s="901"/>
      <c r="H6" s="469" t="s">
        <v>864</v>
      </c>
    </row>
    <row r="7" spans="1:8">
      <c r="A7" s="461">
        <v>1</v>
      </c>
      <c r="B7" s="476" t="s">
        <v>519</v>
      </c>
      <c r="C7" s="757">
        <v>24715262.820000004</v>
      </c>
      <c r="D7" s="757">
        <v>1066235162.7355738</v>
      </c>
      <c r="E7" s="757">
        <v>38872400.687576294</v>
      </c>
      <c r="F7" s="757"/>
      <c r="G7" s="757">
        <v>0</v>
      </c>
      <c r="H7" s="758">
        <v>1052078024.8679974</v>
      </c>
    </row>
    <row r="8" spans="1:8">
      <c r="A8" s="461">
        <v>2</v>
      </c>
      <c r="B8" s="476" t="s">
        <v>520</v>
      </c>
      <c r="C8" s="757">
        <v>0</v>
      </c>
      <c r="D8" s="757">
        <v>164640969.54000002</v>
      </c>
      <c r="E8" s="757">
        <v>248432.31446628191</v>
      </c>
      <c r="F8" s="757"/>
      <c r="G8" s="757">
        <v>0</v>
      </c>
      <c r="H8" s="758">
        <v>164392537.22553375</v>
      </c>
    </row>
    <row r="9" spans="1:8">
      <c r="A9" s="461">
        <v>3</v>
      </c>
      <c r="B9" s="476" t="s">
        <v>869</v>
      </c>
      <c r="C9" s="757">
        <v>0</v>
      </c>
      <c r="D9" s="757">
        <v>76824344.570000008</v>
      </c>
      <c r="E9" s="757">
        <v>30401.604601723393</v>
      </c>
      <c r="F9" s="757"/>
      <c r="G9" s="757">
        <v>0</v>
      </c>
      <c r="H9" s="758">
        <v>76793942.965398282</v>
      </c>
    </row>
    <row r="10" spans="1:8">
      <c r="A10" s="461">
        <v>4</v>
      </c>
      <c r="B10" s="476" t="s">
        <v>521</v>
      </c>
      <c r="C10" s="757">
        <v>30765.47</v>
      </c>
      <c r="D10" s="757">
        <v>50210279.160000004</v>
      </c>
      <c r="E10" s="757">
        <v>662656.44739001163</v>
      </c>
      <c r="F10" s="757"/>
      <c r="G10" s="757">
        <v>0</v>
      </c>
      <c r="H10" s="758">
        <v>49578388.18260999</v>
      </c>
    </row>
    <row r="11" spans="1:8">
      <c r="A11" s="461">
        <v>5</v>
      </c>
      <c r="B11" s="476" t="s">
        <v>522</v>
      </c>
      <c r="C11" s="757">
        <v>1779763.57</v>
      </c>
      <c r="D11" s="757">
        <v>70428507.99000001</v>
      </c>
      <c r="E11" s="757">
        <v>1073946.514164055</v>
      </c>
      <c r="F11" s="757"/>
      <c r="G11" s="757">
        <v>0</v>
      </c>
      <c r="H11" s="758">
        <v>71134325.045835942</v>
      </c>
    </row>
    <row r="12" spans="1:8">
      <c r="A12" s="461">
        <v>6</v>
      </c>
      <c r="B12" s="476" t="s">
        <v>523</v>
      </c>
      <c r="C12" s="757">
        <v>14035</v>
      </c>
      <c r="D12" s="757">
        <v>7256502.3600000003</v>
      </c>
      <c r="E12" s="757">
        <v>146589.27948190802</v>
      </c>
      <c r="F12" s="757"/>
      <c r="G12" s="757">
        <v>0</v>
      </c>
      <c r="H12" s="758">
        <v>7123948.080518092</v>
      </c>
    </row>
    <row r="13" spans="1:8">
      <c r="A13" s="461">
        <v>7</v>
      </c>
      <c r="B13" s="476" t="s">
        <v>524</v>
      </c>
      <c r="C13" s="757">
        <v>100754.14</v>
      </c>
      <c r="D13" s="757">
        <v>21158715.150000006</v>
      </c>
      <c r="E13" s="757">
        <v>432145.65407583519</v>
      </c>
      <c r="F13" s="757"/>
      <c r="G13" s="757">
        <v>0</v>
      </c>
      <c r="H13" s="758">
        <v>20827323.635924172</v>
      </c>
    </row>
    <row r="14" spans="1:8">
      <c r="A14" s="461">
        <v>8</v>
      </c>
      <c r="B14" s="476" t="s">
        <v>525</v>
      </c>
      <c r="C14" s="757">
        <v>48006.92</v>
      </c>
      <c r="D14" s="757">
        <v>6330196.1299999999</v>
      </c>
      <c r="E14" s="757">
        <v>127393.61989002826</v>
      </c>
      <c r="F14" s="757"/>
      <c r="G14" s="757">
        <v>0</v>
      </c>
      <c r="H14" s="758">
        <v>6250809.4301099712</v>
      </c>
    </row>
    <row r="15" spans="1:8">
      <c r="A15" s="461">
        <v>9</v>
      </c>
      <c r="B15" s="476" t="s">
        <v>526</v>
      </c>
      <c r="C15" s="757">
        <v>47159.89</v>
      </c>
      <c r="D15" s="757">
        <v>24214428.979999997</v>
      </c>
      <c r="E15" s="757">
        <v>294400.32767581631</v>
      </c>
      <c r="F15" s="757"/>
      <c r="G15" s="757">
        <v>0</v>
      </c>
      <c r="H15" s="758">
        <v>23967188.542324182</v>
      </c>
    </row>
    <row r="16" spans="1:8">
      <c r="A16" s="461">
        <v>10</v>
      </c>
      <c r="B16" s="476" t="s">
        <v>527</v>
      </c>
      <c r="C16" s="757">
        <v>2048.11</v>
      </c>
      <c r="D16" s="757">
        <v>2299069.8000000003</v>
      </c>
      <c r="E16" s="757">
        <v>14829.360142349384</v>
      </c>
      <c r="F16" s="757"/>
      <c r="G16" s="757">
        <v>0</v>
      </c>
      <c r="H16" s="758">
        <v>2286288.5498576509</v>
      </c>
    </row>
    <row r="17" spans="1:9">
      <c r="A17" s="461">
        <v>11</v>
      </c>
      <c r="B17" s="476" t="s">
        <v>528</v>
      </c>
      <c r="C17" s="757">
        <v>76541.299999999988</v>
      </c>
      <c r="D17" s="757">
        <v>616437.09</v>
      </c>
      <c r="E17" s="757">
        <v>57961.597431212038</v>
      </c>
      <c r="F17" s="757"/>
      <c r="G17" s="757">
        <v>0</v>
      </c>
      <c r="H17" s="758">
        <v>635016.79256878782</v>
      </c>
    </row>
    <row r="18" spans="1:9">
      <c r="A18" s="461">
        <v>12</v>
      </c>
      <c r="B18" s="476" t="s">
        <v>529</v>
      </c>
      <c r="C18" s="757">
        <v>5254034.1299999962</v>
      </c>
      <c r="D18" s="757">
        <v>177056374.38999996</v>
      </c>
      <c r="E18" s="757">
        <v>5677053.5632429719</v>
      </c>
      <c r="F18" s="757"/>
      <c r="G18" s="757">
        <v>0</v>
      </c>
      <c r="H18" s="758">
        <v>176633354.95675698</v>
      </c>
    </row>
    <row r="19" spans="1:9">
      <c r="A19" s="461">
        <v>13</v>
      </c>
      <c r="B19" s="476" t="s">
        <v>530</v>
      </c>
      <c r="C19" s="757">
        <v>696055.93</v>
      </c>
      <c r="D19" s="757">
        <v>49247336.900000013</v>
      </c>
      <c r="E19" s="757">
        <v>928904.10238306737</v>
      </c>
      <c r="F19" s="757"/>
      <c r="G19" s="757">
        <v>0</v>
      </c>
      <c r="H19" s="758">
        <v>49014488.727616943</v>
      </c>
    </row>
    <row r="20" spans="1:9">
      <c r="A20" s="461">
        <v>14</v>
      </c>
      <c r="B20" s="476" t="s">
        <v>531</v>
      </c>
      <c r="C20" s="757">
        <v>3220040.12</v>
      </c>
      <c r="D20" s="757">
        <v>46238133.29999999</v>
      </c>
      <c r="E20" s="757">
        <v>2591176.0410536099</v>
      </c>
      <c r="F20" s="757"/>
      <c r="G20" s="757">
        <v>0</v>
      </c>
      <c r="H20" s="758">
        <v>46866997.378946379</v>
      </c>
    </row>
    <row r="21" spans="1:9">
      <c r="A21" s="461">
        <v>15</v>
      </c>
      <c r="B21" s="476" t="s">
        <v>532</v>
      </c>
      <c r="C21" s="757">
        <v>659587.86999999988</v>
      </c>
      <c r="D21" s="757">
        <v>15169162.23</v>
      </c>
      <c r="E21" s="757">
        <v>652587.57508144178</v>
      </c>
      <c r="F21" s="757"/>
      <c r="G21" s="757">
        <v>0</v>
      </c>
      <c r="H21" s="758">
        <v>15176162.524918558</v>
      </c>
    </row>
    <row r="22" spans="1:9">
      <c r="A22" s="461">
        <v>16</v>
      </c>
      <c r="B22" s="476" t="s">
        <v>533</v>
      </c>
      <c r="C22" s="757">
        <v>0</v>
      </c>
      <c r="D22" s="757">
        <v>26883513.449999999</v>
      </c>
      <c r="E22" s="757">
        <v>213556.40746092569</v>
      </c>
      <c r="F22" s="757"/>
      <c r="G22" s="757">
        <v>0</v>
      </c>
      <c r="H22" s="758">
        <v>26669957.042539075</v>
      </c>
    </row>
    <row r="23" spans="1:9">
      <c r="A23" s="461">
        <v>17</v>
      </c>
      <c r="B23" s="476" t="s">
        <v>534</v>
      </c>
      <c r="C23" s="757">
        <v>0</v>
      </c>
      <c r="D23" s="757">
        <v>1811130.68</v>
      </c>
      <c r="E23" s="757">
        <v>6772.7700793477634</v>
      </c>
      <c r="F23" s="757"/>
      <c r="G23" s="757">
        <v>0</v>
      </c>
      <c r="H23" s="758">
        <v>1804357.9099206522</v>
      </c>
    </row>
    <row r="24" spans="1:9">
      <c r="A24" s="461">
        <v>18</v>
      </c>
      <c r="B24" s="476" t="s">
        <v>535</v>
      </c>
      <c r="C24" s="757">
        <v>0</v>
      </c>
      <c r="D24" s="757">
        <v>47656292.060000002</v>
      </c>
      <c r="E24" s="757">
        <v>202965.86847891522</v>
      </c>
      <c r="F24" s="757"/>
      <c r="G24" s="757">
        <v>0</v>
      </c>
      <c r="H24" s="758">
        <v>47453326.191521086</v>
      </c>
    </row>
    <row r="25" spans="1:9">
      <c r="A25" s="461">
        <v>19</v>
      </c>
      <c r="B25" s="476" t="s">
        <v>536</v>
      </c>
      <c r="C25" s="757">
        <v>28118.58</v>
      </c>
      <c r="D25" s="757">
        <v>605736.34</v>
      </c>
      <c r="E25" s="757">
        <v>26515.85971462103</v>
      </c>
      <c r="F25" s="757"/>
      <c r="G25" s="757">
        <v>0</v>
      </c>
      <c r="H25" s="758">
        <v>607339.06028537895</v>
      </c>
    </row>
    <row r="26" spans="1:9">
      <c r="A26" s="461">
        <v>20</v>
      </c>
      <c r="B26" s="476" t="s">
        <v>537</v>
      </c>
      <c r="C26" s="757">
        <v>0</v>
      </c>
      <c r="D26" s="757">
        <v>34079630.810000002</v>
      </c>
      <c r="E26" s="757">
        <v>1027410.1779386509</v>
      </c>
      <c r="F26" s="757"/>
      <c r="G26" s="757">
        <v>0</v>
      </c>
      <c r="H26" s="758">
        <v>33052220.632061351</v>
      </c>
      <c r="I26" s="359"/>
    </row>
    <row r="27" spans="1:9">
      <c r="A27" s="461">
        <v>21</v>
      </c>
      <c r="B27" s="476" t="s">
        <v>538</v>
      </c>
      <c r="C27" s="757">
        <v>0</v>
      </c>
      <c r="D27" s="757">
        <v>7746561.9699999997</v>
      </c>
      <c r="E27" s="757">
        <v>11128.758407481502</v>
      </c>
      <c r="F27" s="757"/>
      <c r="G27" s="757">
        <v>0</v>
      </c>
      <c r="H27" s="758">
        <v>7735433.2115925178</v>
      </c>
      <c r="I27" s="359"/>
    </row>
    <row r="28" spans="1:9">
      <c r="A28" s="461">
        <v>22</v>
      </c>
      <c r="B28" s="476" t="s">
        <v>539</v>
      </c>
      <c r="C28" s="757">
        <v>0</v>
      </c>
      <c r="D28" s="757">
        <v>1327964.0799999998</v>
      </c>
      <c r="E28" s="757">
        <v>65409.414069726197</v>
      </c>
      <c r="F28" s="757"/>
      <c r="G28" s="757">
        <v>0</v>
      </c>
      <c r="H28" s="758">
        <v>1262554.6659302737</v>
      </c>
      <c r="I28" s="359"/>
    </row>
    <row r="29" spans="1:9">
      <c r="A29" s="461">
        <v>23</v>
      </c>
      <c r="B29" s="476" t="s">
        <v>540</v>
      </c>
      <c r="C29" s="757">
        <v>5430560.4599999972</v>
      </c>
      <c r="D29" s="757">
        <v>84466196.219999999</v>
      </c>
      <c r="E29" s="757">
        <v>5660883.1676996145</v>
      </c>
      <c r="F29" s="757"/>
      <c r="G29" s="757">
        <v>7384.29</v>
      </c>
      <c r="H29" s="758">
        <v>84235873.512300372</v>
      </c>
      <c r="I29" s="359"/>
    </row>
    <row r="30" spans="1:9">
      <c r="A30" s="461">
        <v>24</v>
      </c>
      <c r="B30" s="476" t="s">
        <v>541</v>
      </c>
      <c r="C30" s="757">
        <v>13957056.120000005</v>
      </c>
      <c r="D30" s="757">
        <v>379895413.44000018</v>
      </c>
      <c r="E30" s="757">
        <v>16590336.440814702</v>
      </c>
      <c r="F30" s="757"/>
      <c r="G30" s="757">
        <v>0</v>
      </c>
      <c r="H30" s="758">
        <v>377262133.11918551</v>
      </c>
      <c r="I30" s="359"/>
    </row>
    <row r="31" spans="1:9">
      <c r="A31" s="461">
        <v>25</v>
      </c>
      <c r="B31" s="476" t="s">
        <v>542</v>
      </c>
      <c r="C31" s="757">
        <v>413245.38999999996</v>
      </c>
      <c r="D31" s="757">
        <v>44342261.329999991</v>
      </c>
      <c r="E31" s="757">
        <v>1472727.2445215036</v>
      </c>
      <c r="F31" s="757"/>
      <c r="G31" s="757">
        <v>0</v>
      </c>
      <c r="H31" s="758">
        <v>43282779.475478485</v>
      </c>
      <c r="I31" s="359"/>
    </row>
    <row r="32" spans="1:9">
      <c r="A32" s="461">
        <v>26</v>
      </c>
      <c r="B32" s="476" t="s">
        <v>543</v>
      </c>
      <c r="C32" s="757">
        <v>46458921.410000093</v>
      </c>
      <c r="D32" s="757">
        <v>658979739.17999756</v>
      </c>
      <c r="E32" s="757">
        <v>44714447.332280613</v>
      </c>
      <c r="F32" s="757"/>
      <c r="G32" s="757">
        <v>3650487.9111359986</v>
      </c>
      <c r="H32" s="758">
        <v>660724213.25771701</v>
      </c>
      <c r="I32" s="359"/>
    </row>
    <row r="33" spans="1:9">
      <c r="A33" s="461">
        <v>27</v>
      </c>
      <c r="B33" s="462" t="s">
        <v>100</v>
      </c>
      <c r="C33" s="757"/>
      <c r="D33" s="757">
        <v>674753072.98799038</v>
      </c>
      <c r="E33" s="757">
        <v>80679.045033127069</v>
      </c>
      <c r="F33" s="757"/>
      <c r="G33" s="757"/>
      <c r="H33" s="758">
        <v>674672393.94295728</v>
      </c>
      <c r="I33" s="359"/>
    </row>
    <row r="34" spans="1:9">
      <c r="A34" s="461">
        <v>28</v>
      </c>
      <c r="B34" s="475" t="s">
        <v>67</v>
      </c>
      <c r="C34" s="759">
        <v>102931957.23000008</v>
      </c>
      <c r="D34" s="759">
        <v>3740473132.8735614</v>
      </c>
      <c r="E34" s="759">
        <v>121883711.17515585</v>
      </c>
      <c r="F34" s="759">
        <v>1114173.3684054432</v>
      </c>
      <c r="G34" s="759">
        <v>3657872.2011359986</v>
      </c>
      <c r="H34" s="760">
        <v>3720407205.5600004</v>
      </c>
      <c r="I34" s="359"/>
    </row>
    <row r="35" spans="1:9">
      <c r="A35" s="359"/>
      <c r="B35" s="359"/>
      <c r="C35" s="359"/>
      <c r="D35" s="359"/>
      <c r="E35" s="359"/>
      <c r="F35" s="359"/>
      <c r="G35" s="359"/>
      <c r="H35" s="359"/>
      <c r="I35" s="359"/>
    </row>
    <row r="36" spans="1:9">
      <c r="A36" s="359"/>
      <c r="B36" s="360"/>
      <c r="C36" s="359"/>
      <c r="D36" s="359"/>
      <c r="E36" s="359"/>
      <c r="F36" s="359"/>
      <c r="G36" s="359"/>
      <c r="H36" s="359"/>
      <c r="I36" s="359"/>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scale="4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5"/>
  <sheetViews>
    <sheetView showGridLines="0" zoomScaleNormal="100" workbookViewId="0"/>
  </sheetViews>
  <sheetFormatPr defaultColWidth="9.109375" defaultRowHeight="12"/>
  <cols>
    <col min="1" max="1" width="11.88671875" style="353" bestFit="1" customWidth="1"/>
    <col min="2" max="2" width="108" style="353" bestFit="1" customWidth="1"/>
    <col min="3" max="3" width="35.5546875" style="353" customWidth="1"/>
    <col min="4" max="4" width="38.44140625" style="358" customWidth="1"/>
    <col min="5" max="16384" width="9.109375" style="353"/>
  </cols>
  <sheetData>
    <row r="1" spans="1:4" ht="13.8">
      <c r="A1" s="352" t="s">
        <v>109</v>
      </c>
      <c r="B1" s="304" t="str">
        <f>Info!C2</f>
        <v>სს ”ლიბერთი ბანკი”</v>
      </c>
      <c r="D1" s="353"/>
    </row>
    <row r="2" spans="1:4">
      <c r="A2" s="354" t="s">
        <v>110</v>
      </c>
      <c r="B2" s="618">
        <f>'1. key ratios'!B2</f>
        <v>45016</v>
      </c>
      <c r="D2" s="353"/>
    </row>
    <row r="3" spans="1:4">
      <c r="A3" s="355" t="s">
        <v>544</v>
      </c>
      <c r="D3" s="353"/>
    </row>
    <row r="5" spans="1:4">
      <c r="A5" s="905" t="s">
        <v>881</v>
      </c>
      <c r="B5" s="905"/>
      <c r="C5" s="486" t="s">
        <v>563</v>
      </c>
      <c r="D5" s="486" t="s">
        <v>880</v>
      </c>
    </row>
    <row r="6" spans="1:4">
      <c r="A6" s="485">
        <v>1</v>
      </c>
      <c r="B6" s="478" t="s">
        <v>879</v>
      </c>
      <c r="C6" s="1012">
        <v>118106373.12093759</v>
      </c>
      <c r="D6" s="480">
        <v>491566.4256653781</v>
      </c>
    </row>
    <row r="7" spans="1:4">
      <c r="A7" s="482">
        <v>2</v>
      </c>
      <c r="B7" s="478" t="s">
        <v>878</v>
      </c>
      <c r="C7" s="1012">
        <f>SUM(C8:C9)</f>
        <v>17341852.660454661</v>
      </c>
      <c r="D7" s="480">
        <f>SUM(D8:D9)</f>
        <v>0</v>
      </c>
    </row>
    <row r="8" spans="1:4">
      <c r="A8" s="484">
        <v>2.1</v>
      </c>
      <c r="B8" s="483" t="s">
        <v>877</v>
      </c>
      <c r="C8" s="1012">
        <v>12510308.224056238</v>
      </c>
      <c r="D8" s="480"/>
    </row>
    <row r="9" spans="1:4">
      <c r="A9" s="484">
        <v>2.2000000000000002</v>
      </c>
      <c r="B9" s="483" t="s">
        <v>876</v>
      </c>
      <c r="C9" s="1012">
        <v>4831544.4363984205</v>
      </c>
      <c r="D9" s="480"/>
    </row>
    <row r="10" spans="1:4">
      <c r="A10" s="485">
        <v>3</v>
      </c>
      <c r="B10" s="478" t="s">
        <v>875</v>
      </c>
      <c r="C10" s="1012">
        <f>SUM(C11:C13)</f>
        <v>13667336.614490591</v>
      </c>
      <c r="D10" s="480">
        <f>SUM(D11:D13)</f>
        <v>67059.55</v>
      </c>
    </row>
    <row r="11" spans="1:4">
      <c r="A11" s="484">
        <v>3.1</v>
      </c>
      <c r="B11" s="483" t="s">
        <v>545</v>
      </c>
      <c r="C11" s="1012">
        <v>3657872.201136</v>
      </c>
      <c r="D11" s="480">
        <v>0</v>
      </c>
    </row>
    <row r="12" spans="1:4">
      <c r="A12" s="484">
        <v>3.2</v>
      </c>
      <c r="B12" s="483" t="s">
        <v>874</v>
      </c>
      <c r="C12" s="1012">
        <v>7727782.6843498712</v>
      </c>
      <c r="D12" s="480"/>
    </row>
    <row r="13" spans="1:4">
      <c r="A13" s="484">
        <v>3.3</v>
      </c>
      <c r="B13" s="483" t="s">
        <v>873</v>
      </c>
      <c r="C13" s="1012">
        <v>2281681.7290047202</v>
      </c>
      <c r="D13" s="480">
        <v>67059.55</v>
      </c>
    </row>
    <row r="14" spans="1:4">
      <c r="A14" s="482">
        <v>4</v>
      </c>
      <c r="B14" s="481" t="s">
        <v>872</v>
      </c>
      <c r="C14" s="1012">
        <v>792488.76295043924</v>
      </c>
      <c r="D14" s="480"/>
    </row>
    <row r="15" spans="1:4">
      <c r="A15" s="479">
        <v>5</v>
      </c>
      <c r="B15" s="478" t="s">
        <v>871</v>
      </c>
      <c r="C15" s="1013">
        <f>C6+C7-C10+C14</f>
        <v>122573377.92985208</v>
      </c>
      <c r="D15" s="477">
        <f>D6+D7-D10+D14</f>
        <v>424506.87566537812</v>
      </c>
    </row>
  </sheetData>
  <mergeCells count="1">
    <mergeCell ref="A5:B5"/>
  </mergeCells>
  <pageMargins left="0.7" right="0.7" top="0.75" bottom="0.75" header="0.3" footer="0.3"/>
  <pageSetup scale="46"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3"/>
  <sheetViews>
    <sheetView showGridLines="0" zoomScaleNormal="100" workbookViewId="0">
      <selection activeCell="F27" sqref="F27"/>
    </sheetView>
  </sheetViews>
  <sheetFormatPr defaultColWidth="9.109375" defaultRowHeight="12"/>
  <cols>
    <col min="1" max="1" width="11.88671875" style="472" bestFit="1" customWidth="1"/>
    <col min="2" max="2" width="128.88671875" style="472" bestFit="1" customWidth="1"/>
    <col min="3" max="3" width="29.88671875" style="472" customWidth="1"/>
    <col min="4" max="4" width="50.5546875" style="472" customWidth="1"/>
    <col min="5" max="16384" width="9.109375" style="472"/>
  </cols>
  <sheetData>
    <row r="1" spans="1:4" ht="13.8">
      <c r="A1" s="352" t="s">
        <v>109</v>
      </c>
      <c r="B1" s="304" t="str">
        <f>Info!C2</f>
        <v>სს ”ლიბერთი ბანკი”</v>
      </c>
    </row>
    <row r="2" spans="1:4">
      <c r="A2" s="354" t="s">
        <v>110</v>
      </c>
      <c r="B2" s="618">
        <f>'1. key ratios'!B2</f>
        <v>45016</v>
      </c>
    </row>
    <row r="3" spans="1:4">
      <c r="A3" s="355" t="s">
        <v>546</v>
      </c>
    </row>
    <row r="4" spans="1:4">
      <c r="A4" s="355"/>
    </row>
    <row r="5" spans="1:4" ht="15" customHeight="1">
      <c r="A5" s="906" t="s">
        <v>547</v>
      </c>
      <c r="B5" s="907"/>
      <c r="C5" s="910" t="s">
        <v>548</v>
      </c>
      <c r="D5" s="910" t="s">
        <v>549</v>
      </c>
    </row>
    <row r="6" spans="1:4">
      <c r="A6" s="908"/>
      <c r="B6" s="909"/>
      <c r="C6" s="910"/>
      <c r="D6" s="910"/>
    </row>
    <row r="7" spans="1:4">
      <c r="A7" s="475">
        <v>1</v>
      </c>
      <c r="B7" s="465" t="s">
        <v>550</v>
      </c>
      <c r="C7" s="757">
        <v>95816108.640000001</v>
      </c>
      <c r="D7" s="487"/>
    </row>
    <row r="8" spans="1:4">
      <c r="A8" s="462">
        <v>2</v>
      </c>
      <c r="B8" s="462" t="s">
        <v>551</v>
      </c>
      <c r="C8" s="757">
        <v>16470742.216860998</v>
      </c>
      <c r="D8" s="487"/>
    </row>
    <row r="9" spans="1:4">
      <c r="A9" s="462">
        <v>3</v>
      </c>
      <c r="B9" s="490" t="s">
        <v>552</v>
      </c>
      <c r="C9" s="757">
        <v>0</v>
      </c>
      <c r="D9" s="487"/>
    </row>
    <row r="10" spans="1:4">
      <c r="A10" s="462">
        <v>4</v>
      </c>
      <c r="B10" s="462" t="s">
        <v>553</v>
      </c>
      <c r="C10" s="757">
        <f>SUM(C11:C17)</f>
        <v>9354695.626861006</v>
      </c>
      <c r="D10" s="487"/>
    </row>
    <row r="11" spans="1:4">
      <c r="A11" s="462">
        <v>5</v>
      </c>
      <c r="B11" s="489" t="s">
        <v>882</v>
      </c>
      <c r="C11" s="757">
        <v>2987785.444652</v>
      </c>
      <c r="D11" s="487"/>
    </row>
    <row r="12" spans="1:4">
      <c r="A12" s="462">
        <v>6</v>
      </c>
      <c r="B12" s="489" t="s">
        <v>554</v>
      </c>
      <c r="C12" s="757">
        <v>2123272.8527800012</v>
      </c>
      <c r="D12" s="487"/>
    </row>
    <row r="13" spans="1:4">
      <c r="A13" s="462">
        <v>7</v>
      </c>
      <c r="B13" s="489" t="s">
        <v>557</v>
      </c>
      <c r="C13" s="757">
        <v>3657872.201136</v>
      </c>
      <c r="D13" s="487"/>
    </row>
    <row r="14" spans="1:4">
      <c r="A14" s="462">
        <v>8</v>
      </c>
      <c r="B14" s="489" t="s">
        <v>555</v>
      </c>
      <c r="C14" s="757">
        <v>72368.410000003409</v>
      </c>
      <c r="D14" s="462"/>
    </row>
    <row r="15" spans="1:4">
      <c r="A15" s="462">
        <v>9</v>
      </c>
      <c r="B15" s="489" t="s">
        <v>556</v>
      </c>
      <c r="C15" s="757">
        <v>0</v>
      </c>
      <c r="D15" s="462"/>
    </row>
    <row r="16" spans="1:4">
      <c r="A16" s="462">
        <v>10</v>
      </c>
      <c r="B16" s="489" t="s">
        <v>558</v>
      </c>
      <c r="C16" s="757">
        <v>0</v>
      </c>
      <c r="D16" s="462"/>
    </row>
    <row r="17" spans="1:4">
      <c r="A17" s="462">
        <v>11</v>
      </c>
      <c r="B17" s="489" t="s">
        <v>559</v>
      </c>
      <c r="C17" s="757">
        <v>513396.71829300001</v>
      </c>
      <c r="D17" s="487"/>
    </row>
    <row r="18" spans="1:4">
      <c r="A18" s="475">
        <v>12</v>
      </c>
      <c r="B18" s="488" t="s">
        <v>560</v>
      </c>
      <c r="C18" s="759">
        <f>C7+C8+C9-C10</f>
        <v>102932155.22999999</v>
      </c>
      <c r="D18" s="487"/>
    </row>
    <row r="21" spans="1:4">
      <c r="B21" s="352"/>
    </row>
    <row r="22" spans="1:4">
      <c r="B22" s="354"/>
    </row>
    <row r="23" spans="1:4">
      <c r="B23" s="355"/>
    </row>
  </sheetData>
  <mergeCells count="3">
    <mergeCell ref="A5:B6"/>
    <mergeCell ref="C5:C6"/>
    <mergeCell ref="D5:D6"/>
  </mergeCells>
  <pageMargins left="0.7" right="0.7" top="0.75" bottom="0.75" header="0.3" footer="0.3"/>
  <pageSetup paperSize="9" scale="3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28"/>
  <sheetViews>
    <sheetView showGridLines="0" zoomScaleNormal="100" workbookViewId="0">
      <selection activeCell="C8" sqref="C8"/>
    </sheetView>
  </sheetViews>
  <sheetFormatPr defaultColWidth="9.109375" defaultRowHeight="12"/>
  <cols>
    <col min="1" max="1" width="11.88671875" style="472" bestFit="1" customWidth="1"/>
    <col min="2" max="2" width="63.88671875" style="472" customWidth="1"/>
    <col min="3" max="3" width="15.5546875" style="472" customWidth="1"/>
    <col min="4" max="18" width="22.33203125" style="472" customWidth="1"/>
    <col min="19" max="19" width="23.33203125" style="472" bestFit="1" customWidth="1"/>
    <col min="20" max="26" width="22.33203125" style="472" customWidth="1"/>
    <col min="27" max="27" width="23.33203125" style="472" bestFit="1" customWidth="1"/>
    <col min="28" max="28" width="20" style="472" customWidth="1"/>
    <col min="29" max="16384" width="9.109375" style="472"/>
  </cols>
  <sheetData>
    <row r="1" spans="1:28" ht="13.8">
      <c r="A1" s="352" t="s">
        <v>109</v>
      </c>
      <c r="B1" s="304" t="str">
        <f>Info!C2</f>
        <v>სს ”ლიბერთი ბანკი”</v>
      </c>
    </row>
    <row r="2" spans="1:28">
      <c r="A2" s="354" t="s">
        <v>110</v>
      </c>
      <c r="B2" s="618">
        <f>'1. key ratios'!B2</f>
        <v>45016</v>
      </c>
      <c r="C2" s="473"/>
    </row>
    <row r="3" spans="1:28">
      <c r="A3" s="355" t="s">
        <v>561</v>
      </c>
    </row>
    <row r="5" spans="1:28" ht="15" customHeight="1">
      <c r="A5" s="911" t="s">
        <v>895</v>
      </c>
      <c r="B5" s="912"/>
      <c r="C5" s="917" t="s">
        <v>894</v>
      </c>
      <c r="D5" s="918"/>
      <c r="E5" s="918"/>
      <c r="F5" s="918"/>
      <c r="G5" s="918"/>
      <c r="H5" s="918"/>
      <c r="I5" s="918"/>
      <c r="J5" s="918"/>
      <c r="K5" s="918"/>
      <c r="L5" s="918"/>
      <c r="M5" s="918"/>
      <c r="N5" s="918"/>
      <c r="O5" s="918"/>
      <c r="P5" s="918"/>
      <c r="Q5" s="918"/>
      <c r="R5" s="918"/>
      <c r="S5" s="918"/>
      <c r="T5" s="504"/>
      <c r="U5" s="504"/>
      <c r="V5" s="504"/>
      <c r="W5" s="504"/>
      <c r="X5" s="504"/>
      <c r="Y5" s="504"/>
      <c r="Z5" s="504"/>
      <c r="AA5" s="503"/>
      <c r="AB5" s="494"/>
    </row>
    <row r="6" spans="1:28">
      <c r="A6" s="913"/>
      <c r="B6" s="914"/>
      <c r="C6" s="919" t="s">
        <v>67</v>
      </c>
      <c r="D6" s="921" t="s">
        <v>893</v>
      </c>
      <c r="E6" s="921"/>
      <c r="F6" s="921"/>
      <c r="G6" s="921"/>
      <c r="H6" s="922" t="s">
        <v>892</v>
      </c>
      <c r="I6" s="923"/>
      <c r="J6" s="923"/>
      <c r="K6" s="924"/>
      <c r="L6" s="502"/>
      <c r="M6" s="925" t="s">
        <v>891</v>
      </c>
      <c r="N6" s="925"/>
      <c r="O6" s="925"/>
      <c r="P6" s="925"/>
      <c r="Q6" s="925"/>
      <c r="R6" s="925"/>
      <c r="S6" s="901"/>
      <c r="T6" s="501"/>
      <c r="U6" s="904" t="s">
        <v>890</v>
      </c>
      <c r="V6" s="904"/>
      <c r="W6" s="904"/>
      <c r="X6" s="904"/>
      <c r="Y6" s="904"/>
      <c r="Z6" s="904"/>
      <c r="AA6" s="902"/>
      <c r="AB6" s="500"/>
    </row>
    <row r="7" spans="1:28" ht="24">
      <c r="A7" s="915"/>
      <c r="B7" s="916"/>
      <c r="C7" s="920"/>
      <c r="D7" s="499"/>
      <c r="E7" s="495" t="s">
        <v>562</v>
      </c>
      <c r="F7" s="469" t="s">
        <v>888</v>
      </c>
      <c r="G7" s="469" t="s">
        <v>889</v>
      </c>
      <c r="H7" s="498"/>
      <c r="I7" s="495" t="s">
        <v>562</v>
      </c>
      <c r="J7" s="469" t="s">
        <v>888</v>
      </c>
      <c r="K7" s="469" t="s">
        <v>889</v>
      </c>
      <c r="L7" s="497"/>
      <c r="M7" s="495" t="s">
        <v>562</v>
      </c>
      <c r="N7" s="469" t="s">
        <v>888</v>
      </c>
      <c r="O7" s="469" t="s">
        <v>887</v>
      </c>
      <c r="P7" s="469" t="s">
        <v>886</v>
      </c>
      <c r="Q7" s="469" t="s">
        <v>885</v>
      </c>
      <c r="R7" s="469" t="s">
        <v>884</v>
      </c>
      <c r="S7" s="469" t="s">
        <v>883</v>
      </c>
      <c r="T7" s="496"/>
      <c r="U7" s="495" t="s">
        <v>562</v>
      </c>
      <c r="V7" s="469" t="s">
        <v>888</v>
      </c>
      <c r="W7" s="469" t="s">
        <v>887</v>
      </c>
      <c r="X7" s="469" t="s">
        <v>886</v>
      </c>
      <c r="Y7" s="469" t="s">
        <v>885</v>
      </c>
      <c r="Z7" s="469" t="s">
        <v>884</v>
      </c>
      <c r="AA7" s="469" t="s">
        <v>883</v>
      </c>
      <c r="AB7" s="494"/>
    </row>
    <row r="8" spans="1:28">
      <c r="A8" s="493">
        <v>1</v>
      </c>
      <c r="B8" s="465" t="s">
        <v>563</v>
      </c>
      <c r="C8" s="759">
        <v>2626873864.4500055</v>
      </c>
      <c r="D8" s="757">
        <v>2437598282.5599966</v>
      </c>
      <c r="E8" s="757">
        <v>18987205.180000007</v>
      </c>
      <c r="F8" s="757">
        <v>264.62</v>
      </c>
      <c r="G8" s="757">
        <v>452527.2</v>
      </c>
      <c r="H8" s="757">
        <v>86343426.660000026</v>
      </c>
      <c r="I8" s="757">
        <v>7845702.5599999977</v>
      </c>
      <c r="J8" s="757">
        <v>12630460.230000002</v>
      </c>
      <c r="K8" s="757">
        <v>516094.27</v>
      </c>
      <c r="L8" s="757">
        <v>102932155.23000015</v>
      </c>
      <c r="M8" s="757">
        <v>2576787.0799999996</v>
      </c>
      <c r="N8" s="757">
        <v>4677001.4899999984</v>
      </c>
      <c r="O8" s="757">
        <v>15443920.720000001</v>
      </c>
      <c r="P8" s="757">
        <v>17803767.780000009</v>
      </c>
      <c r="Q8" s="757">
        <v>34666194.799999997</v>
      </c>
      <c r="R8" s="757">
        <v>17755022.570000011</v>
      </c>
      <c r="S8" s="757">
        <v>14044.92</v>
      </c>
      <c r="T8" s="757">
        <v>0</v>
      </c>
      <c r="U8" s="757">
        <v>0</v>
      </c>
      <c r="V8" s="757">
        <v>0</v>
      </c>
      <c r="W8" s="757">
        <v>0</v>
      </c>
      <c r="X8" s="757">
        <v>0</v>
      </c>
      <c r="Y8" s="757">
        <v>0</v>
      </c>
      <c r="Z8" s="757">
        <v>0</v>
      </c>
      <c r="AA8" s="757">
        <v>0</v>
      </c>
      <c r="AB8" s="491"/>
    </row>
    <row r="9" spans="1:28">
      <c r="A9" s="461">
        <v>1.1000000000000001</v>
      </c>
      <c r="B9" s="492" t="s">
        <v>564</v>
      </c>
      <c r="C9" s="768">
        <v>0</v>
      </c>
      <c r="D9" s="757">
        <v>0</v>
      </c>
      <c r="E9" s="757">
        <v>0</v>
      </c>
      <c r="F9" s="757">
        <v>0</v>
      </c>
      <c r="G9" s="757">
        <v>0</v>
      </c>
      <c r="H9" s="757">
        <v>0</v>
      </c>
      <c r="I9" s="757">
        <v>0</v>
      </c>
      <c r="J9" s="757">
        <v>0</v>
      </c>
      <c r="K9" s="757">
        <v>0</v>
      </c>
      <c r="L9" s="757">
        <v>0</v>
      </c>
      <c r="M9" s="757">
        <v>0</v>
      </c>
      <c r="N9" s="757">
        <v>0</v>
      </c>
      <c r="O9" s="757">
        <v>0</v>
      </c>
      <c r="P9" s="757">
        <v>0</v>
      </c>
      <c r="Q9" s="757">
        <v>0</v>
      </c>
      <c r="R9" s="757">
        <v>0</v>
      </c>
      <c r="S9" s="757">
        <v>0</v>
      </c>
      <c r="T9" s="757">
        <v>0</v>
      </c>
      <c r="U9" s="757">
        <v>0</v>
      </c>
      <c r="V9" s="757">
        <v>0</v>
      </c>
      <c r="W9" s="757">
        <v>0</v>
      </c>
      <c r="X9" s="757">
        <v>0</v>
      </c>
      <c r="Y9" s="757">
        <v>0</v>
      </c>
      <c r="Z9" s="757">
        <v>0</v>
      </c>
      <c r="AA9" s="757">
        <v>0</v>
      </c>
      <c r="AB9" s="491"/>
    </row>
    <row r="10" spans="1:28">
      <c r="A10" s="461">
        <v>1.2</v>
      </c>
      <c r="B10" s="492" t="s">
        <v>565</v>
      </c>
      <c r="C10" s="768">
        <v>0</v>
      </c>
      <c r="D10" s="757">
        <v>0</v>
      </c>
      <c r="E10" s="757">
        <v>0</v>
      </c>
      <c r="F10" s="757">
        <v>0</v>
      </c>
      <c r="G10" s="757">
        <v>0</v>
      </c>
      <c r="H10" s="757">
        <v>0</v>
      </c>
      <c r="I10" s="757">
        <v>0</v>
      </c>
      <c r="J10" s="757">
        <v>0</v>
      </c>
      <c r="K10" s="757">
        <v>0</v>
      </c>
      <c r="L10" s="757">
        <v>0</v>
      </c>
      <c r="M10" s="757">
        <v>0</v>
      </c>
      <c r="N10" s="757">
        <v>0</v>
      </c>
      <c r="O10" s="757">
        <v>0</v>
      </c>
      <c r="P10" s="757">
        <v>0</v>
      </c>
      <c r="Q10" s="757">
        <v>0</v>
      </c>
      <c r="R10" s="757">
        <v>0</v>
      </c>
      <c r="S10" s="757">
        <v>0</v>
      </c>
      <c r="T10" s="757">
        <v>0</v>
      </c>
      <c r="U10" s="757">
        <v>0</v>
      </c>
      <c r="V10" s="757">
        <v>0</v>
      </c>
      <c r="W10" s="757">
        <v>0</v>
      </c>
      <c r="X10" s="757">
        <v>0</v>
      </c>
      <c r="Y10" s="757">
        <v>0</v>
      </c>
      <c r="Z10" s="757">
        <v>0</v>
      </c>
      <c r="AA10" s="757">
        <v>0</v>
      </c>
      <c r="AB10" s="491"/>
    </row>
    <row r="11" spans="1:28">
      <c r="A11" s="461">
        <v>1.3</v>
      </c>
      <c r="B11" s="492" t="s">
        <v>566</v>
      </c>
      <c r="C11" s="768">
        <v>0</v>
      </c>
      <c r="D11" s="757">
        <v>0</v>
      </c>
      <c r="E11" s="757">
        <v>0</v>
      </c>
      <c r="F11" s="757">
        <v>0</v>
      </c>
      <c r="G11" s="757">
        <v>0</v>
      </c>
      <c r="H11" s="757">
        <v>0</v>
      </c>
      <c r="I11" s="757">
        <v>0</v>
      </c>
      <c r="J11" s="757">
        <v>0</v>
      </c>
      <c r="K11" s="757">
        <v>0</v>
      </c>
      <c r="L11" s="757">
        <v>0</v>
      </c>
      <c r="M11" s="757">
        <v>0</v>
      </c>
      <c r="N11" s="757">
        <v>0</v>
      </c>
      <c r="O11" s="757">
        <v>0</v>
      </c>
      <c r="P11" s="757">
        <v>0</v>
      </c>
      <c r="Q11" s="757">
        <v>0</v>
      </c>
      <c r="R11" s="757">
        <v>0</v>
      </c>
      <c r="S11" s="757">
        <v>0</v>
      </c>
      <c r="T11" s="757">
        <v>0</v>
      </c>
      <c r="U11" s="757">
        <v>0</v>
      </c>
      <c r="V11" s="757">
        <v>0</v>
      </c>
      <c r="W11" s="757">
        <v>0</v>
      </c>
      <c r="X11" s="757">
        <v>0</v>
      </c>
      <c r="Y11" s="757">
        <v>0</v>
      </c>
      <c r="Z11" s="757">
        <v>0</v>
      </c>
      <c r="AA11" s="757">
        <v>0</v>
      </c>
      <c r="AB11" s="491"/>
    </row>
    <row r="12" spans="1:28">
      <c r="A12" s="461">
        <v>1.4</v>
      </c>
      <c r="B12" s="492" t="s">
        <v>567</v>
      </c>
      <c r="C12" s="768">
        <v>124392601.92000002</v>
      </c>
      <c r="D12" s="757">
        <v>124392601.92000002</v>
      </c>
      <c r="E12" s="757">
        <v>14.8</v>
      </c>
      <c r="F12" s="757">
        <v>0</v>
      </c>
      <c r="G12" s="757">
        <v>13779.15</v>
      </c>
      <c r="H12" s="757">
        <v>0</v>
      </c>
      <c r="I12" s="757">
        <v>0</v>
      </c>
      <c r="J12" s="757">
        <v>0</v>
      </c>
      <c r="K12" s="757">
        <v>0</v>
      </c>
      <c r="L12" s="757">
        <v>0</v>
      </c>
      <c r="M12" s="757">
        <v>0</v>
      </c>
      <c r="N12" s="757">
        <v>0</v>
      </c>
      <c r="O12" s="757">
        <v>0</v>
      </c>
      <c r="P12" s="757">
        <v>0</v>
      </c>
      <c r="Q12" s="757">
        <v>0</v>
      </c>
      <c r="R12" s="757">
        <v>0</v>
      </c>
      <c r="S12" s="757">
        <v>0</v>
      </c>
      <c r="T12" s="757">
        <v>0</v>
      </c>
      <c r="U12" s="757">
        <v>0</v>
      </c>
      <c r="V12" s="757">
        <v>0</v>
      </c>
      <c r="W12" s="757">
        <v>0</v>
      </c>
      <c r="X12" s="757">
        <v>0</v>
      </c>
      <c r="Y12" s="757">
        <v>0</v>
      </c>
      <c r="Z12" s="757">
        <v>0</v>
      </c>
      <c r="AA12" s="757">
        <v>0</v>
      </c>
      <c r="AB12" s="491"/>
    </row>
    <row r="13" spans="1:28">
      <c r="A13" s="461">
        <v>1.5</v>
      </c>
      <c r="B13" s="492" t="s">
        <v>568</v>
      </c>
      <c r="C13" s="768">
        <v>550560245.4799999</v>
      </c>
      <c r="D13" s="757">
        <v>518932992.45999998</v>
      </c>
      <c r="E13" s="757">
        <v>530828.47000000009</v>
      </c>
      <c r="F13" s="757">
        <v>0</v>
      </c>
      <c r="G13" s="757">
        <v>0</v>
      </c>
      <c r="H13" s="757">
        <v>26706251.020000003</v>
      </c>
      <c r="I13" s="757">
        <v>745740.17</v>
      </c>
      <c r="J13" s="757">
        <v>3488404.19</v>
      </c>
      <c r="K13" s="757">
        <v>516094.27</v>
      </c>
      <c r="L13" s="757">
        <v>4921002</v>
      </c>
      <c r="M13" s="757">
        <v>0</v>
      </c>
      <c r="N13" s="757">
        <v>422153.7</v>
      </c>
      <c r="O13" s="757">
        <v>578700.31000000006</v>
      </c>
      <c r="P13" s="757">
        <v>237830.49</v>
      </c>
      <c r="Q13" s="757">
        <v>1864585.9700000002</v>
      </c>
      <c r="R13" s="757">
        <v>237698.08</v>
      </c>
      <c r="S13" s="757">
        <v>0</v>
      </c>
      <c r="T13" s="757">
        <v>0</v>
      </c>
      <c r="U13" s="757">
        <v>0</v>
      </c>
      <c r="V13" s="757">
        <v>0</v>
      </c>
      <c r="W13" s="757">
        <v>0</v>
      </c>
      <c r="X13" s="757">
        <v>0</v>
      </c>
      <c r="Y13" s="757">
        <v>0</v>
      </c>
      <c r="Z13" s="757">
        <v>0</v>
      </c>
      <c r="AA13" s="757">
        <v>0</v>
      </c>
      <c r="AB13" s="491"/>
    </row>
    <row r="14" spans="1:28">
      <c r="A14" s="461">
        <v>1.6</v>
      </c>
      <c r="B14" s="492" t="s">
        <v>569</v>
      </c>
      <c r="C14" s="768">
        <v>1951921017.0500054</v>
      </c>
      <c r="D14" s="757">
        <v>1794272688.1799967</v>
      </c>
      <c r="E14" s="757">
        <v>18456361.910000008</v>
      </c>
      <c r="F14" s="757">
        <v>264.62</v>
      </c>
      <c r="G14" s="757">
        <v>438748.05</v>
      </c>
      <c r="H14" s="757">
        <v>59637175.64000003</v>
      </c>
      <c r="I14" s="757">
        <v>7099962.3899999978</v>
      </c>
      <c r="J14" s="757">
        <v>9142056.0400000028</v>
      </c>
      <c r="K14" s="757">
        <v>0</v>
      </c>
      <c r="L14" s="757">
        <v>98011153.230000153</v>
      </c>
      <c r="M14" s="757">
        <v>2576787.0799999996</v>
      </c>
      <c r="N14" s="757">
        <v>4254847.7899999982</v>
      </c>
      <c r="O14" s="757">
        <v>14865220.41</v>
      </c>
      <c r="P14" s="757">
        <v>17565937.29000001</v>
      </c>
      <c r="Q14" s="757">
        <v>32801608.829999994</v>
      </c>
      <c r="R14" s="757">
        <v>17517324.490000013</v>
      </c>
      <c r="S14" s="757">
        <v>14044.92</v>
      </c>
      <c r="T14" s="757">
        <v>0</v>
      </c>
      <c r="U14" s="757">
        <v>0</v>
      </c>
      <c r="V14" s="757">
        <v>0</v>
      </c>
      <c r="W14" s="757">
        <v>0</v>
      </c>
      <c r="X14" s="757">
        <v>0</v>
      </c>
      <c r="Y14" s="757">
        <v>0</v>
      </c>
      <c r="Z14" s="757">
        <v>0</v>
      </c>
      <c r="AA14" s="757">
        <v>0</v>
      </c>
      <c r="AB14" s="491"/>
    </row>
    <row r="15" spans="1:28">
      <c r="A15" s="493">
        <v>2</v>
      </c>
      <c r="B15" s="475" t="s">
        <v>570</v>
      </c>
      <c r="C15" s="759">
        <v>356616665.94261402</v>
      </c>
      <c r="D15" s="759">
        <v>356616665.94261402</v>
      </c>
      <c r="E15" s="757">
        <v>0</v>
      </c>
      <c r="F15" s="757">
        <v>0</v>
      </c>
      <c r="G15" s="757">
        <v>0</v>
      </c>
      <c r="H15" s="757">
        <v>0</v>
      </c>
      <c r="I15" s="757">
        <v>0</v>
      </c>
      <c r="J15" s="757">
        <v>0</v>
      </c>
      <c r="K15" s="757">
        <v>0</v>
      </c>
      <c r="L15" s="757">
        <v>0</v>
      </c>
      <c r="M15" s="757">
        <v>0</v>
      </c>
      <c r="N15" s="757">
        <v>0</v>
      </c>
      <c r="O15" s="757">
        <v>0</v>
      </c>
      <c r="P15" s="757">
        <v>0</v>
      </c>
      <c r="Q15" s="757">
        <v>0</v>
      </c>
      <c r="R15" s="757">
        <v>0</v>
      </c>
      <c r="S15" s="757">
        <v>0</v>
      </c>
      <c r="T15" s="757">
        <v>0</v>
      </c>
      <c r="U15" s="757">
        <v>0</v>
      </c>
      <c r="V15" s="757">
        <v>0</v>
      </c>
      <c r="W15" s="757">
        <v>0</v>
      </c>
      <c r="X15" s="757">
        <v>0</v>
      </c>
      <c r="Y15" s="757">
        <v>0</v>
      </c>
      <c r="Z15" s="757">
        <v>0</v>
      </c>
      <c r="AA15" s="757">
        <v>0</v>
      </c>
      <c r="AB15" s="491"/>
    </row>
    <row r="16" spans="1:28">
      <c r="A16" s="461">
        <v>2.1</v>
      </c>
      <c r="B16" s="492" t="s">
        <v>564</v>
      </c>
      <c r="C16" s="768">
        <v>0</v>
      </c>
      <c r="D16" s="757">
        <v>0</v>
      </c>
      <c r="E16" s="757">
        <v>0</v>
      </c>
      <c r="F16" s="757">
        <v>0</v>
      </c>
      <c r="G16" s="757">
        <v>0</v>
      </c>
      <c r="H16" s="757">
        <v>0</v>
      </c>
      <c r="I16" s="757">
        <v>0</v>
      </c>
      <c r="J16" s="757">
        <v>0</v>
      </c>
      <c r="K16" s="757">
        <v>0</v>
      </c>
      <c r="L16" s="757">
        <v>0</v>
      </c>
      <c r="M16" s="757">
        <v>0</v>
      </c>
      <c r="N16" s="757">
        <v>0</v>
      </c>
      <c r="O16" s="757">
        <v>0</v>
      </c>
      <c r="P16" s="757">
        <v>0</v>
      </c>
      <c r="Q16" s="757">
        <v>0</v>
      </c>
      <c r="R16" s="757">
        <v>0</v>
      </c>
      <c r="S16" s="757">
        <v>0</v>
      </c>
      <c r="T16" s="757">
        <v>0</v>
      </c>
      <c r="U16" s="757">
        <v>0</v>
      </c>
      <c r="V16" s="757">
        <v>0</v>
      </c>
      <c r="W16" s="757">
        <v>0</v>
      </c>
      <c r="X16" s="757">
        <v>0</v>
      </c>
      <c r="Y16" s="757">
        <v>0</v>
      </c>
      <c r="Z16" s="757">
        <v>0</v>
      </c>
      <c r="AA16" s="757">
        <v>0</v>
      </c>
      <c r="AB16" s="491"/>
    </row>
    <row r="17" spans="1:28">
      <c r="A17" s="461">
        <v>2.2000000000000002</v>
      </c>
      <c r="B17" s="492" t="s">
        <v>565</v>
      </c>
      <c r="C17" s="816">
        <v>334524396.94261402</v>
      </c>
      <c r="D17" s="780">
        <v>334524396.94261402</v>
      </c>
      <c r="E17" s="757">
        <v>0</v>
      </c>
      <c r="F17" s="757">
        <v>0</v>
      </c>
      <c r="G17" s="757">
        <v>0</v>
      </c>
      <c r="H17" s="757">
        <v>0</v>
      </c>
      <c r="I17" s="757">
        <v>0</v>
      </c>
      <c r="J17" s="757">
        <v>0</v>
      </c>
      <c r="K17" s="757">
        <v>0</v>
      </c>
      <c r="L17" s="757">
        <v>0</v>
      </c>
      <c r="M17" s="757">
        <v>0</v>
      </c>
      <c r="N17" s="757">
        <v>0</v>
      </c>
      <c r="O17" s="757">
        <v>0</v>
      </c>
      <c r="P17" s="757">
        <v>0</v>
      </c>
      <c r="Q17" s="757">
        <v>0</v>
      </c>
      <c r="R17" s="757">
        <v>0</v>
      </c>
      <c r="S17" s="757">
        <v>0</v>
      </c>
      <c r="T17" s="757">
        <v>0</v>
      </c>
      <c r="U17" s="757">
        <v>0</v>
      </c>
      <c r="V17" s="757">
        <v>0</v>
      </c>
      <c r="W17" s="757">
        <v>0</v>
      </c>
      <c r="X17" s="757">
        <v>0</v>
      </c>
      <c r="Y17" s="757">
        <v>0</v>
      </c>
      <c r="Z17" s="757">
        <v>0</v>
      </c>
      <c r="AA17" s="757">
        <v>0</v>
      </c>
      <c r="AB17" s="491"/>
    </row>
    <row r="18" spans="1:28">
      <c r="A18" s="461">
        <v>2.2999999999999998</v>
      </c>
      <c r="B18" s="492" t="s">
        <v>566</v>
      </c>
      <c r="C18" s="816">
        <v>0</v>
      </c>
      <c r="D18" s="780">
        <v>0</v>
      </c>
      <c r="E18" s="757">
        <v>0</v>
      </c>
      <c r="F18" s="757">
        <v>0</v>
      </c>
      <c r="G18" s="757">
        <v>0</v>
      </c>
      <c r="H18" s="757">
        <v>0</v>
      </c>
      <c r="I18" s="757">
        <v>0</v>
      </c>
      <c r="J18" s="757">
        <v>0</v>
      </c>
      <c r="K18" s="757">
        <v>0</v>
      </c>
      <c r="L18" s="757">
        <v>0</v>
      </c>
      <c r="M18" s="757">
        <v>0</v>
      </c>
      <c r="N18" s="757">
        <v>0</v>
      </c>
      <c r="O18" s="757">
        <v>0</v>
      </c>
      <c r="P18" s="757">
        <v>0</v>
      </c>
      <c r="Q18" s="757">
        <v>0</v>
      </c>
      <c r="R18" s="757">
        <v>0</v>
      </c>
      <c r="S18" s="757">
        <v>0</v>
      </c>
      <c r="T18" s="757">
        <v>0</v>
      </c>
      <c r="U18" s="757">
        <v>0</v>
      </c>
      <c r="V18" s="757">
        <v>0</v>
      </c>
      <c r="W18" s="757">
        <v>0</v>
      </c>
      <c r="X18" s="757">
        <v>0</v>
      </c>
      <c r="Y18" s="757">
        <v>0</v>
      </c>
      <c r="Z18" s="757">
        <v>0</v>
      </c>
      <c r="AA18" s="757">
        <v>0</v>
      </c>
      <c r="AB18" s="491"/>
    </row>
    <row r="19" spans="1:28">
      <c r="A19" s="461">
        <v>2.4</v>
      </c>
      <c r="B19" s="492" t="s">
        <v>567</v>
      </c>
      <c r="C19" s="816">
        <v>0</v>
      </c>
      <c r="D19" s="780">
        <v>0</v>
      </c>
      <c r="E19" s="757">
        <v>0</v>
      </c>
      <c r="F19" s="757">
        <v>0</v>
      </c>
      <c r="G19" s="757">
        <v>0</v>
      </c>
      <c r="H19" s="757">
        <v>0</v>
      </c>
      <c r="I19" s="757">
        <v>0</v>
      </c>
      <c r="J19" s="757">
        <v>0</v>
      </c>
      <c r="K19" s="757">
        <v>0</v>
      </c>
      <c r="L19" s="757">
        <v>0</v>
      </c>
      <c r="M19" s="757">
        <v>0</v>
      </c>
      <c r="N19" s="757">
        <v>0</v>
      </c>
      <c r="O19" s="757">
        <v>0</v>
      </c>
      <c r="P19" s="757">
        <v>0</v>
      </c>
      <c r="Q19" s="757">
        <v>0</v>
      </c>
      <c r="R19" s="757">
        <v>0</v>
      </c>
      <c r="S19" s="757">
        <v>0</v>
      </c>
      <c r="T19" s="757">
        <v>0</v>
      </c>
      <c r="U19" s="757">
        <v>0</v>
      </c>
      <c r="V19" s="757">
        <v>0</v>
      </c>
      <c r="W19" s="757">
        <v>0</v>
      </c>
      <c r="X19" s="757">
        <v>0</v>
      </c>
      <c r="Y19" s="757">
        <v>0</v>
      </c>
      <c r="Z19" s="757">
        <v>0</v>
      </c>
      <c r="AA19" s="757">
        <v>0</v>
      </c>
      <c r="AB19" s="491"/>
    </row>
    <row r="20" spans="1:28">
      <c r="A20" s="461">
        <v>2.5</v>
      </c>
      <c r="B20" s="492" t="s">
        <v>568</v>
      </c>
      <c r="C20" s="816">
        <v>22092269</v>
      </c>
      <c r="D20" s="780">
        <v>22092269</v>
      </c>
      <c r="E20" s="757">
        <v>0</v>
      </c>
      <c r="F20" s="757">
        <v>0</v>
      </c>
      <c r="G20" s="757">
        <v>0</v>
      </c>
      <c r="H20" s="757">
        <v>0</v>
      </c>
      <c r="I20" s="757">
        <v>0</v>
      </c>
      <c r="J20" s="757">
        <v>0</v>
      </c>
      <c r="K20" s="757">
        <v>0</v>
      </c>
      <c r="L20" s="757">
        <v>0</v>
      </c>
      <c r="M20" s="757">
        <v>0</v>
      </c>
      <c r="N20" s="757">
        <v>0</v>
      </c>
      <c r="O20" s="757">
        <v>0</v>
      </c>
      <c r="P20" s="757">
        <v>0</v>
      </c>
      <c r="Q20" s="757">
        <v>0</v>
      </c>
      <c r="R20" s="757">
        <v>0</v>
      </c>
      <c r="S20" s="757">
        <v>0</v>
      </c>
      <c r="T20" s="757">
        <v>0</v>
      </c>
      <c r="U20" s="757">
        <v>0</v>
      </c>
      <c r="V20" s="757">
        <v>0</v>
      </c>
      <c r="W20" s="757">
        <v>0</v>
      </c>
      <c r="X20" s="757">
        <v>0</v>
      </c>
      <c r="Y20" s="757">
        <v>0</v>
      </c>
      <c r="Z20" s="757">
        <v>0</v>
      </c>
      <c r="AA20" s="757">
        <v>0</v>
      </c>
      <c r="AB20" s="491"/>
    </row>
    <row r="21" spans="1:28">
      <c r="A21" s="461">
        <v>2.6</v>
      </c>
      <c r="B21" s="492" t="s">
        <v>569</v>
      </c>
      <c r="C21" s="768">
        <v>0</v>
      </c>
      <c r="D21" s="757">
        <v>0</v>
      </c>
      <c r="E21" s="757">
        <v>0</v>
      </c>
      <c r="F21" s="757">
        <v>0</v>
      </c>
      <c r="G21" s="757">
        <v>0</v>
      </c>
      <c r="H21" s="757">
        <v>0</v>
      </c>
      <c r="I21" s="757">
        <v>0</v>
      </c>
      <c r="J21" s="757">
        <v>0</v>
      </c>
      <c r="K21" s="757">
        <v>0</v>
      </c>
      <c r="L21" s="757">
        <v>0</v>
      </c>
      <c r="M21" s="757">
        <v>0</v>
      </c>
      <c r="N21" s="757">
        <v>0</v>
      </c>
      <c r="O21" s="757">
        <v>0</v>
      </c>
      <c r="P21" s="757">
        <v>0</v>
      </c>
      <c r="Q21" s="757">
        <v>0</v>
      </c>
      <c r="R21" s="757">
        <v>0</v>
      </c>
      <c r="S21" s="757">
        <v>0</v>
      </c>
      <c r="T21" s="757">
        <v>0</v>
      </c>
      <c r="U21" s="757">
        <v>0</v>
      </c>
      <c r="V21" s="757">
        <v>0</v>
      </c>
      <c r="W21" s="757">
        <v>0</v>
      </c>
      <c r="X21" s="757">
        <v>0</v>
      </c>
      <c r="Y21" s="757">
        <v>0</v>
      </c>
      <c r="Z21" s="757">
        <v>0</v>
      </c>
      <c r="AA21" s="757">
        <v>0</v>
      </c>
      <c r="AB21" s="491"/>
    </row>
    <row r="22" spans="1:28">
      <c r="A22" s="493">
        <v>3</v>
      </c>
      <c r="B22" s="465" t="s">
        <v>571</v>
      </c>
      <c r="C22" s="759">
        <v>181346258.20074406</v>
      </c>
      <c r="D22" s="759">
        <v>180124261.23636001</v>
      </c>
      <c r="E22" s="769">
        <v>0</v>
      </c>
      <c r="F22" s="769">
        <v>0</v>
      </c>
      <c r="G22" s="769">
        <v>0</v>
      </c>
      <c r="H22" s="759">
        <v>932241.08508400002</v>
      </c>
      <c r="I22" s="769">
        <v>0</v>
      </c>
      <c r="J22" s="769">
        <v>0</v>
      </c>
      <c r="K22" s="769">
        <v>0</v>
      </c>
      <c r="L22" s="759">
        <v>289755.87930000015</v>
      </c>
      <c r="M22" s="769">
        <v>0</v>
      </c>
      <c r="N22" s="769">
        <v>0</v>
      </c>
      <c r="O22" s="769">
        <v>0</v>
      </c>
      <c r="P22" s="769">
        <v>0</v>
      </c>
      <c r="Q22" s="769">
        <v>0</v>
      </c>
      <c r="R22" s="769">
        <v>0</v>
      </c>
      <c r="S22" s="769">
        <v>0</v>
      </c>
      <c r="T22" s="759">
        <v>0</v>
      </c>
      <c r="U22" s="769">
        <v>0</v>
      </c>
      <c r="V22" s="769">
        <v>0</v>
      </c>
      <c r="W22" s="769">
        <v>0</v>
      </c>
      <c r="X22" s="769">
        <v>0</v>
      </c>
      <c r="Y22" s="769">
        <v>0</v>
      </c>
      <c r="Z22" s="769">
        <v>0</v>
      </c>
      <c r="AA22" s="769">
        <v>0</v>
      </c>
      <c r="AB22" s="491"/>
    </row>
    <row r="23" spans="1:28">
      <c r="A23" s="461">
        <v>3.1</v>
      </c>
      <c r="B23" s="492" t="s">
        <v>564</v>
      </c>
      <c r="C23" s="768">
        <v>0</v>
      </c>
      <c r="D23" s="759">
        <v>0</v>
      </c>
      <c r="E23" s="769">
        <v>0</v>
      </c>
      <c r="F23" s="769">
        <v>0</v>
      </c>
      <c r="G23" s="769">
        <v>0</v>
      </c>
      <c r="H23" s="759">
        <v>0</v>
      </c>
      <c r="I23" s="769">
        <v>0</v>
      </c>
      <c r="J23" s="769">
        <v>0</v>
      </c>
      <c r="K23" s="769">
        <v>0</v>
      </c>
      <c r="L23" s="759">
        <v>0</v>
      </c>
      <c r="M23" s="769">
        <v>0</v>
      </c>
      <c r="N23" s="769">
        <v>0</v>
      </c>
      <c r="O23" s="769">
        <v>0</v>
      </c>
      <c r="P23" s="769">
        <v>0</v>
      </c>
      <c r="Q23" s="769">
        <v>0</v>
      </c>
      <c r="R23" s="769">
        <v>0</v>
      </c>
      <c r="S23" s="769">
        <v>0</v>
      </c>
      <c r="T23" s="759">
        <v>0</v>
      </c>
      <c r="U23" s="769">
        <v>0</v>
      </c>
      <c r="V23" s="769">
        <v>0</v>
      </c>
      <c r="W23" s="769">
        <v>0</v>
      </c>
      <c r="X23" s="769">
        <v>0</v>
      </c>
      <c r="Y23" s="769">
        <v>0</v>
      </c>
      <c r="Z23" s="769">
        <v>0</v>
      </c>
      <c r="AA23" s="769">
        <v>0</v>
      </c>
      <c r="AB23" s="491"/>
    </row>
    <row r="24" spans="1:28">
      <c r="A24" s="461">
        <v>3.2</v>
      </c>
      <c r="B24" s="492" t="s">
        <v>565</v>
      </c>
      <c r="C24" s="768">
        <v>0</v>
      </c>
      <c r="D24" s="759">
        <v>0</v>
      </c>
      <c r="E24" s="769">
        <v>0</v>
      </c>
      <c r="F24" s="769">
        <v>0</v>
      </c>
      <c r="G24" s="769">
        <v>0</v>
      </c>
      <c r="H24" s="759">
        <v>0</v>
      </c>
      <c r="I24" s="769">
        <v>0</v>
      </c>
      <c r="J24" s="769">
        <v>0</v>
      </c>
      <c r="K24" s="769">
        <v>0</v>
      </c>
      <c r="L24" s="759">
        <v>0</v>
      </c>
      <c r="M24" s="769">
        <v>0</v>
      </c>
      <c r="N24" s="769">
        <v>0</v>
      </c>
      <c r="O24" s="769">
        <v>0</v>
      </c>
      <c r="P24" s="769">
        <v>0</v>
      </c>
      <c r="Q24" s="769">
        <v>0</v>
      </c>
      <c r="R24" s="769">
        <v>0</v>
      </c>
      <c r="S24" s="769">
        <v>0</v>
      </c>
      <c r="T24" s="759">
        <v>0</v>
      </c>
      <c r="U24" s="769">
        <v>0</v>
      </c>
      <c r="V24" s="769">
        <v>0</v>
      </c>
      <c r="W24" s="769">
        <v>0</v>
      </c>
      <c r="X24" s="769">
        <v>0</v>
      </c>
      <c r="Y24" s="769">
        <v>0</v>
      </c>
      <c r="Z24" s="769">
        <v>0</v>
      </c>
      <c r="AA24" s="769">
        <v>0</v>
      </c>
      <c r="AB24" s="491"/>
    </row>
    <row r="25" spans="1:28">
      <c r="A25" s="461">
        <v>3.3</v>
      </c>
      <c r="B25" s="492" t="s">
        <v>566</v>
      </c>
      <c r="C25" s="768">
        <v>9389590</v>
      </c>
      <c r="D25" s="759">
        <v>9389590</v>
      </c>
      <c r="E25" s="769">
        <v>0</v>
      </c>
      <c r="F25" s="769">
        <v>0</v>
      </c>
      <c r="G25" s="769">
        <v>0</v>
      </c>
      <c r="H25" s="759">
        <v>0</v>
      </c>
      <c r="I25" s="769">
        <v>0</v>
      </c>
      <c r="J25" s="769">
        <v>0</v>
      </c>
      <c r="K25" s="769">
        <v>0</v>
      </c>
      <c r="L25" s="759">
        <v>0</v>
      </c>
      <c r="M25" s="769">
        <v>0</v>
      </c>
      <c r="N25" s="769">
        <v>0</v>
      </c>
      <c r="O25" s="769">
        <v>0</v>
      </c>
      <c r="P25" s="769">
        <v>0</v>
      </c>
      <c r="Q25" s="769">
        <v>0</v>
      </c>
      <c r="R25" s="769">
        <v>0</v>
      </c>
      <c r="S25" s="769">
        <v>0</v>
      </c>
      <c r="T25" s="759">
        <v>0</v>
      </c>
      <c r="U25" s="769">
        <v>0</v>
      </c>
      <c r="V25" s="769">
        <v>0</v>
      </c>
      <c r="W25" s="769">
        <v>0</v>
      </c>
      <c r="X25" s="769">
        <v>0</v>
      </c>
      <c r="Y25" s="769">
        <v>0</v>
      </c>
      <c r="Z25" s="769">
        <v>0</v>
      </c>
      <c r="AA25" s="769">
        <v>0</v>
      </c>
      <c r="AB25" s="491"/>
    </row>
    <row r="26" spans="1:28">
      <c r="A26" s="461">
        <v>3.4</v>
      </c>
      <c r="B26" s="492" t="s">
        <v>567</v>
      </c>
      <c r="C26" s="768">
        <v>2984362.4400519999</v>
      </c>
      <c r="D26" s="759">
        <v>2984362.4400519999</v>
      </c>
      <c r="E26" s="769">
        <v>0</v>
      </c>
      <c r="F26" s="769">
        <v>0</v>
      </c>
      <c r="G26" s="769">
        <v>0</v>
      </c>
      <c r="H26" s="759">
        <v>0</v>
      </c>
      <c r="I26" s="769">
        <v>0</v>
      </c>
      <c r="J26" s="769">
        <v>0</v>
      </c>
      <c r="K26" s="769">
        <v>0</v>
      </c>
      <c r="L26" s="759">
        <v>0</v>
      </c>
      <c r="M26" s="769">
        <v>0</v>
      </c>
      <c r="N26" s="769">
        <v>0</v>
      </c>
      <c r="O26" s="769">
        <v>0</v>
      </c>
      <c r="P26" s="769">
        <v>0</v>
      </c>
      <c r="Q26" s="769">
        <v>0</v>
      </c>
      <c r="R26" s="769">
        <v>0</v>
      </c>
      <c r="S26" s="769">
        <v>0</v>
      </c>
      <c r="T26" s="759">
        <v>0</v>
      </c>
      <c r="U26" s="769">
        <v>0</v>
      </c>
      <c r="V26" s="769">
        <v>0</v>
      </c>
      <c r="W26" s="769">
        <v>0</v>
      </c>
      <c r="X26" s="769">
        <v>0</v>
      </c>
      <c r="Y26" s="769">
        <v>0</v>
      </c>
      <c r="Z26" s="769">
        <v>0</v>
      </c>
      <c r="AA26" s="769">
        <v>0</v>
      </c>
      <c r="AB26" s="491"/>
    </row>
    <row r="27" spans="1:28">
      <c r="A27" s="461">
        <v>3.5</v>
      </c>
      <c r="B27" s="492" t="s">
        <v>568</v>
      </c>
      <c r="C27" s="768">
        <v>122184065.77508003</v>
      </c>
      <c r="D27" s="759">
        <v>121259673.00225601</v>
      </c>
      <c r="E27" s="769">
        <v>0</v>
      </c>
      <c r="F27" s="769">
        <v>0</v>
      </c>
      <c r="G27" s="769">
        <v>0</v>
      </c>
      <c r="H27" s="759">
        <v>882634.48887600005</v>
      </c>
      <c r="I27" s="769">
        <v>0</v>
      </c>
      <c r="J27" s="769">
        <v>0</v>
      </c>
      <c r="K27" s="769">
        <v>0</v>
      </c>
      <c r="L27" s="759">
        <v>41758.283947999997</v>
      </c>
      <c r="M27" s="769">
        <v>0</v>
      </c>
      <c r="N27" s="769">
        <v>0</v>
      </c>
      <c r="O27" s="769">
        <v>0</v>
      </c>
      <c r="P27" s="769">
        <v>0</v>
      </c>
      <c r="Q27" s="769">
        <v>0</v>
      </c>
      <c r="R27" s="769">
        <v>0</v>
      </c>
      <c r="S27" s="769">
        <v>0</v>
      </c>
      <c r="T27" s="759">
        <v>0</v>
      </c>
      <c r="U27" s="769">
        <v>0</v>
      </c>
      <c r="V27" s="769">
        <v>0</v>
      </c>
      <c r="W27" s="769">
        <v>0</v>
      </c>
      <c r="X27" s="769">
        <v>0</v>
      </c>
      <c r="Y27" s="769">
        <v>0</v>
      </c>
      <c r="Z27" s="769">
        <v>0</v>
      </c>
      <c r="AA27" s="769">
        <v>0</v>
      </c>
      <c r="AB27" s="491"/>
    </row>
    <row r="28" spans="1:28">
      <c r="A28" s="461">
        <v>3.6</v>
      </c>
      <c r="B28" s="492" t="s">
        <v>569</v>
      </c>
      <c r="C28" s="768">
        <v>46788239.985612027</v>
      </c>
      <c r="D28" s="759">
        <v>46490635.794052005</v>
      </c>
      <c r="E28" s="769">
        <v>0</v>
      </c>
      <c r="F28" s="769">
        <v>0</v>
      </c>
      <c r="G28" s="769">
        <v>0</v>
      </c>
      <c r="H28" s="759">
        <v>49606.596207999988</v>
      </c>
      <c r="I28" s="769">
        <v>0</v>
      </c>
      <c r="J28" s="769">
        <v>0</v>
      </c>
      <c r="K28" s="769">
        <v>0</v>
      </c>
      <c r="L28" s="759">
        <v>247997.59535200015</v>
      </c>
      <c r="M28" s="769">
        <v>0</v>
      </c>
      <c r="N28" s="769">
        <v>0</v>
      </c>
      <c r="O28" s="769">
        <v>0</v>
      </c>
      <c r="P28" s="769">
        <v>0</v>
      </c>
      <c r="Q28" s="769">
        <v>0</v>
      </c>
      <c r="R28" s="769">
        <v>0</v>
      </c>
      <c r="S28" s="769">
        <v>0</v>
      </c>
      <c r="T28" s="759">
        <v>0</v>
      </c>
      <c r="U28" s="769">
        <v>0</v>
      </c>
      <c r="V28" s="769">
        <v>0</v>
      </c>
      <c r="W28" s="769">
        <v>0</v>
      </c>
      <c r="X28" s="769">
        <v>0</v>
      </c>
      <c r="Y28" s="769">
        <v>0</v>
      </c>
      <c r="Z28" s="769">
        <v>0</v>
      </c>
      <c r="AA28" s="769">
        <v>0</v>
      </c>
      <c r="AB28" s="491"/>
    </row>
  </sheetData>
  <mergeCells count="7">
    <mergeCell ref="U6:AA6"/>
    <mergeCell ref="A5:B7"/>
    <mergeCell ref="C5:S5"/>
    <mergeCell ref="C6:C7"/>
    <mergeCell ref="D6:G6"/>
    <mergeCell ref="H6:K6"/>
    <mergeCell ref="M6:S6"/>
  </mergeCells>
  <pageMargins left="0.7" right="0.7" top="0.75" bottom="0.75" header="0.3" footer="0.3"/>
  <pageSetup scale="1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2"/>
  <sheetViews>
    <sheetView showGridLines="0" zoomScaleNormal="100" workbookViewId="0">
      <selection activeCell="C8" sqref="C8:AA22"/>
    </sheetView>
  </sheetViews>
  <sheetFormatPr defaultColWidth="9.109375" defaultRowHeight="12"/>
  <cols>
    <col min="1" max="1" width="11.88671875" style="472" bestFit="1" customWidth="1"/>
    <col min="2" max="2" width="90.33203125" style="472" bestFit="1" customWidth="1"/>
    <col min="3" max="3" width="20.109375" style="472" customWidth="1"/>
    <col min="4" max="4" width="22.33203125" style="472" customWidth="1"/>
    <col min="5" max="7" width="17.109375" style="472" customWidth="1"/>
    <col min="8" max="8" width="22.33203125" style="472" customWidth="1"/>
    <col min="9" max="10" width="17.109375" style="472" customWidth="1"/>
    <col min="11" max="27" width="22.33203125" style="472" customWidth="1"/>
    <col min="28" max="16384" width="9.109375" style="472"/>
  </cols>
  <sheetData>
    <row r="1" spans="1:27" ht="13.8">
      <c r="A1" s="352" t="s">
        <v>109</v>
      </c>
      <c r="B1" s="304" t="str">
        <f>Info!C2</f>
        <v>სს ”ლიბერთი ბანკი”</v>
      </c>
    </row>
    <row r="2" spans="1:27">
      <c r="A2" s="354" t="s">
        <v>110</v>
      </c>
      <c r="B2" s="618">
        <f>'1. key ratios'!B2</f>
        <v>45016</v>
      </c>
    </row>
    <row r="3" spans="1:27">
      <c r="A3" s="355" t="s">
        <v>572</v>
      </c>
      <c r="C3" s="474"/>
    </row>
    <row r="4" spans="1:27" ht="12.6" thickBot="1">
      <c r="A4" s="355"/>
      <c r="B4" s="474"/>
      <c r="C4" s="474"/>
    </row>
    <row r="5" spans="1:27" s="505" customFormat="1" ht="13.5" customHeight="1">
      <c r="A5" s="930" t="s">
        <v>902</v>
      </c>
      <c r="B5" s="931"/>
      <c r="C5" s="927" t="s">
        <v>573</v>
      </c>
      <c r="D5" s="928"/>
      <c r="E5" s="928"/>
      <c r="F5" s="928"/>
      <c r="G5" s="928"/>
      <c r="H5" s="928"/>
      <c r="I5" s="928"/>
      <c r="J5" s="928"/>
      <c r="K5" s="928"/>
      <c r="L5" s="928"/>
      <c r="M5" s="928"/>
      <c r="N5" s="928"/>
      <c r="O5" s="928"/>
      <c r="P5" s="928"/>
      <c r="Q5" s="928"/>
      <c r="R5" s="928"/>
      <c r="S5" s="928"/>
      <c r="T5" s="928"/>
      <c r="U5" s="928"/>
      <c r="V5" s="928"/>
      <c r="W5" s="928"/>
      <c r="X5" s="928"/>
      <c r="Y5" s="928"/>
      <c r="Z5" s="928"/>
      <c r="AA5" s="929"/>
    </row>
    <row r="6" spans="1:27" s="505" customFormat="1" ht="12" customHeight="1">
      <c r="A6" s="932"/>
      <c r="B6" s="933"/>
      <c r="C6" s="937" t="s">
        <v>67</v>
      </c>
      <c r="D6" s="936" t="s">
        <v>893</v>
      </c>
      <c r="E6" s="936"/>
      <c r="F6" s="936"/>
      <c r="G6" s="936"/>
      <c r="H6" s="922" t="s">
        <v>892</v>
      </c>
      <c r="I6" s="923"/>
      <c r="J6" s="923"/>
      <c r="K6" s="923"/>
      <c r="L6" s="501"/>
      <c r="M6" s="904" t="s">
        <v>891</v>
      </c>
      <c r="N6" s="904"/>
      <c r="O6" s="904"/>
      <c r="P6" s="904"/>
      <c r="Q6" s="904"/>
      <c r="R6" s="904"/>
      <c r="S6" s="902"/>
      <c r="T6" s="501"/>
      <c r="U6" s="904" t="s">
        <v>890</v>
      </c>
      <c r="V6" s="904"/>
      <c r="W6" s="904"/>
      <c r="X6" s="904"/>
      <c r="Y6" s="904"/>
      <c r="Z6" s="904"/>
      <c r="AA6" s="926"/>
    </row>
    <row r="7" spans="1:27" s="505" customFormat="1" ht="36">
      <c r="A7" s="934"/>
      <c r="B7" s="935"/>
      <c r="C7" s="938"/>
      <c r="D7" s="499"/>
      <c r="E7" s="495" t="s">
        <v>562</v>
      </c>
      <c r="F7" s="469" t="s">
        <v>888</v>
      </c>
      <c r="G7" s="469" t="s">
        <v>889</v>
      </c>
      <c r="H7" s="526"/>
      <c r="I7" s="495" t="s">
        <v>562</v>
      </c>
      <c r="J7" s="469" t="s">
        <v>888</v>
      </c>
      <c r="K7" s="469" t="s">
        <v>889</v>
      </c>
      <c r="L7" s="496"/>
      <c r="M7" s="495" t="s">
        <v>562</v>
      </c>
      <c r="N7" s="469" t="s">
        <v>901</v>
      </c>
      <c r="O7" s="469" t="s">
        <v>900</v>
      </c>
      <c r="P7" s="469" t="s">
        <v>899</v>
      </c>
      <c r="Q7" s="469" t="s">
        <v>898</v>
      </c>
      <c r="R7" s="469" t="s">
        <v>897</v>
      </c>
      <c r="S7" s="469" t="s">
        <v>883</v>
      </c>
      <c r="T7" s="496"/>
      <c r="U7" s="495" t="s">
        <v>562</v>
      </c>
      <c r="V7" s="469" t="s">
        <v>901</v>
      </c>
      <c r="W7" s="469" t="s">
        <v>900</v>
      </c>
      <c r="X7" s="469" t="s">
        <v>899</v>
      </c>
      <c r="Y7" s="469" t="s">
        <v>898</v>
      </c>
      <c r="Z7" s="469" t="s">
        <v>897</v>
      </c>
      <c r="AA7" s="469" t="s">
        <v>883</v>
      </c>
    </row>
    <row r="8" spans="1:27">
      <c r="A8" s="525">
        <v>1</v>
      </c>
      <c r="B8" s="524" t="s">
        <v>563</v>
      </c>
      <c r="C8" s="770">
        <v>2626873864.4500017</v>
      </c>
      <c r="D8" s="757">
        <v>2437598282.5599961</v>
      </c>
      <c r="E8" s="757">
        <v>18987205.180000003</v>
      </c>
      <c r="F8" s="757">
        <v>264.62</v>
      </c>
      <c r="G8" s="757">
        <v>452527.2</v>
      </c>
      <c r="H8" s="757">
        <v>86343426.660000071</v>
      </c>
      <c r="I8" s="757">
        <v>7845702.5599999968</v>
      </c>
      <c r="J8" s="757">
        <v>12630460.230000004</v>
      </c>
      <c r="K8" s="757">
        <v>516094.27</v>
      </c>
      <c r="L8" s="757">
        <v>102932155.2300002</v>
      </c>
      <c r="M8" s="757">
        <v>2576787.0799999996</v>
      </c>
      <c r="N8" s="757">
        <v>4677001.4899999974</v>
      </c>
      <c r="O8" s="757">
        <v>15443920.720000003</v>
      </c>
      <c r="P8" s="757">
        <v>17803767.780000012</v>
      </c>
      <c r="Q8" s="757">
        <v>34666194.799999945</v>
      </c>
      <c r="R8" s="757">
        <v>17755022.570000008</v>
      </c>
      <c r="S8" s="757">
        <v>14044.92</v>
      </c>
      <c r="T8" s="757"/>
      <c r="U8" s="757"/>
      <c r="V8" s="757"/>
      <c r="W8" s="757"/>
      <c r="X8" s="757"/>
      <c r="Y8" s="757"/>
      <c r="Z8" s="757"/>
      <c r="AA8" s="771"/>
    </row>
    <row r="9" spans="1:27">
      <c r="A9" s="522">
        <v>1.1000000000000001</v>
      </c>
      <c r="B9" s="523" t="s">
        <v>574</v>
      </c>
      <c r="C9" s="772">
        <v>1501220733.6000063</v>
      </c>
      <c r="D9" s="757">
        <v>1412617768.3099999</v>
      </c>
      <c r="E9" s="757">
        <v>9914669.1800000053</v>
      </c>
      <c r="F9" s="757">
        <v>0</v>
      </c>
      <c r="G9" s="757">
        <v>0</v>
      </c>
      <c r="H9" s="757">
        <v>63205918.210000016</v>
      </c>
      <c r="I9" s="757">
        <v>4272242</v>
      </c>
      <c r="J9" s="757">
        <v>7638305.1799999978</v>
      </c>
      <c r="K9" s="757">
        <v>516094.27</v>
      </c>
      <c r="L9" s="757">
        <v>25397047.079999994</v>
      </c>
      <c r="M9" s="757">
        <v>1173887.6599999997</v>
      </c>
      <c r="N9" s="757">
        <v>1854191.7600000002</v>
      </c>
      <c r="O9" s="757">
        <v>4587374.9500000011</v>
      </c>
      <c r="P9" s="757">
        <v>3681574.8000000003</v>
      </c>
      <c r="Q9" s="757">
        <v>3854102.5200000009</v>
      </c>
      <c r="R9" s="757">
        <v>3620195.6500000008</v>
      </c>
      <c r="S9" s="757">
        <v>0</v>
      </c>
      <c r="T9" s="757"/>
      <c r="U9" s="757"/>
      <c r="V9" s="757"/>
      <c r="W9" s="757"/>
      <c r="X9" s="757"/>
      <c r="Y9" s="757"/>
      <c r="Z9" s="757"/>
      <c r="AA9" s="771"/>
    </row>
    <row r="10" spans="1:27">
      <c r="A10" s="520" t="s">
        <v>158</v>
      </c>
      <c r="B10" s="521" t="s">
        <v>575</v>
      </c>
      <c r="C10" s="773">
        <v>1159709238.2600031</v>
      </c>
      <c r="D10" s="757">
        <v>1085605351.7300003</v>
      </c>
      <c r="E10" s="757">
        <v>3845283.95</v>
      </c>
      <c r="F10" s="757">
        <v>0</v>
      </c>
      <c r="G10" s="757">
        <v>0</v>
      </c>
      <c r="H10" s="757">
        <v>56430285.900000021</v>
      </c>
      <c r="I10" s="757">
        <v>2578507.4299999992</v>
      </c>
      <c r="J10" s="757">
        <v>5245615.68</v>
      </c>
      <c r="K10" s="757">
        <v>516094.27</v>
      </c>
      <c r="L10" s="757">
        <v>17673600.629999995</v>
      </c>
      <c r="M10" s="757">
        <v>1129478.8900000001</v>
      </c>
      <c r="N10" s="757">
        <v>1678105.32</v>
      </c>
      <c r="O10" s="757">
        <v>2660860.9299999997</v>
      </c>
      <c r="P10" s="757">
        <v>1369494.8199999996</v>
      </c>
      <c r="Q10" s="757">
        <v>2486481.3000000003</v>
      </c>
      <c r="R10" s="757">
        <v>2266773.7399999998</v>
      </c>
      <c r="S10" s="757">
        <v>0</v>
      </c>
      <c r="T10" s="757"/>
      <c r="U10" s="757"/>
      <c r="V10" s="757"/>
      <c r="W10" s="757"/>
      <c r="X10" s="757"/>
      <c r="Y10" s="757"/>
      <c r="Z10" s="757"/>
      <c r="AA10" s="771"/>
    </row>
    <row r="11" spans="1:27">
      <c r="A11" s="519" t="s">
        <v>576</v>
      </c>
      <c r="B11" s="518" t="s">
        <v>577</v>
      </c>
      <c r="C11" s="774">
        <v>607783521.38999987</v>
      </c>
      <c r="D11" s="757">
        <v>575189639.29999983</v>
      </c>
      <c r="E11" s="757">
        <v>1988776.5199999993</v>
      </c>
      <c r="F11" s="757">
        <v>0</v>
      </c>
      <c r="G11" s="757">
        <v>0</v>
      </c>
      <c r="H11" s="757">
        <v>22975542.850000005</v>
      </c>
      <c r="I11" s="757">
        <v>1398672.1199999999</v>
      </c>
      <c r="J11" s="757">
        <v>3918873.83</v>
      </c>
      <c r="K11" s="757">
        <v>0</v>
      </c>
      <c r="L11" s="757">
        <v>9618339.2399999984</v>
      </c>
      <c r="M11" s="757">
        <v>291154.17</v>
      </c>
      <c r="N11" s="757">
        <v>1167096.5000000002</v>
      </c>
      <c r="O11" s="757">
        <v>1038676.4</v>
      </c>
      <c r="P11" s="757">
        <v>506670.95000000007</v>
      </c>
      <c r="Q11" s="757">
        <v>1199211.7399999998</v>
      </c>
      <c r="R11" s="757">
        <v>623067.59</v>
      </c>
      <c r="S11" s="757">
        <v>0</v>
      </c>
      <c r="T11" s="757"/>
      <c r="U11" s="757"/>
      <c r="V11" s="757"/>
      <c r="W11" s="757"/>
      <c r="X11" s="757"/>
      <c r="Y11" s="757"/>
      <c r="Z11" s="757"/>
      <c r="AA11" s="771"/>
    </row>
    <row r="12" spans="1:27">
      <c r="A12" s="519" t="s">
        <v>578</v>
      </c>
      <c r="B12" s="518" t="s">
        <v>579</v>
      </c>
      <c r="C12" s="774">
        <v>192249280.45999992</v>
      </c>
      <c r="D12" s="757">
        <v>165558053.13999999</v>
      </c>
      <c r="E12" s="757">
        <v>407046.92000000004</v>
      </c>
      <c r="F12" s="757">
        <v>0</v>
      </c>
      <c r="G12" s="757">
        <v>0</v>
      </c>
      <c r="H12" s="757">
        <v>23735254.549999997</v>
      </c>
      <c r="I12" s="757">
        <v>148751.85999999999</v>
      </c>
      <c r="J12" s="757">
        <v>148943.93</v>
      </c>
      <c r="K12" s="757">
        <v>0</v>
      </c>
      <c r="L12" s="757">
        <v>2955972.7700000009</v>
      </c>
      <c r="M12" s="757">
        <v>0</v>
      </c>
      <c r="N12" s="757">
        <v>453567.77</v>
      </c>
      <c r="O12" s="757">
        <v>788173.97999999986</v>
      </c>
      <c r="P12" s="757">
        <v>323348.13</v>
      </c>
      <c r="Q12" s="757">
        <v>961344.55</v>
      </c>
      <c r="R12" s="757">
        <v>112234.08000000002</v>
      </c>
      <c r="S12" s="757">
        <v>0</v>
      </c>
      <c r="T12" s="757"/>
      <c r="U12" s="757"/>
      <c r="V12" s="757"/>
      <c r="W12" s="757"/>
      <c r="X12" s="757"/>
      <c r="Y12" s="757"/>
      <c r="Z12" s="757"/>
      <c r="AA12" s="771"/>
    </row>
    <row r="13" spans="1:27">
      <c r="A13" s="519" t="s">
        <v>580</v>
      </c>
      <c r="B13" s="518" t="s">
        <v>581</v>
      </c>
      <c r="C13" s="774">
        <v>124130193.29000002</v>
      </c>
      <c r="D13" s="757">
        <v>118628457.43000001</v>
      </c>
      <c r="E13" s="757">
        <v>1029342.8099999999</v>
      </c>
      <c r="F13" s="757">
        <v>0</v>
      </c>
      <c r="G13" s="757">
        <v>0</v>
      </c>
      <c r="H13" s="757">
        <v>2819624.45</v>
      </c>
      <c r="I13" s="757">
        <v>325069.51</v>
      </c>
      <c r="J13" s="757">
        <v>282599.33</v>
      </c>
      <c r="K13" s="757">
        <v>0</v>
      </c>
      <c r="L13" s="757">
        <v>2682111.4099999997</v>
      </c>
      <c r="M13" s="757">
        <v>40888.129999999997</v>
      </c>
      <c r="N13" s="757">
        <v>0</v>
      </c>
      <c r="O13" s="757">
        <v>199837.1</v>
      </c>
      <c r="P13" s="757">
        <v>150590.84</v>
      </c>
      <c r="Q13" s="757">
        <v>30754.48</v>
      </c>
      <c r="R13" s="757">
        <v>1287401.3800000001</v>
      </c>
      <c r="S13" s="757">
        <v>0</v>
      </c>
      <c r="T13" s="757"/>
      <c r="U13" s="757"/>
      <c r="V13" s="757"/>
      <c r="W13" s="757"/>
      <c r="X13" s="757"/>
      <c r="Y13" s="757"/>
      <c r="Z13" s="757"/>
      <c r="AA13" s="771"/>
    </row>
    <row r="14" spans="1:27">
      <c r="A14" s="519" t="s">
        <v>582</v>
      </c>
      <c r="B14" s="518" t="s">
        <v>583</v>
      </c>
      <c r="C14" s="774">
        <v>235546243.11999989</v>
      </c>
      <c r="D14" s="757">
        <v>226229201.85999998</v>
      </c>
      <c r="E14" s="757">
        <v>420117.70000000007</v>
      </c>
      <c r="F14" s="757">
        <v>0</v>
      </c>
      <c r="G14" s="757">
        <v>0</v>
      </c>
      <c r="H14" s="757">
        <v>6899864.049999998</v>
      </c>
      <c r="I14" s="757">
        <v>706013.94000000006</v>
      </c>
      <c r="J14" s="757">
        <v>895198.59</v>
      </c>
      <c r="K14" s="757">
        <v>516094.27</v>
      </c>
      <c r="L14" s="757">
        <v>2417177.2099999995</v>
      </c>
      <c r="M14" s="757">
        <v>797436.59</v>
      </c>
      <c r="N14" s="757">
        <v>57441.05</v>
      </c>
      <c r="O14" s="757">
        <v>634173.44999999984</v>
      </c>
      <c r="P14" s="757">
        <v>388884.9</v>
      </c>
      <c r="Q14" s="757">
        <v>295170.53000000003</v>
      </c>
      <c r="R14" s="757">
        <v>244070.69</v>
      </c>
      <c r="S14" s="757">
        <v>0</v>
      </c>
      <c r="T14" s="757"/>
      <c r="U14" s="757"/>
      <c r="V14" s="757"/>
      <c r="W14" s="757"/>
      <c r="X14" s="757"/>
      <c r="Y14" s="757"/>
      <c r="Z14" s="757"/>
      <c r="AA14" s="771"/>
    </row>
    <row r="15" spans="1:27">
      <c r="A15" s="517">
        <v>1.2</v>
      </c>
      <c r="B15" s="515" t="s">
        <v>896</v>
      </c>
      <c r="C15" s="775">
        <v>36037524.015709698</v>
      </c>
      <c r="D15" s="757">
        <v>13368096.289450981</v>
      </c>
      <c r="E15" s="757">
        <v>179153.85998378907</v>
      </c>
      <c r="F15" s="757">
        <v>0</v>
      </c>
      <c r="G15" s="757">
        <v>0</v>
      </c>
      <c r="H15" s="757">
        <v>10193620.151311826</v>
      </c>
      <c r="I15" s="757">
        <v>1091047.5530358108</v>
      </c>
      <c r="J15" s="757">
        <v>1133245.7321536737</v>
      </c>
      <c r="K15" s="757">
        <v>17445.282033306426</v>
      </c>
      <c r="L15" s="757">
        <v>12475807.574946837</v>
      </c>
      <c r="M15" s="757">
        <v>515693.69552411995</v>
      </c>
      <c r="N15" s="757">
        <v>449729.09374452994</v>
      </c>
      <c r="O15" s="757">
        <v>2048881.40999248</v>
      </c>
      <c r="P15" s="757">
        <v>1832651.9433236707</v>
      </c>
      <c r="Q15" s="757">
        <v>2430802.5100330417</v>
      </c>
      <c r="R15" s="757">
        <v>2796663.3929453902</v>
      </c>
      <c r="S15" s="757">
        <v>0</v>
      </c>
      <c r="T15" s="757"/>
      <c r="U15" s="757"/>
      <c r="V15" s="757"/>
      <c r="W15" s="757"/>
      <c r="X15" s="757"/>
      <c r="Y15" s="757"/>
      <c r="Z15" s="757"/>
      <c r="AA15" s="771"/>
    </row>
    <row r="16" spans="1:27">
      <c r="A16" s="516">
        <v>1.3</v>
      </c>
      <c r="B16" s="515" t="s">
        <v>584</v>
      </c>
      <c r="C16" s="776"/>
      <c r="D16" s="777"/>
      <c r="E16" s="777"/>
      <c r="F16" s="777"/>
      <c r="G16" s="777"/>
      <c r="H16" s="777"/>
      <c r="I16" s="777"/>
      <c r="J16" s="777"/>
      <c r="K16" s="777"/>
      <c r="L16" s="777"/>
      <c r="M16" s="777"/>
      <c r="N16" s="777"/>
      <c r="O16" s="777"/>
      <c r="P16" s="777"/>
      <c r="Q16" s="777"/>
      <c r="R16" s="777"/>
      <c r="S16" s="777"/>
      <c r="T16" s="777"/>
      <c r="U16" s="777"/>
      <c r="V16" s="777"/>
      <c r="W16" s="777"/>
      <c r="X16" s="777"/>
      <c r="Y16" s="777"/>
      <c r="Z16" s="777"/>
      <c r="AA16" s="778"/>
    </row>
    <row r="17" spans="1:27" s="505" customFormat="1" ht="24">
      <c r="A17" s="513" t="s">
        <v>585</v>
      </c>
      <c r="B17" s="514" t="s">
        <v>586</v>
      </c>
      <c r="C17" s="779">
        <v>1441318136.0720389</v>
      </c>
      <c r="D17" s="780">
        <v>1355742755.1556983</v>
      </c>
      <c r="E17" s="780">
        <v>9814400.0512202401</v>
      </c>
      <c r="F17" s="780">
        <v>0</v>
      </c>
      <c r="G17" s="780">
        <v>0</v>
      </c>
      <c r="H17" s="780">
        <v>61659139.513765045</v>
      </c>
      <c r="I17" s="780">
        <v>4195600.1096278094</v>
      </c>
      <c r="J17" s="780">
        <v>0</v>
      </c>
      <c r="K17" s="780">
        <v>384281.54074708855</v>
      </c>
      <c r="L17" s="780">
        <v>23916241.402571667</v>
      </c>
      <c r="M17" s="780">
        <v>646551.24760780158</v>
      </c>
      <c r="N17" s="780">
        <v>1844526.8275443907</v>
      </c>
      <c r="O17" s="780">
        <v>4265849.7373486906</v>
      </c>
      <c r="P17" s="780">
        <v>3363598.7381188683</v>
      </c>
      <c r="Q17" s="780">
        <v>3666345.374987884</v>
      </c>
      <c r="R17" s="780">
        <v>3510157.5535740345</v>
      </c>
      <c r="S17" s="780">
        <v>0</v>
      </c>
      <c r="T17" s="780"/>
      <c r="U17" s="780"/>
      <c r="V17" s="780"/>
      <c r="W17" s="780"/>
      <c r="X17" s="780"/>
      <c r="Y17" s="780"/>
      <c r="Z17" s="780"/>
      <c r="AA17" s="781"/>
    </row>
    <row r="18" spans="1:27" s="505" customFormat="1" ht="24">
      <c r="A18" s="510" t="s">
        <v>587</v>
      </c>
      <c r="B18" s="511" t="s">
        <v>588</v>
      </c>
      <c r="C18" s="782">
        <v>1093926949.2389779</v>
      </c>
      <c r="D18" s="780">
        <v>1022597729.4652268</v>
      </c>
      <c r="E18" s="780">
        <v>3764079.867348298</v>
      </c>
      <c r="F18" s="780">
        <v>0</v>
      </c>
      <c r="G18" s="780">
        <v>0</v>
      </c>
      <c r="H18" s="780">
        <v>54780807.632695414</v>
      </c>
      <c r="I18" s="780">
        <v>2503248.5963675054</v>
      </c>
      <c r="J18" s="780">
        <v>0</v>
      </c>
      <c r="K18" s="780">
        <v>301215.66604794032</v>
      </c>
      <c r="L18" s="780">
        <v>16548412.141053379</v>
      </c>
      <c r="M18" s="780">
        <v>603038.6016248035</v>
      </c>
      <c r="N18" s="780">
        <v>1671872.27</v>
      </c>
      <c r="O18" s="780">
        <v>2442145.2994285715</v>
      </c>
      <c r="P18" s="780">
        <v>1254572.72</v>
      </c>
      <c r="Q18" s="780">
        <v>2330852.5699999998</v>
      </c>
      <c r="R18" s="780">
        <v>2163525.0499999998</v>
      </c>
      <c r="S18" s="780">
        <v>0</v>
      </c>
      <c r="T18" s="780"/>
      <c r="U18" s="780"/>
      <c r="V18" s="780"/>
      <c r="W18" s="780"/>
      <c r="X18" s="780"/>
      <c r="Y18" s="780"/>
      <c r="Z18" s="780"/>
      <c r="AA18" s="781"/>
    </row>
    <row r="19" spans="1:27" s="505" customFormat="1">
      <c r="A19" s="513" t="s">
        <v>589</v>
      </c>
      <c r="B19" s="512" t="s">
        <v>590</v>
      </c>
      <c r="C19" s="783">
        <v>2474763175.0509367</v>
      </c>
      <c r="D19" s="780">
        <v>2328908781.7923732</v>
      </c>
      <c r="E19" s="780">
        <v>7501142.3970762165</v>
      </c>
      <c r="F19" s="780">
        <v>0</v>
      </c>
      <c r="G19" s="780">
        <v>0</v>
      </c>
      <c r="H19" s="780">
        <v>111822615.3247924</v>
      </c>
      <c r="I19" s="780">
        <v>5402888.4858796075</v>
      </c>
      <c r="J19" s="780">
        <v>0</v>
      </c>
      <c r="K19" s="780">
        <v>0</v>
      </c>
      <c r="L19" s="780">
        <v>34031777.933766954</v>
      </c>
      <c r="M19" s="780">
        <v>736428.54477874201</v>
      </c>
      <c r="N19" s="780">
        <v>1487871.2926916992</v>
      </c>
      <c r="O19" s="780">
        <v>4881628.5983050605</v>
      </c>
      <c r="P19" s="780">
        <v>2205105.8612565724</v>
      </c>
      <c r="Q19" s="780">
        <v>2869573.3513100189</v>
      </c>
      <c r="R19" s="780">
        <v>2755478.7671470735</v>
      </c>
      <c r="S19" s="780">
        <v>0</v>
      </c>
      <c r="T19" s="780"/>
      <c r="U19" s="780"/>
      <c r="V19" s="780"/>
      <c r="W19" s="780"/>
      <c r="X19" s="780"/>
      <c r="Y19" s="780"/>
      <c r="Z19" s="780"/>
      <c r="AA19" s="781"/>
    </row>
    <row r="20" spans="1:27" s="505" customFormat="1">
      <c r="A20" s="510" t="s">
        <v>591</v>
      </c>
      <c r="B20" s="511" t="s">
        <v>592</v>
      </c>
      <c r="C20" s="782">
        <v>1461226641.1336806</v>
      </c>
      <c r="D20" s="780">
        <v>1392400989.9581847</v>
      </c>
      <c r="E20" s="780">
        <v>3204419.0446217754</v>
      </c>
      <c r="F20" s="780">
        <v>0</v>
      </c>
      <c r="G20" s="780">
        <v>0</v>
      </c>
      <c r="H20" s="780">
        <v>51031250.030532226</v>
      </c>
      <c r="I20" s="780">
        <v>3926113.1389219975</v>
      </c>
      <c r="J20" s="780">
        <v>0</v>
      </c>
      <c r="K20" s="780">
        <v>0</v>
      </c>
      <c r="L20" s="780">
        <v>17794401.144965462</v>
      </c>
      <c r="M20" s="780">
        <v>697238.49999999988</v>
      </c>
      <c r="N20" s="780">
        <v>1289359.659963303</v>
      </c>
      <c r="O20" s="780">
        <v>4281926.1568196407</v>
      </c>
      <c r="P20" s="780">
        <v>1337546.0630942492</v>
      </c>
      <c r="Q20" s="780">
        <v>1031896.6313100198</v>
      </c>
      <c r="R20" s="780">
        <v>1664833.3871470736</v>
      </c>
      <c r="S20" s="780">
        <v>0</v>
      </c>
      <c r="T20" s="780"/>
      <c r="U20" s="780"/>
      <c r="V20" s="780"/>
      <c r="W20" s="780"/>
      <c r="X20" s="780"/>
      <c r="Y20" s="780"/>
      <c r="Z20" s="780"/>
      <c r="AA20" s="781"/>
    </row>
    <row r="21" spans="1:27" s="505" customFormat="1">
      <c r="A21" s="509">
        <v>1.4</v>
      </c>
      <c r="B21" s="508" t="s">
        <v>681</v>
      </c>
      <c r="C21" s="784">
        <v>1506731.4068996003</v>
      </c>
      <c r="D21" s="780">
        <v>1419256.6983000003</v>
      </c>
      <c r="E21" s="780">
        <v>14380.055550000001</v>
      </c>
      <c r="F21" s="780">
        <v>0</v>
      </c>
      <c r="G21" s="780">
        <v>0</v>
      </c>
      <c r="H21" s="780">
        <v>87474.708599599995</v>
      </c>
      <c r="I21" s="780">
        <v>0</v>
      </c>
      <c r="J21" s="780">
        <v>0</v>
      </c>
      <c r="K21" s="780">
        <v>49276.680899599996</v>
      </c>
      <c r="L21" s="780">
        <v>0</v>
      </c>
      <c r="M21" s="780">
        <v>0</v>
      </c>
      <c r="N21" s="780">
        <v>0</v>
      </c>
      <c r="O21" s="780">
        <v>0</v>
      </c>
      <c r="P21" s="780">
        <v>0</v>
      </c>
      <c r="Q21" s="780">
        <v>0</v>
      </c>
      <c r="R21" s="780">
        <v>0</v>
      </c>
      <c r="S21" s="780">
        <v>0</v>
      </c>
      <c r="T21" s="780"/>
      <c r="U21" s="780"/>
      <c r="V21" s="780"/>
      <c r="W21" s="780"/>
      <c r="X21" s="780"/>
      <c r="Y21" s="780"/>
      <c r="Z21" s="780"/>
      <c r="AA21" s="781"/>
    </row>
    <row r="22" spans="1:27" s="505" customFormat="1" ht="12.6" thickBot="1">
      <c r="A22" s="507">
        <v>1.5</v>
      </c>
      <c r="B22" s="506" t="s">
        <v>682</v>
      </c>
      <c r="C22" s="785"/>
      <c r="D22" s="786"/>
      <c r="E22" s="786"/>
      <c r="F22" s="786"/>
      <c r="G22" s="786"/>
      <c r="H22" s="786"/>
      <c r="I22" s="786"/>
      <c r="J22" s="786"/>
      <c r="K22" s="786"/>
      <c r="L22" s="786"/>
      <c r="M22" s="786"/>
      <c r="N22" s="786"/>
      <c r="O22" s="786"/>
      <c r="P22" s="786"/>
      <c r="Q22" s="786"/>
      <c r="R22" s="786"/>
      <c r="S22" s="786"/>
      <c r="T22" s="786"/>
      <c r="U22" s="786"/>
      <c r="V22" s="786"/>
      <c r="W22" s="786"/>
      <c r="X22" s="786"/>
      <c r="Y22" s="786"/>
      <c r="Z22" s="786"/>
      <c r="AA22" s="787"/>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scale="1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41"/>
  <sheetViews>
    <sheetView showGridLines="0" zoomScaleNormal="100" workbookViewId="0">
      <selection activeCell="A7" sqref="A7"/>
    </sheetView>
  </sheetViews>
  <sheetFormatPr defaultColWidth="9.109375" defaultRowHeight="12"/>
  <cols>
    <col min="1" max="1" width="11.88671875" style="472" bestFit="1" customWidth="1"/>
    <col min="2" max="2" width="93.44140625" style="472" customWidth="1"/>
    <col min="3" max="3" width="16.33203125" style="472" bestFit="1" customWidth="1"/>
    <col min="4" max="5" width="16.109375" style="472" customWidth="1"/>
    <col min="6" max="6" width="16.109375" style="527" customWidth="1"/>
    <col min="7" max="7" width="25.33203125" style="527" customWidth="1"/>
    <col min="8" max="8" width="20.109375" style="472" customWidth="1"/>
    <col min="9" max="11" width="16.109375" style="527" customWidth="1"/>
    <col min="12" max="12" width="24.33203125" style="527" customWidth="1"/>
    <col min="13" max="16384" width="9.109375" style="472"/>
  </cols>
  <sheetData>
    <row r="1" spans="1:12" ht="13.8">
      <c r="A1" s="352" t="s">
        <v>109</v>
      </c>
      <c r="B1" s="304" t="str">
        <f>Info!C2</f>
        <v>სს ”ლიბერთი ბანკი”</v>
      </c>
      <c r="F1" s="472"/>
      <c r="G1" s="472"/>
      <c r="I1" s="472"/>
      <c r="J1" s="472"/>
      <c r="K1" s="472"/>
      <c r="L1" s="472"/>
    </row>
    <row r="2" spans="1:12">
      <c r="A2" s="354" t="s">
        <v>110</v>
      </c>
      <c r="B2" s="618">
        <f>'1. key ratios'!B2</f>
        <v>45016</v>
      </c>
      <c r="F2" s="472"/>
      <c r="G2" s="472"/>
      <c r="I2" s="472"/>
      <c r="J2" s="472"/>
      <c r="K2" s="472"/>
      <c r="L2" s="472"/>
    </row>
    <row r="3" spans="1:12">
      <c r="A3" s="355" t="s">
        <v>595</v>
      </c>
      <c r="F3" s="472"/>
      <c r="G3" s="472"/>
      <c r="I3" s="472"/>
      <c r="J3" s="472"/>
      <c r="K3" s="472"/>
      <c r="L3" s="472"/>
    </row>
    <row r="4" spans="1:12">
      <c r="F4" s="472"/>
      <c r="G4" s="472"/>
      <c r="I4" s="472"/>
      <c r="J4" s="472"/>
      <c r="K4" s="472"/>
      <c r="L4" s="472"/>
    </row>
    <row r="5" spans="1:12" ht="37.5" customHeight="1">
      <c r="A5" s="888" t="s">
        <v>596</v>
      </c>
      <c r="B5" s="889"/>
      <c r="C5" s="939" t="s">
        <v>597</v>
      </c>
      <c r="D5" s="940"/>
      <c r="E5" s="940"/>
      <c r="F5" s="940"/>
      <c r="G5" s="940"/>
      <c r="H5" s="941" t="s">
        <v>908</v>
      </c>
      <c r="I5" s="942"/>
      <c r="J5" s="942"/>
      <c r="K5" s="942"/>
      <c r="L5" s="943"/>
    </row>
    <row r="6" spans="1:12" ht="39.6" customHeight="1">
      <c r="A6" s="892"/>
      <c r="B6" s="893"/>
      <c r="C6" s="361"/>
      <c r="D6" s="470" t="s">
        <v>893</v>
      </c>
      <c r="E6" s="470" t="s">
        <v>892</v>
      </c>
      <c r="F6" s="470" t="s">
        <v>891</v>
      </c>
      <c r="G6" s="470" t="s">
        <v>890</v>
      </c>
      <c r="H6" s="530"/>
      <c r="I6" s="470" t="s">
        <v>893</v>
      </c>
      <c r="J6" s="470" t="s">
        <v>892</v>
      </c>
      <c r="K6" s="470" t="s">
        <v>891</v>
      </c>
      <c r="L6" s="470" t="s">
        <v>890</v>
      </c>
    </row>
    <row r="7" spans="1:12" ht="31.5" customHeight="1">
      <c r="A7" s="461">
        <v>1</v>
      </c>
      <c r="B7" s="476" t="s">
        <v>519</v>
      </c>
      <c r="C7" s="793">
        <v>666989390.88999999</v>
      </c>
      <c r="D7" s="757">
        <v>634231273.88999987</v>
      </c>
      <c r="E7" s="757">
        <v>8042854.1800000081</v>
      </c>
      <c r="F7" s="792">
        <v>24715262.820000004</v>
      </c>
      <c r="G7" s="757">
        <v>0</v>
      </c>
      <c r="H7" s="757">
        <v>38528573.022002712</v>
      </c>
      <c r="I7" s="757">
        <v>15429194.289691839</v>
      </c>
      <c r="J7" s="757">
        <v>3153583.562162349</v>
      </c>
      <c r="K7" s="757">
        <v>19945795.170148525</v>
      </c>
      <c r="L7" s="757">
        <v>0</v>
      </c>
    </row>
    <row r="8" spans="1:12">
      <c r="A8" s="461">
        <v>2</v>
      </c>
      <c r="B8" s="476" t="s">
        <v>520</v>
      </c>
      <c r="C8" s="788">
        <v>46823851.540000007</v>
      </c>
      <c r="D8" s="757">
        <v>46823851.540000007</v>
      </c>
      <c r="E8" s="757">
        <v>0</v>
      </c>
      <c r="F8" s="789">
        <v>0</v>
      </c>
      <c r="G8" s="789">
        <v>0</v>
      </c>
      <c r="H8" s="757">
        <v>248432.31446628191</v>
      </c>
      <c r="I8" s="789">
        <v>248432.31446628191</v>
      </c>
      <c r="J8" s="789">
        <v>0</v>
      </c>
      <c r="K8" s="789">
        <v>0</v>
      </c>
      <c r="L8" s="789">
        <v>0</v>
      </c>
    </row>
    <row r="9" spans="1:12">
      <c r="A9" s="461">
        <v>3</v>
      </c>
      <c r="B9" s="476" t="s">
        <v>869</v>
      </c>
      <c r="C9" s="788">
        <v>76824344.570000008</v>
      </c>
      <c r="D9" s="757">
        <v>76824344.570000008</v>
      </c>
      <c r="E9" s="757">
        <v>0</v>
      </c>
      <c r="F9" s="790">
        <v>0</v>
      </c>
      <c r="G9" s="790">
        <v>0</v>
      </c>
      <c r="H9" s="757">
        <v>30401.604601723393</v>
      </c>
      <c r="I9" s="790">
        <v>30401.604601723393</v>
      </c>
      <c r="J9" s="790">
        <v>0</v>
      </c>
      <c r="K9" s="790">
        <v>0</v>
      </c>
      <c r="L9" s="790">
        <v>0</v>
      </c>
    </row>
    <row r="10" spans="1:12">
      <c r="A10" s="461">
        <v>4</v>
      </c>
      <c r="B10" s="476" t="s">
        <v>521</v>
      </c>
      <c r="C10" s="788">
        <v>50241044.63000001</v>
      </c>
      <c r="D10" s="757">
        <v>48165498.570000008</v>
      </c>
      <c r="E10" s="757">
        <v>2044780.5899999999</v>
      </c>
      <c r="F10" s="790">
        <v>30765.47</v>
      </c>
      <c r="G10" s="790">
        <v>0</v>
      </c>
      <c r="H10" s="757">
        <v>662656.44739001151</v>
      </c>
      <c r="I10" s="790">
        <v>430204.00854077621</v>
      </c>
      <c r="J10" s="790">
        <v>212269.70598530531</v>
      </c>
      <c r="K10" s="790">
        <v>20182.732863929999</v>
      </c>
      <c r="L10" s="790">
        <v>0</v>
      </c>
    </row>
    <row r="11" spans="1:12">
      <c r="A11" s="461">
        <v>5</v>
      </c>
      <c r="B11" s="476" t="s">
        <v>522</v>
      </c>
      <c r="C11" s="788">
        <v>72208271.560000017</v>
      </c>
      <c r="D11" s="757">
        <v>68997179.730000019</v>
      </c>
      <c r="E11" s="757">
        <v>1431328.26</v>
      </c>
      <c r="F11" s="790">
        <v>1779763.57</v>
      </c>
      <c r="G11" s="790">
        <v>0</v>
      </c>
      <c r="H11" s="757">
        <v>1073946.5141640548</v>
      </c>
      <c r="I11" s="790">
        <v>517719.80384146271</v>
      </c>
      <c r="J11" s="790">
        <v>142924.07214770207</v>
      </c>
      <c r="K11" s="790">
        <v>413302.63817488996</v>
      </c>
      <c r="L11" s="790">
        <v>0</v>
      </c>
    </row>
    <row r="12" spans="1:12">
      <c r="A12" s="461">
        <v>6</v>
      </c>
      <c r="B12" s="476" t="s">
        <v>523</v>
      </c>
      <c r="C12" s="788">
        <v>7270537.3600000003</v>
      </c>
      <c r="D12" s="757">
        <v>7088174.9800000004</v>
      </c>
      <c r="E12" s="757">
        <v>168327.38</v>
      </c>
      <c r="F12" s="790">
        <v>14035</v>
      </c>
      <c r="G12" s="790">
        <v>0</v>
      </c>
      <c r="H12" s="757">
        <v>146589.27948190802</v>
      </c>
      <c r="I12" s="790">
        <v>73308.882955258494</v>
      </c>
      <c r="J12" s="790">
        <v>63486.683110809521</v>
      </c>
      <c r="K12" s="790">
        <v>9793.7134158400004</v>
      </c>
      <c r="L12" s="790">
        <v>0</v>
      </c>
    </row>
    <row r="13" spans="1:12">
      <c r="A13" s="461">
        <v>7</v>
      </c>
      <c r="B13" s="476" t="s">
        <v>524</v>
      </c>
      <c r="C13" s="788">
        <v>21259469.290000007</v>
      </c>
      <c r="D13" s="757">
        <v>20905309.110000007</v>
      </c>
      <c r="E13" s="757">
        <v>253406.04</v>
      </c>
      <c r="F13" s="790">
        <v>100754.14</v>
      </c>
      <c r="G13" s="790">
        <v>0</v>
      </c>
      <c r="H13" s="757">
        <v>432145.65407583513</v>
      </c>
      <c r="I13" s="790">
        <v>283442.43326598866</v>
      </c>
      <c r="J13" s="790">
        <v>95602.694453306511</v>
      </c>
      <c r="K13" s="790">
        <v>53100.526356539995</v>
      </c>
      <c r="L13" s="790">
        <v>0</v>
      </c>
    </row>
    <row r="14" spans="1:12">
      <c r="A14" s="461">
        <v>8</v>
      </c>
      <c r="B14" s="476" t="s">
        <v>525</v>
      </c>
      <c r="C14" s="788">
        <v>6378203.0499999998</v>
      </c>
      <c r="D14" s="757">
        <v>6266696.8600000003</v>
      </c>
      <c r="E14" s="757">
        <v>63499.270000000004</v>
      </c>
      <c r="F14" s="790">
        <v>48006.92</v>
      </c>
      <c r="G14" s="790">
        <v>0</v>
      </c>
      <c r="H14" s="757">
        <v>127393.61989002826</v>
      </c>
      <c r="I14" s="790">
        <v>62677.970295834217</v>
      </c>
      <c r="J14" s="790">
        <v>24002.969547774046</v>
      </c>
      <c r="K14" s="790">
        <v>40712.680046419999</v>
      </c>
      <c r="L14" s="790">
        <v>0</v>
      </c>
    </row>
    <row r="15" spans="1:12">
      <c r="A15" s="461">
        <v>9</v>
      </c>
      <c r="B15" s="476" t="s">
        <v>526</v>
      </c>
      <c r="C15" s="788">
        <v>24261588.870000001</v>
      </c>
      <c r="D15" s="757">
        <v>24056903.850000001</v>
      </c>
      <c r="E15" s="757">
        <v>157525.13</v>
      </c>
      <c r="F15" s="790">
        <v>47159.89</v>
      </c>
      <c r="G15" s="790">
        <v>0</v>
      </c>
      <c r="H15" s="757">
        <v>294400.32767581631</v>
      </c>
      <c r="I15" s="790">
        <v>245901.27375553217</v>
      </c>
      <c r="J15" s="790">
        <v>14136.305380264152</v>
      </c>
      <c r="K15" s="790">
        <v>34362.748540020002</v>
      </c>
      <c r="L15" s="790">
        <v>0</v>
      </c>
    </row>
    <row r="16" spans="1:12">
      <c r="A16" s="461">
        <v>10</v>
      </c>
      <c r="B16" s="476" t="s">
        <v>527</v>
      </c>
      <c r="C16" s="788">
        <v>2301117.91</v>
      </c>
      <c r="D16" s="757">
        <v>2299069.8000000003</v>
      </c>
      <c r="E16" s="757">
        <v>0</v>
      </c>
      <c r="F16" s="790">
        <v>2048.11</v>
      </c>
      <c r="G16" s="790">
        <v>0</v>
      </c>
      <c r="H16" s="757">
        <v>14829.360142349386</v>
      </c>
      <c r="I16" s="790">
        <v>13478.703281199385</v>
      </c>
      <c r="J16" s="790">
        <v>0</v>
      </c>
      <c r="K16" s="790">
        <v>1350.6568611499999</v>
      </c>
      <c r="L16" s="790">
        <v>0</v>
      </c>
    </row>
    <row r="17" spans="1:12">
      <c r="A17" s="461">
        <v>11</v>
      </c>
      <c r="B17" s="476" t="s">
        <v>528</v>
      </c>
      <c r="C17" s="788">
        <v>692978.3899999999</v>
      </c>
      <c r="D17" s="757">
        <v>616437.09</v>
      </c>
      <c r="E17" s="757">
        <v>0</v>
      </c>
      <c r="F17" s="790">
        <v>76541.299999999988</v>
      </c>
      <c r="G17" s="790">
        <v>0</v>
      </c>
      <c r="H17" s="757">
        <v>57961.597431212038</v>
      </c>
      <c r="I17" s="790">
        <v>8197.8069871120279</v>
      </c>
      <c r="J17" s="790">
        <v>0</v>
      </c>
      <c r="K17" s="790">
        <v>49763.790444100006</v>
      </c>
      <c r="L17" s="790">
        <v>0</v>
      </c>
    </row>
    <row r="18" spans="1:12">
      <c r="A18" s="461">
        <v>12</v>
      </c>
      <c r="B18" s="476" t="s">
        <v>529</v>
      </c>
      <c r="C18" s="788">
        <v>182310408.51999998</v>
      </c>
      <c r="D18" s="757">
        <v>174052510.88999999</v>
      </c>
      <c r="E18" s="757">
        <v>3003863.4999999995</v>
      </c>
      <c r="F18" s="790">
        <v>5254034.1299999962</v>
      </c>
      <c r="G18" s="790">
        <v>0</v>
      </c>
      <c r="H18" s="757">
        <v>5677053.56324297</v>
      </c>
      <c r="I18" s="790">
        <v>1557922.5031283267</v>
      </c>
      <c r="J18" s="790">
        <v>760096.75305560464</v>
      </c>
      <c r="K18" s="790">
        <v>3359034.3070590389</v>
      </c>
      <c r="L18" s="790">
        <v>0</v>
      </c>
    </row>
    <row r="19" spans="1:12">
      <c r="A19" s="461">
        <v>13</v>
      </c>
      <c r="B19" s="476" t="s">
        <v>530</v>
      </c>
      <c r="C19" s="788">
        <v>49943392.830000006</v>
      </c>
      <c r="D19" s="757">
        <v>48520717.270000003</v>
      </c>
      <c r="E19" s="757">
        <v>726619.63</v>
      </c>
      <c r="F19" s="790">
        <v>696055.93</v>
      </c>
      <c r="G19" s="790">
        <v>0</v>
      </c>
      <c r="H19" s="757">
        <v>928904.1023830676</v>
      </c>
      <c r="I19" s="790">
        <v>398371.10890487669</v>
      </c>
      <c r="J19" s="790">
        <v>108620.37964935087</v>
      </c>
      <c r="K19" s="790">
        <v>421912.61382883997</v>
      </c>
      <c r="L19" s="790">
        <v>0</v>
      </c>
    </row>
    <row r="20" spans="1:12">
      <c r="A20" s="461">
        <v>14</v>
      </c>
      <c r="B20" s="476" t="s">
        <v>531</v>
      </c>
      <c r="C20" s="788">
        <v>49458173.419999994</v>
      </c>
      <c r="D20" s="757">
        <v>41339521.75</v>
      </c>
      <c r="E20" s="757">
        <v>4898611.55</v>
      </c>
      <c r="F20" s="790">
        <v>3220040.12</v>
      </c>
      <c r="G20" s="790">
        <v>0</v>
      </c>
      <c r="H20" s="757">
        <v>2591176.0410536099</v>
      </c>
      <c r="I20" s="790">
        <v>374586.8326213258</v>
      </c>
      <c r="J20" s="790">
        <v>926995.18346140441</v>
      </c>
      <c r="K20" s="790">
        <v>1289594.0249708798</v>
      </c>
      <c r="L20" s="790">
        <v>0</v>
      </c>
    </row>
    <row r="21" spans="1:12">
      <c r="A21" s="461">
        <v>15</v>
      </c>
      <c r="B21" s="476" t="s">
        <v>532</v>
      </c>
      <c r="C21" s="788">
        <v>15828750.099999998</v>
      </c>
      <c r="D21" s="757">
        <v>14861036.879999999</v>
      </c>
      <c r="E21" s="757">
        <v>308125.34999999998</v>
      </c>
      <c r="F21" s="790">
        <v>659587.86999999988</v>
      </c>
      <c r="G21" s="790">
        <v>0</v>
      </c>
      <c r="H21" s="757">
        <v>652587.57508144178</v>
      </c>
      <c r="I21" s="790">
        <v>112499.60655366644</v>
      </c>
      <c r="J21" s="790">
        <v>116813.42225140551</v>
      </c>
      <c r="K21" s="790">
        <v>423274.54627636989</v>
      </c>
      <c r="L21" s="790">
        <v>0</v>
      </c>
    </row>
    <row r="22" spans="1:12">
      <c r="A22" s="461">
        <v>16</v>
      </c>
      <c r="B22" s="476" t="s">
        <v>533</v>
      </c>
      <c r="C22" s="788">
        <v>26883513.449999999</v>
      </c>
      <c r="D22" s="757">
        <v>26883513.449999999</v>
      </c>
      <c r="E22" s="757">
        <v>0</v>
      </c>
      <c r="F22" s="790">
        <v>0</v>
      </c>
      <c r="G22" s="790">
        <v>0</v>
      </c>
      <c r="H22" s="757">
        <v>213556.40746092569</v>
      </c>
      <c r="I22" s="790">
        <v>213556.40746092569</v>
      </c>
      <c r="J22" s="790">
        <v>0</v>
      </c>
      <c r="K22" s="790">
        <v>0</v>
      </c>
      <c r="L22" s="790">
        <v>0</v>
      </c>
    </row>
    <row r="23" spans="1:12">
      <c r="A23" s="461">
        <v>17</v>
      </c>
      <c r="B23" s="476" t="s">
        <v>534</v>
      </c>
      <c r="C23" s="788">
        <v>1811130.68</v>
      </c>
      <c r="D23" s="757">
        <v>1811130.68</v>
      </c>
      <c r="E23" s="757">
        <v>0</v>
      </c>
      <c r="F23" s="790">
        <v>0</v>
      </c>
      <c r="G23" s="790">
        <v>0</v>
      </c>
      <c r="H23" s="757">
        <v>6772.7700793477634</v>
      </c>
      <c r="I23" s="790">
        <v>6772.7700793477634</v>
      </c>
      <c r="J23" s="790">
        <v>0</v>
      </c>
      <c r="K23" s="790">
        <v>0</v>
      </c>
      <c r="L23" s="790">
        <v>0</v>
      </c>
    </row>
    <row r="24" spans="1:12">
      <c r="A24" s="461">
        <v>18</v>
      </c>
      <c r="B24" s="476" t="s">
        <v>535</v>
      </c>
      <c r="C24" s="788">
        <v>47656292.060000002</v>
      </c>
      <c r="D24" s="757">
        <v>47656292.060000002</v>
      </c>
      <c r="E24" s="757">
        <v>0</v>
      </c>
      <c r="F24" s="790">
        <v>0</v>
      </c>
      <c r="G24" s="790">
        <v>0</v>
      </c>
      <c r="H24" s="757">
        <v>202965.86847891522</v>
      </c>
      <c r="I24" s="790">
        <v>202965.86847891522</v>
      </c>
      <c r="J24" s="790">
        <v>0</v>
      </c>
      <c r="K24" s="790">
        <v>0</v>
      </c>
      <c r="L24" s="790">
        <v>0</v>
      </c>
    </row>
    <row r="25" spans="1:12">
      <c r="A25" s="461">
        <v>19</v>
      </c>
      <c r="B25" s="476" t="s">
        <v>536</v>
      </c>
      <c r="C25" s="788">
        <v>633854.91999999993</v>
      </c>
      <c r="D25" s="757">
        <v>605736.34</v>
      </c>
      <c r="E25" s="757">
        <v>0</v>
      </c>
      <c r="F25" s="790">
        <v>28118.58</v>
      </c>
      <c r="G25" s="790">
        <v>0</v>
      </c>
      <c r="H25" s="757">
        <v>26515.85971462103</v>
      </c>
      <c r="I25" s="790">
        <v>6909.6174380210296</v>
      </c>
      <c r="J25" s="790">
        <v>0</v>
      </c>
      <c r="K25" s="790">
        <v>19606.242276600002</v>
      </c>
      <c r="L25" s="790">
        <v>0</v>
      </c>
    </row>
    <row r="26" spans="1:12">
      <c r="A26" s="461">
        <v>20</v>
      </c>
      <c r="B26" s="476" t="s">
        <v>537</v>
      </c>
      <c r="C26" s="788">
        <v>34079630.810000002</v>
      </c>
      <c r="D26" s="757">
        <v>21391659.859999999</v>
      </c>
      <c r="E26" s="757">
        <v>12687970.949999999</v>
      </c>
      <c r="F26" s="790">
        <v>0</v>
      </c>
      <c r="G26" s="790">
        <v>0</v>
      </c>
      <c r="H26" s="757">
        <v>1027410.1779386509</v>
      </c>
      <c r="I26" s="790">
        <v>51747.448576372844</v>
      </c>
      <c r="J26" s="790">
        <v>975662.72936227813</v>
      </c>
      <c r="K26" s="790">
        <v>0</v>
      </c>
      <c r="L26" s="790">
        <v>0</v>
      </c>
    </row>
    <row r="27" spans="1:12">
      <c r="A27" s="461">
        <v>21</v>
      </c>
      <c r="B27" s="476" t="s">
        <v>538</v>
      </c>
      <c r="C27" s="788">
        <v>7746561.9699999997</v>
      </c>
      <c r="D27" s="757">
        <v>7746561.9699999997</v>
      </c>
      <c r="E27" s="757">
        <v>0</v>
      </c>
      <c r="F27" s="790">
        <v>0</v>
      </c>
      <c r="G27" s="790">
        <v>0</v>
      </c>
      <c r="H27" s="757">
        <v>11128.758407481502</v>
      </c>
      <c r="I27" s="790">
        <v>11128.758407481502</v>
      </c>
      <c r="J27" s="790">
        <v>0</v>
      </c>
      <c r="K27" s="790">
        <v>0</v>
      </c>
      <c r="L27" s="790">
        <v>0</v>
      </c>
    </row>
    <row r="28" spans="1:12">
      <c r="A28" s="461">
        <v>22</v>
      </c>
      <c r="B28" s="476" t="s">
        <v>539</v>
      </c>
      <c r="C28" s="788">
        <v>1327964.0799999998</v>
      </c>
      <c r="D28" s="757">
        <v>96108.430000000008</v>
      </c>
      <c r="E28" s="757">
        <v>1231855.6499999999</v>
      </c>
      <c r="F28" s="790">
        <v>0</v>
      </c>
      <c r="G28" s="790">
        <v>0</v>
      </c>
      <c r="H28" s="757">
        <v>65409.414069726197</v>
      </c>
      <c r="I28" s="790">
        <v>1636.0980146925576</v>
      </c>
      <c r="J28" s="790">
        <v>63773.31605503364</v>
      </c>
      <c r="K28" s="790">
        <v>0</v>
      </c>
      <c r="L28" s="790">
        <v>0</v>
      </c>
    </row>
    <row r="29" spans="1:12">
      <c r="A29" s="461">
        <v>23</v>
      </c>
      <c r="B29" s="476" t="s">
        <v>540</v>
      </c>
      <c r="C29" s="788">
        <v>89896756.679999992</v>
      </c>
      <c r="D29" s="757">
        <v>79476632.689999998</v>
      </c>
      <c r="E29" s="757">
        <v>4989563.53</v>
      </c>
      <c r="F29" s="790">
        <v>5430560.4599999972</v>
      </c>
      <c r="G29" s="790">
        <v>0</v>
      </c>
      <c r="H29" s="757">
        <v>5660883.1676996183</v>
      </c>
      <c r="I29" s="790">
        <v>1078095.6665724192</v>
      </c>
      <c r="J29" s="790">
        <v>1133070.2643810567</v>
      </c>
      <c r="K29" s="790">
        <v>3449717.2367461426</v>
      </c>
      <c r="L29" s="790">
        <v>0</v>
      </c>
    </row>
    <row r="30" spans="1:12">
      <c r="A30" s="461">
        <v>24</v>
      </c>
      <c r="B30" s="476" t="s">
        <v>541</v>
      </c>
      <c r="C30" s="788">
        <v>393852469.56000018</v>
      </c>
      <c r="D30" s="757">
        <v>365376643.36000019</v>
      </c>
      <c r="E30" s="757">
        <v>14518770.079999998</v>
      </c>
      <c r="F30" s="790">
        <v>13957056.120000005</v>
      </c>
      <c r="G30" s="790">
        <v>0</v>
      </c>
      <c r="H30" s="757">
        <v>16590336.4408147</v>
      </c>
      <c r="I30" s="790">
        <v>5477764.8222943414</v>
      </c>
      <c r="J30" s="790">
        <v>3104492.3323329315</v>
      </c>
      <c r="K30" s="790">
        <v>8008079.2861874271</v>
      </c>
      <c r="L30" s="790">
        <v>0</v>
      </c>
    </row>
    <row r="31" spans="1:12">
      <c r="A31" s="461">
        <v>25</v>
      </c>
      <c r="B31" s="476" t="s">
        <v>542</v>
      </c>
      <c r="C31" s="788">
        <v>44755506.719999991</v>
      </c>
      <c r="D31" s="757">
        <v>43153588.069999993</v>
      </c>
      <c r="E31" s="757">
        <v>1188673.2600000002</v>
      </c>
      <c r="F31" s="790">
        <v>413245.38999999996</v>
      </c>
      <c r="G31" s="790">
        <v>0</v>
      </c>
      <c r="H31" s="757">
        <v>1472727.2445215038</v>
      </c>
      <c r="I31" s="790">
        <v>756675.22916046868</v>
      </c>
      <c r="J31" s="790">
        <v>450705.47661173512</v>
      </c>
      <c r="K31" s="790">
        <v>265346.53874929994</v>
      </c>
      <c r="L31" s="790">
        <v>0</v>
      </c>
    </row>
    <row r="32" spans="1:12">
      <c r="A32" s="461">
        <v>26</v>
      </c>
      <c r="B32" s="476" t="s">
        <v>598</v>
      </c>
      <c r="C32" s="788">
        <v>705438660.58999825</v>
      </c>
      <c r="D32" s="757">
        <v>628351888.8699981</v>
      </c>
      <c r="E32" s="757">
        <v>30627652.310000014</v>
      </c>
      <c r="F32" s="790">
        <v>46459119.410000093</v>
      </c>
      <c r="G32" s="790">
        <v>0</v>
      </c>
      <c r="H32" s="757">
        <v>44714447.332280494</v>
      </c>
      <c r="I32" s="790">
        <v>7303001.5369957937</v>
      </c>
      <c r="J32" s="790">
        <v>8352232.2065407764</v>
      </c>
      <c r="K32" s="790">
        <v>29059213.588743925</v>
      </c>
      <c r="L32" s="790">
        <v>0</v>
      </c>
    </row>
    <row r="33" spans="1:12">
      <c r="A33" s="461">
        <v>27</v>
      </c>
      <c r="B33" s="529" t="s">
        <v>67</v>
      </c>
      <c r="C33" s="791">
        <v>2626873864.4499984</v>
      </c>
      <c r="D33" s="791">
        <v>2437598282.5599985</v>
      </c>
      <c r="E33" s="791">
        <v>86343426.660000026</v>
      </c>
      <c r="F33" s="791">
        <v>102932155.23000008</v>
      </c>
      <c r="G33" s="791">
        <v>0</v>
      </c>
      <c r="H33" s="1014" t="s">
        <v>983</v>
      </c>
      <c r="I33" s="791">
        <v>34896593.366369985</v>
      </c>
      <c r="J33" s="791">
        <v>19698468.056489088</v>
      </c>
      <c r="K33" s="791">
        <v>66864143.04168994</v>
      </c>
      <c r="L33" s="791">
        <v>0</v>
      </c>
    </row>
    <row r="34" spans="1:12">
      <c r="A34" s="491"/>
      <c r="B34" s="491"/>
      <c r="C34" s="491"/>
      <c r="D34" s="491"/>
      <c r="E34" s="491"/>
      <c r="H34" s="491"/>
    </row>
    <row r="35" spans="1:12">
      <c r="A35" s="491"/>
      <c r="B35" s="528"/>
      <c r="C35" s="528"/>
      <c r="D35" s="491"/>
      <c r="E35" s="491"/>
      <c r="H35" s="491"/>
    </row>
    <row r="38" spans="1:12">
      <c r="A38" s="472" t="s">
        <v>982</v>
      </c>
    </row>
    <row r="39" spans="1:12" ht="15">
      <c r="A39" s="817"/>
    </row>
    <row r="40" spans="1:12" ht="15">
      <c r="A40" s="818"/>
    </row>
    <row r="41" spans="1:12" ht="15">
      <c r="A41" s="817"/>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scale="3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3"/>
  <sheetViews>
    <sheetView showGridLines="0" zoomScaleNormal="100" workbookViewId="0"/>
  </sheetViews>
  <sheetFormatPr defaultColWidth="8.6640625" defaultRowHeight="12"/>
  <cols>
    <col min="1" max="1" width="11.88671875" style="362" bestFit="1" customWidth="1"/>
    <col min="2" max="2" width="103" style="362" customWidth="1"/>
    <col min="3" max="11" width="28.33203125" style="362" customWidth="1"/>
    <col min="12" max="16384" width="8.6640625" style="362"/>
  </cols>
  <sheetData>
    <row r="1" spans="1:11" s="353" customFormat="1" ht="13.8">
      <c r="A1" s="352" t="s">
        <v>109</v>
      </c>
      <c r="B1" s="304" t="str">
        <f>Info!C2</f>
        <v>სს ”ლიბერთი ბანკი”</v>
      </c>
      <c r="C1" s="472"/>
      <c r="D1" s="472"/>
      <c r="E1" s="472"/>
      <c r="F1" s="472"/>
      <c r="G1" s="472"/>
      <c r="H1" s="472"/>
      <c r="I1" s="472"/>
      <c r="J1" s="472"/>
      <c r="K1" s="472"/>
    </row>
    <row r="2" spans="1:11" s="353" customFormat="1">
      <c r="A2" s="354" t="s">
        <v>110</v>
      </c>
      <c r="B2" s="618">
        <f>'1. key ratios'!B2</f>
        <v>45016</v>
      </c>
      <c r="C2" s="472"/>
      <c r="D2" s="472"/>
      <c r="E2" s="472"/>
      <c r="F2" s="472"/>
      <c r="G2" s="472"/>
      <c r="H2" s="472"/>
      <c r="I2" s="472"/>
      <c r="J2" s="472"/>
      <c r="K2" s="472"/>
    </row>
    <row r="3" spans="1:11" s="353" customFormat="1">
      <c r="A3" s="355" t="s">
        <v>599</v>
      </c>
      <c r="B3" s="472"/>
      <c r="C3" s="472"/>
      <c r="D3" s="472"/>
      <c r="E3" s="472"/>
      <c r="F3" s="472"/>
      <c r="G3" s="472"/>
      <c r="H3" s="472"/>
      <c r="I3" s="472"/>
      <c r="J3" s="472"/>
      <c r="K3" s="472"/>
    </row>
    <row r="4" spans="1:11">
      <c r="A4" s="534"/>
      <c r="B4" s="534"/>
      <c r="C4" s="533" t="s">
        <v>503</v>
      </c>
      <c r="D4" s="533" t="s">
        <v>504</v>
      </c>
      <c r="E4" s="533" t="s">
        <v>505</v>
      </c>
      <c r="F4" s="533" t="s">
        <v>506</v>
      </c>
      <c r="G4" s="533" t="s">
        <v>507</v>
      </c>
      <c r="H4" s="533" t="s">
        <v>508</v>
      </c>
      <c r="I4" s="533" t="s">
        <v>509</v>
      </c>
      <c r="J4" s="533" t="s">
        <v>510</v>
      </c>
      <c r="K4" s="533" t="s">
        <v>511</v>
      </c>
    </row>
    <row r="5" spans="1:11" ht="105.75" customHeight="1">
      <c r="A5" s="944" t="s">
        <v>907</v>
      </c>
      <c r="B5" s="945"/>
      <c r="C5" s="532" t="s">
        <v>600</v>
      </c>
      <c r="D5" s="532" t="s">
        <v>593</v>
      </c>
      <c r="E5" s="532" t="s">
        <v>594</v>
      </c>
      <c r="F5" s="532" t="s">
        <v>906</v>
      </c>
      <c r="G5" s="532" t="s">
        <v>601</v>
      </c>
      <c r="H5" s="532" t="s">
        <v>602</v>
      </c>
      <c r="I5" s="532" t="s">
        <v>603</v>
      </c>
      <c r="J5" s="532" t="s">
        <v>604</v>
      </c>
      <c r="K5" s="532" t="s">
        <v>605</v>
      </c>
    </row>
    <row r="6" spans="1:11">
      <c r="A6" s="461">
        <v>1</v>
      </c>
      <c r="B6" s="461" t="s">
        <v>606</v>
      </c>
      <c r="C6" s="757">
        <v>18432758.173932001</v>
      </c>
      <c r="D6" s="757">
        <v>1506731.4068996003</v>
      </c>
      <c r="E6" s="757">
        <v>0</v>
      </c>
      <c r="F6" s="757">
        <v>172683000.9982869</v>
      </c>
      <c r="G6" s="757">
        <v>1086621830.4509118</v>
      </c>
      <c r="H6" s="757">
        <v>7115612.6799999997</v>
      </c>
      <c r="I6" s="757">
        <v>541863653.54090428</v>
      </c>
      <c r="J6" s="757">
        <v>34052633.02150023</v>
      </c>
      <c r="K6" s="757">
        <v>764597644.17756367</v>
      </c>
    </row>
    <row r="7" spans="1:11">
      <c r="A7" s="461">
        <v>2</v>
      </c>
      <c r="B7" s="462" t="s">
        <v>607</v>
      </c>
      <c r="C7" s="757"/>
      <c r="D7" s="757">
        <v>0</v>
      </c>
      <c r="E7" s="757"/>
      <c r="F7" s="757"/>
      <c r="G7" s="757"/>
      <c r="H7" s="757"/>
      <c r="I7" s="757"/>
      <c r="J7" s="757"/>
      <c r="K7" s="757">
        <v>22092269</v>
      </c>
    </row>
    <row r="8" spans="1:11">
      <c r="A8" s="461">
        <v>3</v>
      </c>
      <c r="B8" s="462" t="s">
        <v>571</v>
      </c>
      <c r="C8" s="757">
        <v>14156021.18</v>
      </c>
      <c r="D8" s="757"/>
      <c r="E8" s="757"/>
      <c r="F8" s="757"/>
      <c r="G8" s="757"/>
      <c r="H8" s="757"/>
      <c r="I8" s="757"/>
      <c r="J8" s="757"/>
      <c r="K8" s="757">
        <v>167190237.02074406</v>
      </c>
    </row>
    <row r="9" spans="1:11">
      <c r="A9" s="461">
        <v>4</v>
      </c>
      <c r="B9" s="492" t="s">
        <v>905</v>
      </c>
      <c r="C9" s="794">
        <v>0</v>
      </c>
      <c r="D9" s="794"/>
      <c r="E9" s="794"/>
      <c r="F9" s="794">
        <v>2489587.0366104906</v>
      </c>
      <c r="G9" s="794">
        <v>23360228.091053374</v>
      </c>
      <c r="H9" s="794">
        <v>0</v>
      </c>
      <c r="I9" s="794">
        <v>20321338.390000001</v>
      </c>
      <c r="J9" s="794"/>
      <c r="K9" s="794">
        <v>56761001.712336332</v>
      </c>
    </row>
    <row r="10" spans="1:11">
      <c r="A10" s="461">
        <v>5</v>
      </c>
      <c r="B10" s="482" t="s">
        <v>904</v>
      </c>
      <c r="C10" s="794"/>
      <c r="D10" s="794"/>
      <c r="E10" s="794"/>
      <c r="F10" s="794"/>
      <c r="G10" s="794"/>
      <c r="H10" s="794"/>
      <c r="I10" s="794"/>
      <c r="J10" s="794"/>
      <c r="K10" s="794"/>
    </row>
    <row r="11" spans="1:11">
      <c r="A11" s="461">
        <v>6</v>
      </c>
      <c r="B11" s="482" t="s">
        <v>903</v>
      </c>
      <c r="C11" s="794"/>
      <c r="D11" s="794"/>
      <c r="E11" s="794"/>
      <c r="F11" s="794"/>
      <c r="G11" s="794"/>
      <c r="H11" s="794"/>
      <c r="I11" s="794"/>
      <c r="J11" s="794"/>
      <c r="K11" s="794"/>
    </row>
    <row r="13" spans="1:11" ht="13.8">
      <c r="B13" s="531"/>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scale="2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0"/>
  <sheetViews>
    <sheetView showGridLines="0" topLeftCell="B1" zoomScaleNormal="100" workbookViewId="0">
      <selection activeCell="C7" sqref="C7"/>
    </sheetView>
  </sheetViews>
  <sheetFormatPr defaultColWidth="8.6640625" defaultRowHeight="14.4"/>
  <cols>
    <col min="1" max="1" width="10" style="535" bestFit="1" customWidth="1"/>
    <col min="2" max="2" width="71.6640625" style="535" customWidth="1"/>
    <col min="3" max="3" width="12.6640625" style="535" customWidth="1"/>
    <col min="4" max="5" width="15.109375" style="535" bestFit="1" customWidth="1"/>
    <col min="6" max="6" width="20" style="535" bestFit="1" customWidth="1"/>
    <col min="7" max="7" width="24.109375" style="535" customWidth="1"/>
    <col min="8" max="8" width="13.33203125" style="535" customWidth="1"/>
    <col min="9" max="10" width="15.109375" style="535" bestFit="1" customWidth="1"/>
    <col min="11" max="11" width="20" style="535" bestFit="1" customWidth="1"/>
    <col min="12" max="12" width="23.6640625" style="535" customWidth="1"/>
    <col min="13" max="13" width="10.5546875" style="535" bestFit="1" customWidth="1"/>
    <col min="14" max="15" width="15.109375" style="535" bestFit="1" customWidth="1"/>
    <col min="16" max="16" width="20" style="535" bestFit="1" customWidth="1"/>
    <col min="17" max="17" width="25" style="535" customWidth="1"/>
    <col min="18" max="18" width="15.109375" style="535" customWidth="1"/>
    <col min="19" max="19" width="25" style="535" customWidth="1"/>
    <col min="20" max="20" width="23.6640625" style="535" customWidth="1"/>
    <col min="21" max="21" width="19.6640625" style="535" customWidth="1"/>
    <col min="22" max="22" width="24" style="535" customWidth="1"/>
    <col min="23" max="16384" width="8.6640625" style="535"/>
  </cols>
  <sheetData>
    <row r="1" spans="1:22">
      <c r="A1" s="352" t="s">
        <v>109</v>
      </c>
      <c r="B1" s="304" t="str">
        <f>Info!C2</f>
        <v>სს ”ლიბერთი ბანკი”</v>
      </c>
    </row>
    <row r="2" spans="1:22">
      <c r="A2" s="354" t="s">
        <v>110</v>
      </c>
      <c r="B2" s="618">
        <f>'1. key ratios'!B2</f>
        <v>45016</v>
      </c>
    </row>
    <row r="3" spans="1:22">
      <c r="A3" s="355" t="s">
        <v>690</v>
      </c>
      <c r="B3" s="472"/>
    </row>
    <row r="4" spans="1:22">
      <c r="A4" s="355"/>
      <c r="B4" s="472"/>
    </row>
    <row r="5" spans="1:22" ht="24" customHeight="1">
      <c r="A5" s="946" t="s">
        <v>717</v>
      </c>
      <c r="B5" s="946"/>
      <c r="C5" s="948" t="s">
        <v>909</v>
      </c>
      <c r="D5" s="948"/>
      <c r="E5" s="948"/>
      <c r="F5" s="948"/>
      <c r="G5" s="948"/>
      <c r="H5" s="948" t="s">
        <v>597</v>
      </c>
      <c r="I5" s="948"/>
      <c r="J5" s="948"/>
      <c r="K5" s="948"/>
      <c r="L5" s="948"/>
      <c r="M5" s="948" t="s">
        <v>908</v>
      </c>
      <c r="N5" s="948"/>
      <c r="O5" s="948"/>
      <c r="P5" s="948"/>
      <c r="Q5" s="948"/>
      <c r="R5" s="947" t="s">
        <v>716</v>
      </c>
      <c r="S5" s="947" t="s">
        <v>720</v>
      </c>
      <c r="T5" s="947" t="s">
        <v>719</v>
      </c>
      <c r="U5" s="947" t="s">
        <v>957</v>
      </c>
      <c r="V5" s="947" t="s">
        <v>958</v>
      </c>
    </row>
    <row r="6" spans="1:22" ht="52.5" customHeight="1">
      <c r="A6" s="946"/>
      <c r="B6" s="946"/>
      <c r="C6" s="545"/>
      <c r="D6" s="470" t="s">
        <v>893</v>
      </c>
      <c r="E6" s="470" t="s">
        <v>892</v>
      </c>
      <c r="F6" s="470" t="s">
        <v>891</v>
      </c>
      <c r="G6" s="470" t="s">
        <v>890</v>
      </c>
      <c r="H6" s="545"/>
      <c r="I6" s="470" t="s">
        <v>893</v>
      </c>
      <c r="J6" s="470" t="s">
        <v>892</v>
      </c>
      <c r="K6" s="470" t="s">
        <v>891</v>
      </c>
      <c r="L6" s="470" t="s">
        <v>890</v>
      </c>
      <c r="M6" s="545"/>
      <c r="N6" s="470" t="s">
        <v>893</v>
      </c>
      <c r="O6" s="470" t="s">
        <v>892</v>
      </c>
      <c r="P6" s="470" t="s">
        <v>891</v>
      </c>
      <c r="Q6" s="470" t="s">
        <v>890</v>
      </c>
      <c r="R6" s="947"/>
      <c r="S6" s="947"/>
      <c r="T6" s="947"/>
      <c r="U6" s="947"/>
      <c r="V6" s="947"/>
    </row>
    <row r="7" spans="1:22">
      <c r="A7" s="543">
        <v>1</v>
      </c>
      <c r="B7" s="544" t="s">
        <v>691</v>
      </c>
      <c r="C7" s="794">
        <v>114871.66</v>
      </c>
      <c r="D7" s="794">
        <v>79990.960000000006</v>
      </c>
      <c r="E7" s="794">
        <v>34880.699999999997</v>
      </c>
      <c r="F7" s="794">
        <v>0</v>
      </c>
      <c r="G7" s="794">
        <v>0</v>
      </c>
      <c r="H7" s="794">
        <v>116065.73</v>
      </c>
      <c r="I7" s="794">
        <v>80802.240000000005</v>
      </c>
      <c r="J7" s="794">
        <v>35263.49</v>
      </c>
      <c r="K7" s="794">
        <v>0</v>
      </c>
      <c r="L7" s="794">
        <v>0</v>
      </c>
      <c r="M7" s="794">
        <v>15811.754922503456</v>
      </c>
      <c r="N7" s="794">
        <v>1316.9498757582746</v>
      </c>
      <c r="O7" s="794">
        <v>14494.805046745181</v>
      </c>
      <c r="P7" s="794">
        <v>0</v>
      </c>
      <c r="Q7" s="794">
        <v>0</v>
      </c>
      <c r="R7" s="794">
        <v>5</v>
      </c>
      <c r="S7" s="796">
        <v>0.41</v>
      </c>
      <c r="T7" s="796">
        <v>0.49645</v>
      </c>
      <c r="U7" s="796">
        <v>0.20618856252273188</v>
      </c>
      <c r="V7" s="797">
        <v>29.889957515167573</v>
      </c>
    </row>
    <row r="8" spans="1:22">
      <c r="A8" s="543">
        <v>2</v>
      </c>
      <c r="B8" s="542" t="s">
        <v>692</v>
      </c>
      <c r="C8" s="794">
        <v>992208375.10323679</v>
      </c>
      <c r="D8" s="794">
        <v>906193818.80720472</v>
      </c>
      <c r="E8" s="794">
        <v>31675343.078561999</v>
      </c>
      <c r="F8" s="794">
        <v>54339213.217469998</v>
      </c>
      <c r="G8" s="794">
        <v>0</v>
      </c>
      <c r="H8" s="794">
        <v>1009298587.8799988</v>
      </c>
      <c r="I8" s="794">
        <v>914146601.93999875</v>
      </c>
      <c r="J8" s="794">
        <v>32274575.52</v>
      </c>
      <c r="K8" s="794">
        <v>62877410.419999994</v>
      </c>
      <c r="L8" s="794">
        <v>0</v>
      </c>
      <c r="M8" s="794">
        <v>75038232.903445423</v>
      </c>
      <c r="N8" s="794">
        <v>20981164.600225512</v>
      </c>
      <c r="O8" s="794">
        <v>9859564.1976633631</v>
      </c>
      <c r="P8" s="794">
        <v>44197504.10555654</v>
      </c>
      <c r="Q8" s="794">
        <v>0</v>
      </c>
      <c r="R8" s="794">
        <v>448573</v>
      </c>
      <c r="S8" s="796">
        <v>0.25562403329956251</v>
      </c>
      <c r="T8" s="796">
        <v>0.30264902465404742</v>
      </c>
      <c r="U8" s="796">
        <v>0.24225388841180029</v>
      </c>
      <c r="V8" s="797">
        <v>33.724219032264926</v>
      </c>
    </row>
    <row r="9" spans="1:22">
      <c r="A9" s="543">
        <v>3</v>
      </c>
      <c r="B9" s="542" t="s">
        <v>693</v>
      </c>
      <c r="C9" s="794">
        <v>0</v>
      </c>
      <c r="D9" s="794">
        <v>0</v>
      </c>
      <c r="E9" s="794">
        <v>0</v>
      </c>
      <c r="F9" s="794">
        <v>0</v>
      </c>
      <c r="G9" s="794">
        <v>0</v>
      </c>
      <c r="H9" s="794">
        <v>0</v>
      </c>
      <c r="I9" s="794">
        <v>0</v>
      </c>
      <c r="J9" s="794">
        <v>0</v>
      </c>
      <c r="K9" s="794">
        <v>0</v>
      </c>
      <c r="L9" s="794">
        <v>0</v>
      </c>
      <c r="M9" s="794">
        <v>0</v>
      </c>
      <c r="N9" s="794">
        <v>0</v>
      </c>
      <c r="O9" s="794">
        <v>0</v>
      </c>
      <c r="P9" s="794">
        <v>0</v>
      </c>
      <c r="Q9" s="794">
        <v>0</v>
      </c>
      <c r="R9" s="794">
        <v>0</v>
      </c>
      <c r="S9" s="796">
        <v>0</v>
      </c>
      <c r="T9" s="796">
        <v>0</v>
      </c>
      <c r="U9" s="796">
        <v>0</v>
      </c>
      <c r="V9" s="797">
        <v>0</v>
      </c>
    </row>
    <row r="10" spans="1:22">
      <c r="A10" s="543">
        <v>4</v>
      </c>
      <c r="B10" s="542" t="s">
        <v>694</v>
      </c>
      <c r="C10" s="794">
        <v>7733693.4299999997</v>
      </c>
      <c r="D10" s="794">
        <v>6258407.9100000001</v>
      </c>
      <c r="E10" s="794">
        <v>528848.93000000005</v>
      </c>
      <c r="F10" s="794">
        <v>946436.59</v>
      </c>
      <c r="G10" s="794">
        <v>0</v>
      </c>
      <c r="H10" s="794">
        <v>8396527.4399999995</v>
      </c>
      <c r="I10" s="794">
        <v>6327627.8600000003</v>
      </c>
      <c r="J10" s="794">
        <v>540681.41</v>
      </c>
      <c r="K10" s="794">
        <v>1528218.17</v>
      </c>
      <c r="L10" s="794">
        <v>0</v>
      </c>
      <c r="M10" s="794">
        <v>2064958.9312692033</v>
      </c>
      <c r="N10" s="794">
        <v>305890.89256971772</v>
      </c>
      <c r="O10" s="794">
        <v>323458.11124947551</v>
      </c>
      <c r="P10" s="794">
        <v>1435609.9274500101</v>
      </c>
      <c r="Q10" s="794">
        <v>0</v>
      </c>
      <c r="R10" s="794">
        <v>15948</v>
      </c>
      <c r="S10" s="796">
        <v>0.21851062759224682</v>
      </c>
      <c r="T10" s="796">
        <v>0.24345440675320043</v>
      </c>
      <c r="U10" s="796">
        <v>0.24690351285943074</v>
      </c>
      <c r="V10" s="797">
        <v>15.011937791706636</v>
      </c>
    </row>
    <row r="11" spans="1:22">
      <c r="A11" s="543">
        <v>5</v>
      </c>
      <c r="B11" s="542" t="s">
        <v>695</v>
      </c>
      <c r="C11" s="794">
        <v>7031737.4209960001</v>
      </c>
      <c r="D11" s="794">
        <v>6026677.3819080004</v>
      </c>
      <c r="E11" s="794">
        <v>298178.49</v>
      </c>
      <c r="F11" s="794">
        <v>706881.54908799997</v>
      </c>
      <c r="G11" s="794">
        <v>0</v>
      </c>
      <c r="H11" s="794">
        <v>7245746.6200000001</v>
      </c>
      <c r="I11" s="794">
        <v>6183485.1799999997</v>
      </c>
      <c r="J11" s="794">
        <v>306164.64</v>
      </c>
      <c r="K11" s="794">
        <v>756096.8</v>
      </c>
      <c r="L11" s="794">
        <v>0</v>
      </c>
      <c r="M11" s="794">
        <v>775110.42887078261</v>
      </c>
      <c r="N11" s="794">
        <v>86534.141040025337</v>
      </c>
      <c r="O11" s="794">
        <v>139891.83879584726</v>
      </c>
      <c r="P11" s="794">
        <v>548684.44903490995</v>
      </c>
      <c r="Q11" s="794">
        <v>0</v>
      </c>
      <c r="R11" s="794">
        <v>35503</v>
      </c>
      <c r="S11" s="796">
        <v>0.17609089810226036</v>
      </c>
      <c r="T11" s="796">
        <v>0.2268380708328297</v>
      </c>
      <c r="U11" s="796">
        <v>0.18667061735676643</v>
      </c>
      <c r="V11" s="797">
        <v>14.485874665057315</v>
      </c>
    </row>
    <row r="12" spans="1:22">
      <c r="A12" s="543">
        <v>6</v>
      </c>
      <c r="B12" s="542" t="s">
        <v>696</v>
      </c>
      <c r="C12" s="794">
        <v>21428177.097107999</v>
      </c>
      <c r="D12" s="794">
        <v>19204524.587108001</v>
      </c>
      <c r="E12" s="794">
        <v>573178.13</v>
      </c>
      <c r="F12" s="794">
        <v>1650474.38</v>
      </c>
      <c r="G12" s="794">
        <v>0</v>
      </c>
      <c r="H12" s="794">
        <v>21850292.550000001</v>
      </c>
      <c r="I12" s="794">
        <v>19314311.190000001</v>
      </c>
      <c r="J12" s="794">
        <v>585113.72</v>
      </c>
      <c r="K12" s="794">
        <v>1950867.64</v>
      </c>
      <c r="L12" s="794">
        <v>0</v>
      </c>
      <c r="M12" s="794">
        <v>2400858.0216838876</v>
      </c>
      <c r="N12" s="794">
        <v>326340.95949894964</v>
      </c>
      <c r="O12" s="794">
        <v>274027.31894622807</v>
      </c>
      <c r="P12" s="794">
        <v>1800489.7432387101</v>
      </c>
      <c r="Q12" s="794">
        <v>0</v>
      </c>
      <c r="R12" s="794">
        <v>40001</v>
      </c>
      <c r="S12" s="796">
        <v>0</v>
      </c>
      <c r="T12" s="796">
        <v>0.22035895686258553</v>
      </c>
      <c r="U12" s="796">
        <v>0.12133908930501384</v>
      </c>
      <c r="V12" s="797">
        <v>28.556601500780289</v>
      </c>
    </row>
    <row r="13" spans="1:22">
      <c r="A13" s="543">
        <v>7</v>
      </c>
      <c r="B13" s="542" t="s">
        <v>697</v>
      </c>
      <c r="C13" s="794">
        <v>221918607.54344201</v>
      </c>
      <c r="D13" s="794">
        <v>216817347.03364199</v>
      </c>
      <c r="E13" s="794">
        <v>3850918.0348700001</v>
      </c>
      <c r="F13" s="794">
        <v>1250342.47493</v>
      </c>
      <c r="G13" s="794">
        <v>0</v>
      </c>
      <c r="H13" s="794">
        <v>223317486.36000001</v>
      </c>
      <c r="I13" s="794">
        <v>218068473.68000001</v>
      </c>
      <c r="J13" s="794">
        <v>3913003.49</v>
      </c>
      <c r="K13" s="794">
        <v>1336009.19</v>
      </c>
      <c r="L13" s="794">
        <v>0</v>
      </c>
      <c r="M13" s="794">
        <v>2202157.968860337</v>
      </c>
      <c r="N13" s="794">
        <v>541864.53529722337</v>
      </c>
      <c r="O13" s="794">
        <v>852909.24235562375</v>
      </c>
      <c r="P13" s="794">
        <v>807384.19120749005</v>
      </c>
      <c r="Q13" s="794">
        <v>0</v>
      </c>
      <c r="R13" s="794">
        <v>2925</v>
      </c>
      <c r="S13" s="796">
        <v>0.111186271956063</v>
      </c>
      <c r="T13" s="796">
        <v>0.13218449942619581</v>
      </c>
      <c r="U13" s="796">
        <v>0.1142997422741138</v>
      </c>
      <c r="V13" s="797">
        <v>124.3276859180107</v>
      </c>
    </row>
    <row r="14" spans="1:22">
      <c r="A14" s="537">
        <v>7.1</v>
      </c>
      <c r="B14" s="536" t="s">
        <v>698</v>
      </c>
      <c r="C14" s="794">
        <v>196646486.33148599</v>
      </c>
      <c r="D14" s="794">
        <v>192080940.60758799</v>
      </c>
      <c r="E14" s="794">
        <v>3385691.0389680001</v>
      </c>
      <c r="F14" s="794">
        <v>1179854.68493</v>
      </c>
      <c r="G14" s="794">
        <v>0</v>
      </c>
      <c r="H14" s="794">
        <v>197919658.56999999</v>
      </c>
      <c r="I14" s="794">
        <v>193213149.59</v>
      </c>
      <c r="J14" s="794">
        <v>3440987.58</v>
      </c>
      <c r="K14" s="794">
        <v>1265521.3999999999</v>
      </c>
      <c r="L14" s="794">
        <v>0</v>
      </c>
      <c r="M14" s="794">
        <v>1963009.7332850175</v>
      </c>
      <c r="N14" s="794">
        <v>476097.21961604123</v>
      </c>
      <c r="O14" s="794">
        <v>750016.11246148637</v>
      </c>
      <c r="P14" s="794">
        <v>736896.40120749001</v>
      </c>
      <c r="Q14" s="794">
        <v>0</v>
      </c>
      <c r="R14" s="794">
        <v>2433</v>
      </c>
      <c r="S14" s="796">
        <v>0.1106818066902738</v>
      </c>
      <c r="T14" s="796">
        <v>0.13172636392823089</v>
      </c>
      <c r="U14" s="796">
        <v>0.11396038150135307</v>
      </c>
      <c r="V14" s="797">
        <v>125.22565098894692</v>
      </c>
    </row>
    <row r="15" spans="1:22" ht="24">
      <c r="A15" s="537">
        <v>7.2</v>
      </c>
      <c r="B15" s="536" t="s">
        <v>699</v>
      </c>
      <c r="C15" s="794">
        <v>6493177.4271759996</v>
      </c>
      <c r="D15" s="794">
        <v>6493177.4271759996</v>
      </c>
      <c r="E15" s="794">
        <v>0</v>
      </c>
      <c r="F15" s="794">
        <v>0</v>
      </c>
      <c r="G15" s="794">
        <v>0</v>
      </c>
      <c r="H15" s="794">
        <v>6515940.9699999997</v>
      </c>
      <c r="I15" s="794">
        <v>6515940.9699999997</v>
      </c>
      <c r="J15" s="794">
        <v>0</v>
      </c>
      <c r="K15" s="794">
        <v>0</v>
      </c>
      <c r="L15" s="794">
        <v>0</v>
      </c>
      <c r="M15" s="794">
        <v>18908.409605316552</v>
      </c>
      <c r="N15" s="794">
        <v>18908.409605316552</v>
      </c>
      <c r="O15" s="794">
        <v>0</v>
      </c>
      <c r="P15" s="794">
        <v>0</v>
      </c>
      <c r="Q15" s="794">
        <v>0</v>
      </c>
      <c r="R15" s="794">
        <v>78</v>
      </c>
      <c r="S15" s="796">
        <v>0.14148749999999999</v>
      </c>
      <c r="T15" s="796">
        <v>0.15884362499999999</v>
      </c>
      <c r="U15" s="796">
        <v>0.11440850938335737</v>
      </c>
      <c r="V15" s="797">
        <v>137.47370198555254</v>
      </c>
    </row>
    <row r="16" spans="1:22">
      <c r="A16" s="537">
        <v>7.3</v>
      </c>
      <c r="B16" s="536" t="s">
        <v>700</v>
      </c>
      <c r="C16" s="794">
        <v>18778943.784779999</v>
      </c>
      <c r="D16" s="794">
        <v>18243228.998877998</v>
      </c>
      <c r="E16" s="794">
        <v>465226.995902</v>
      </c>
      <c r="F16" s="794">
        <v>70487.789999999994</v>
      </c>
      <c r="G16" s="794">
        <v>0</v>
      </c>
      <c r="H16" s="794">
        <v>18881886.82</v>
      </c>
      <c r="I16" s="794">
        <v>18339383.120000001</v>
      </c>
      <c r="J16" s="794">
        <v>472015.91</v>
      </c>
      <c r="K16" s="794">
        <v>70487.789999999994</v>
      </c>
      <c r="L16" s="794">
        <v>0</v>
      </c>
      <c r="M16" s="794">
        <v>220239.82597000289</v>
      </c>
      <c r="N16" s="794">
        <v>46858.906075865591</v>
      </c>
      <c r="O16" s="794">
        <v>102893.12989413731</v>
      </c>
      <c r="P16" s="794">
        <v>70487.789999999994</v>
      </c>
      <c r="Q16" s="794">
        <v>0</v>
      </c>
      <c r="R16" s="794">
        <v>414</v>
      </c>
      <c r="S16" s="796">
        <v>0.11310872548892011</v>
      </c>
      <c r="T16" s="796">
        <v>0.13411106029645178</v>
      </c>
      <c r="U16" s="796">
        <v>0.11781580048166274</v>
      </c>
      <c r="V16" s="797">
        <v>110.37902651324873</v>
      </c>
    </row>
    <row r="17" spans="1:22">
      <c r="A17" s="543">
        <v>8</v>
      </c>
      <c r="B17" s="542" t="s">
        <v>701</v>
      </c>
      <c r="C17" s="794">
        <v>99353344.368755996</v>
      </c>
      <c r="D17" s="794">
        <v>95966295.973831996</v>
      </c>
      <c r="E17" s="794">
        <v>965092.88274399994</v>
      </c>
      <c r="F17" s="794">
        <v>2421955.5121800001</v>
      </c>
      <c r="G17" s="794">
        <v>0</v>
      </c>
      <c r="H17" s="794">
        <v>100888656.68000001</v>
      </c>
      <c r="I17" s="794">
        <v>97147172.450000003</v>
      </c>
      <c r="J17" s="794">
        <v>1015704.22</v>
      </c>
      <c r="K17" s="794">
        <v>2725780.01</v>
      </c>
      <c r="L17" s="794">
        <v>0</v>
      </c>
      <c r="M17" s="794">
        <v>740459.70373889001</v>
      </c>
      <c r="N17" s="794">
        <v>490721.20177448</v>
      </c>
      <c r="O17" s="794">
        <v>20391.575997610002</v>
      </c>
      <c r="P17" s="794">
        <v>229346.92596679999</v>
      </c>
      <c r="Q17" s="794">
        <v>0</v>
      </c>
      <c r="R17" s="794">
        <v>79994</v>
      </c>
      <c r="S17" s="796">
        <v>0.20136126279553682</v>
      </c>
      <c r="T17" s="796">
        <v>0.2601257284073048</v>
      </c>
      <c r="U17" s="796">
        <v>0.22008715369260387</v>
      </c>
      <c r="V17" s="798">
        <v>0.71375977711063665</v>
      </c>
    </row>
    <row r="18" spans="1:22">
      <c r="A18" s="541">
        <v>9</v>
      </c>
      <c r="B18" s="540" t="s">
        <v>702</v>
      </c>
      <c r="C18" s="795">
        <v>0</v>
      </c>
      <c r="D18" s="795">
        <v>0</v>
      </c>
      <c r="E18" s="795">
        <v>0</v>
      </c>
      <c r="F18" s="795">
        <v>0</v>
      </c>
      <c r="G18" s="795">
        <v>0</v>
      </c>
      <c r="H18" s="795">
        <v>0</v>
      </c>
      <c r="I18" s="795">
        <v>0</v>
      </c>
      <c r="J18" s="795">
        <v>0</v>
      </c>
      <c r="K18" s="795">
        <v>0</v>
      </c>
      <c r="L18" s="795">
        <v>0</v>
      </c>
      <c r="M18" s="795">
        <v>0</v>
      </c>
      <c r="N18" s="795">
        <v>0</v>
      </c>
      <c r="O18" s="795">
        <v>0</v>
      </c>
      <c r="P18" s="795">
        <v>0</v>
      </c>
      <c r="Q18" s="795">
        <v>0</v>
      </c>
      <c r="R18" s="795">
        <v>0</v>
      </c>
      <c r="S18" s="796">
        <v>0</v>
      </c>
      <c r="T18" s="796">
        <v>0</v>
      </c>
      <c r="U18" s="796">
        <v>0</v>
      </c>
      <c r="V18" s="797">
        <v>0</v>
      </c>
    </row>
    <row r="19" spans="1:22">
      <c r="A19" s="539">
        <v>10</v>
      </c>
      <c r="B19" s="538" t="s">
        <v>718</v>
      </c>
      <c r="C19" s="794">
        <v>1349788806.6235387</v>
      </c>
      <c r="D19" s="794">
        <v>1250547062.6536946</v>
      </c>
      <c r="E19" s="794">
        <v>37926440.246175997</v>
      </c>
      <c r="F19" s="794">
        <v>61315303.723668009</v>
      </c>
      <c r="G19" s="794">
        <v>0</v>
      </c>
      <c r="H19" s="794">
        <v>1371113363.2599988</v>
      </c>
      <c r="I19" s="794">
        <v>1261268474.5399988</v>
      </c>
      <c r="J19" s="794">
        <v>38670506.490000002</v>
      </c>
      <c r="K19" s="794">
        <v>71174382.229999989</v>
      </c>
      <c r="L19" s="794">
        <v>0</v>
      </c>
      <c r="M19" s="794">
        <v>83237589.712791026</v>
      </c>
      <c r="N19" s="794">
        <v>22733833.280281667</v>
      </c>
      <c r="O19" s="794">
        <v>11484737.090054892</v>
      </c>
      <c r="P19" s="794">
        <v>49019019.342454463</v>
      </c>
      <c r="Q19" s="794">
        <v>0</v>
      </c>
      <c r="R19" s="794">
        <v>622949</v>
      </c>
      <c r="S19" s="796">
        <v>0.23538543683312074</v>
      </c>
      <c r="T19" s="796">
        <v>0.28283601030578925</v>
      </c>
      <c r="U19" s="796">
        <v>0.21740262895231363</v>
      </c>
      <c r="V19" s="799">
        <v>45.900737683907202</v>
      </c>
    </row>
    <row r="20" spans="1:22" ht="24">
      <c r="A20" s="537">
        <v>10.1</v>
      </c>
      <c r="B20" s="536" t="s">
        <v>721</v>
      </c>
      <c r="C20" s="794">
        <v>376955434.44400001</v>
      </c>
      <c r="D20" s="794">
        <v>360883216.77399999</v>
      </c>
      <c r="E20" s="794">
        <v>917708.05</v>
      </c>
      <c r="F20" s="794">
        <v>15154509.619999999</v>
      </c>
      <c r="G20" s="794">
        <v>0</v>
      </c>
      <c r="H20" s="794">
        <v>384902800.86000001</v>
      </c>
      <c r="I20" s="794">
        <v>367322894.54000002</v>
      </c>
      <c r="J20" s="794">
        <v>974789.48</v>
      </c>
      <c r="K20" s="794">
        <v>16605116.84</v>
      </c>
      <c r="L20" s="794">
        <v>0</v>
      </c>
      <c r="M20" s="794">
        <v>27728193.352901977</v>
      </c>
      <c r="N20" s="794">
        <v>12092936.431289922</v>
      </c>
      <c r="O20" s="794">
        <v>414403.86303660378</v>
      </c>
      <c r="P20" s="794">
        <v>15220853.05857545</v>
      </c>
      <c r="Q20" s="794">
        <v>0</v>
      </c>
      <c r="R20" s="794">
        <v>361817</v>
      </c>
      <c r="S20" s="796">
        <v>0.26318271901320389</v>
      </c>
      <c r="T20" s="796">
        <v>0.29775228661088998</v>
      </c>
      <c r="U20" s="796">
        <v>0.28954725781160007</v>
      </c>
      <c r="V20" s="799">
        <v>32.455065448203833</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scale="1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9"/>
  <sheetViews>
    <sheetView zoomScale="80" zoomScaleNormal="80" workbookViewId="0">
      <selection activeCell="F27" sqref="F27"/>
    </sheetView>
  </sheetViews>
  <sheetFormatPr defaultRowHeight="14.4"/>
  <cols>
    <col min="1" max="1" width="8.6640625" style="428"/>
    <col min="2" max="2" width="69.33203125" style="402" customWidth="1"/>
    <col min="3" max="3" width="14.88671875" bestFit="1" customWidth="1"/>
    <col min="4" max="4" width="13.33203125" bestFit="1" customWidth="1"/>
    <col min="5" max="6" width="14.88671875" bestFit="1" customWidth="1"/>
    <col min="7" max="7" width="13.33203125" bestFit="1" customWidth="1"/>
    <col min="8" max="8" width="14.88671875" bestFit="1" customWidth="1"/>
  </cols>
  <sheetData>
    <row r="1" spans="1:8">
      <c r="A1" s="17" t="s">
        <v>109</v>
      </c>
      <c r="B1" s="304" t="str">
        <f>Info!C2</f>
        <v>სს ”ლიბერთი ბანკი”</v>
      </c>
      <c r="C1" s="16"/>
      <c r="D1" s="226"/>
      <c r="E1" s="226"/>
      <c r="F1" s="226"/>
      <c r="G1" s="226"/>
    </row>
    <row r="2" spans="1:8">
      <c r="A2" s="17" t="s">
        <v>110</v>
      </c>
      <c r="B2" s="603">
        <f>'1. key ratios'!B2</f>
        <v>45016</v>
      </c>
      <c r="C2" s="29"/>
      <c r="D2" s="18"/>
      <c r="E2" s="18"/>
      <c r="F2" s="18"/>
      <c r="G2" s="18"/>
      <c r="H2" s="1"/>
    </row>
    <row r="3" spans="1:8">
      <c r="A3" s="17"/>
      <c r="B3" s="16"/>
      <c r="C3" s="29"/>
      <c r="D3" s="18"/>
      <c r="E3" s="18"/>
      <c r="F3" s="18"/>
      <c r="G3" s="18"/>
      <c r="H3" s="1"/>
    </row>
    <row r="4" spans="1:8" ht="21" customHeight="1">
      <c r="A4" s="835" t="s">
        <v>26</v>
      </c>
      <c r="B4" s="836" t="s">
        <v>730</v>
      </c>
      <c r="C4" s="838" t="s">
        <v>115</v>
      </c>
      <c r="D4" s="838"/>
      <c r="E4" s="838"/>
      <c r="F4" s="838" t="s">
        <v>116</v>
      </c>
      <c r="G4" s="838"/>
      <c r="H4" s="839"/>
    </row>
    <row r="5" spans="1:8" ht="21" customHeight="1">
      <c r="A5" s="835"/>
      <c r="B5" s="837"/>
      <c r="C5" s="373" t="s">
        <v>27</v>
      </c>
      <c r="D5" s="373" t="s">
        <v>89</v>
      </c>
      <c r="E5" s="373" t="s">
        <v>67</v>
      </c>
      <c r="F5" s="373" t="s">
        <v>27</v>
      </c>
      <c r="G5" s="373" t="s">
        <v>89</v>
      </c>
      <c r="H5" s="373" t="s">
        <v>67</v>
      </c>
    </row>
    <row r="6" spans="1:8" ht="26.4" customHeight="1">
      <c r="A6" s="835"/>
      <c r="B6" s="374" t="s">
        <v>96</v>
      </c>
      <c r="C6" s="840"/>
      <c r="D6" s="841"/>
      <c r="E6" s="841"/>
      <c r="F6" s="841"/>
      <c r="G6" s="841"/>
      <c r="H6" s="842"/>
    </row>
    <row r="7" spans="1:8" ht="23.1" customHeight="1">
      <c r="A7" s="418">
        <v>1</v>
      </c>
      <c r="B7" s="375" t="s">
        <v>844</v>
      </c>
      <c r="C7" s="609">
        <f>SUM(C8:C10)</f>
        <v>240414606.98999998</v>
      </c>
      <c r="D7" s="609">
        <f>SUM(D8:D10)</f>
        <v>274750444.42999995</v>
      </c>
      <c r="E7" s="610">
        <f>C7+D7</f>
        <v>515165051.41999996</v>
      </c>
      <c r="F7" s="609">
        <v>215294778.39702597</v>
      </c>
      <c r="G7" s="609">
        <v>321867565.39924157</v>
      </c>
      <c r="H7" s="610">
        <f>F7+G7</f>
        <v>537162343.79626751</v>
      </c>
    </row>
    <row r="8" spans="1:8">
      <c r="A8" s="418">
        <v>1.1000000000000001</v>
      </c>
      <c r="B8" s="376" t="s">
        <v>97</v>
      </c>
      <c r="C8" s="609">
        <v>232878915.59999999</v>
      </c>
      <c r="D8" s="609">
        <v>83164257.700000003</v>
      </c>
      <c r="E8" s="610">
        <f t="shared" ref="E8:E36" si="0">C8+D8</f>
        <v>316043173.30000001</v>
      </c>
      <c r="F8" s="609">
        <v>186551388.15000001</v>
      </c>
      <c r="G8" s="609">
        <v>86552480.379999995</v>
      </c>
      <c r="H8" s="610">
        <f t="shared" ref="H8:H36" si="1">F8+G8</f>
        <v>273103868.52999997</v>
      </c>
    </row>
    <row r="9" spans="1:8">
      <c r="A9" s="418">
        <v>1.2</v>
      </c>
      <c r="B9" s="376" t="s">
        <v>98</v>
      </c>
      <c r="C9" s="609">
        <v>6732864.3199999994</v>
      </c>
      <c r="D9" s="609">
        <v>74691112.199999988</v>
      </c>
      <c r="E9" s="610">
        <f t="shared" si="0"/>
        <v>81423976.519999981</v>
      </c>
      <c r="F9" s="609">
        <v>28155933.882149983</v>
      </c>
      <c r="G9" s="609">
        <v>61550471.837118752</v>
      </c>
      <c r="H9" s="610">
        <f t="shared" si="1"/>
        <v>89706405.719268739</v>
      </c>
    </row>
    <row r="10" spans="1:8">
      <c r="A10" s="418">
        <v>1.3</v>
      </c>
      <c r="B10" s="376" t="s">
        <v>99</v>
      </c>
      <c r="C10" s="609">
        <v>802827.07000000007</v>
      </c>
      <c r="D10" s="609">
        <v>116895074.53</v>
      </c>
      <c r="E10" s="610">
        <f t="shared" si="0"/>
        <v>117697901.59999999</v>
      </c>
      <c r="F10" s="609">
        <v>587456.36487597763</v>
      </c>
      <c r="G10" s="609">
        <v>173764613.18212286</v>
      </c>
      <c r="H10" s="610">
        <f t="shared" si="1"/>
        <v>174352069.54699883</v>
      </c>
    </row>
    <row r="11" spans="1:8">
      <c r="A11" s="418">
        <v>2</v>
      </c>
      <c r="B11" s="377" t="s">
        <v>731</v>
      </c>
      <c r="C11" s="609"/>
      <c r="D11" s="609"/>
      <c r="E11" s="610">
        <f t="shared" si="0"/>
        <v>0</v>
      </c>
      <c r="F11" s="609"/>
      <c r="G11" s="609"/>
      <c r="H11" s="610">
        <f t="shared" si="1"/>
        <v>0</v>
      </c>
    </row>
    <row r="12" spans="1:8">
      <c r="A12" s="418">
        <v>2.1</v>
      </c>
      <c r="B12" s="378" t="s">
        <v>732</v>
      </c>
      <c r="C12" s="609"/>
      <c r="D12" s="609"/>
      <c r="E12" s="610">
        <f t="shared" si="0"/>
        <v>0</v>
      </c>
      <c r="F12" s="609"/>
      <c r="G12" s="609"/>
      <c r="H12" s="610">
        <f t="shared" si="1"/>
        <v>0</v>
      </c>
    </row>
    <row r="13" spans="1:8" ht="26.4" customHeight="1">
      <c r="A13" s="418">
        <v>3</v>
      </c>
      <c r="B13" s="379" t="s">
        <v>733</v>
      </c>
      <c r="C13" s="609">
        <v>85501371</v>
      </c>
      <c r="D13" s="609">
        <v>0</v>
      </c>
      <c r="E13" s="610">
        <f t="shared" si="0"/>
        <v>85501371</v>
      </c>
      <c r="F13" s="609">
        <v>356535.25103073707</v>
      </c>
      <c r="G13" s="609">
        <v>0</v>
      </c>
      <c r="H13" s="610">
        <f t="shared" si="1"/>
        <v>356535.25103073707</v>
      </c>
    </row>
    <row r="14" spans="1:8" ht="26.4" customHeight="1">
      <c r="A14" s="418">
        <v>4</v>
      </c>
      <c r="B14" s="380" t="s">
        <v>734</v>
      </c>
      <c r="C14" s="609"/>
      <c r="D14" s="609"/>
      <c r="E14" s="610">
        <f t="shared" si="0"/>
        <v>0</v>
      </c>
      <c r="F14" s="609"/>
      <c r="G14" s="609"/>
      <c r="H14" s="610">
        <f t="shared" si="1"/>
        <v>0</v>
      </c>
    </row>
    <row r="15" spans="1:8" ht="24.6" customHeight="1">
      <c r="A15" s="418">
        <v>5</v>
      </c>
      <c r="B15" s="380" t="s">
        <v>735</v>
      </c>
      <c r="C15" s="611">
        <f>SUM(C16:C18)</f>
        <v>0</v>
      </c>
      <c r="D15" s="611">
        <f>SUM(D16:D18)</f>
        <v>0</v>
      </c>
      <c r="E15" s="612">
        <f t="shared" si="0"/>
        <v>0</v>
      </c>
      <c r="F15" s="611">
        <v>0</v>
      </c>
      <c r="G15" s="611">
        <v>0</v>
      </c>
      <c r="H15" s="612">
        <f t="shared" si="1"/>
        <v>0</v>
      </c>
    </row>
    <row r="16" spans="1:8">
      <c r="A16" s="418">
        <v>5.0999999999999996</v>
      </c>
      <c r="B16" s="381" t="s">
        <v>736</v>
      </c>
      <c r="C16" s="609"/>
      <c r="D16" s="609"/>
      <c r="E16" s="610">
        <f t="shared" si="0"/>
        <v>0</v>
      </c>
      <c r="F16" s="609"/>
      <c r="G16" s="609"/>
      <c r="H16" s="610">
        <f t="shared" si="1"/>
        <v>0</v>
      </c>
    </row>
    <row r="17" spans="1:8">
      <c r="A17" s="418">
        <v>5.2</v>
      </c>
      <c r="B17" s="381" t="s">
        <v>570</v>
      </c>
      <c r="C17" s="609"/>
      <c r="D17" s="609"/>
      <c r="E17" s="610">
        <f t="shared" si="0"/>
        <v>0</v>
      </c>
      <c r="F17" s="609"/>
      <c r="G17" s="609"/>
      <c r="H17" s="610">
        <f t="shared" si="1"/>
        <v>0</v>
      </c>
    </row>
    <row r="18" spans="1:8">
      <c r="A18" s="418">
        <v>5.3</v>
      </c>
      <c r="B18" s="381" t="s">
        <v>737</v>
      </c>
      <c r="C18" s="609"/>
      <c r="D18" s="609"/>
      <c r="E18" s="610">
        <f t="shared" si="0"/>
        <v>0</v>
      </c>
      <c r="F18" s="609"/>
      <c r="G18" s="609"/>
      <c r="H18" s="610">
        <f t="shared" si="1"/>
        <v>0</v>
      </c>
    </row>
    <row r="19" spans="1:8">
      <c r="A19" s="418">
        <v>6</v>
      </c>
      <c r="B19" s="379" t="s">
        <v>738</v>
      </c>
      <c r="C19" s="609">
        <f>SUM(C20:C21)</f>
        <v>2250652745.941493</v>
      </c>
      <c r="D19" s="609">
        <f>SUM(D20:D21)</f>
        <v>524339930.87771791</v>
      </c>
      <c r="E19" s="610">
        <f t="shared" si="0"/>
        <v>2774992676.819211</v>
      </c>
      <c r="F19" s="609">
        <v>1969706016.2319174</v>
      </c>
      <c r="G19" s="609">
        <v>477388592.43664134</v>
      </c>
      <c r="H19" s="610">
        <f t="shared" si="1"/>
        <v>2447094608.6685586</v>
      </c>
    </row>
    <row r="20" spans="1:8">
      <c r="A20" s="418">
        <v>6.1</v>
      </c>
      <c r="B20" s="381" t="s">
        <v>570</v>
      </c>
      <c r="C20" s="609">
        <v>219383490.51146302</v>
      </c>
      <c r="D20" s="609">
        <v>51308699.557589725</v>
      </c>
      <c r="E20" s="610">
        <f t="shared" si="0"/>
        <v>270692190.06905276</v>
      </c>
      <c r="F20" s="609">
        <v>234013689.79429081</v>
      </c>
      <c r="G20" s="609">
        <v>0</v>
      </c>
      <c r="H20" s="610">
        <f t="shared" si="1"/>
        <v>234013689.79429081</v>
      </c>
    </row>
    <row r="21" spans="1:8">
      <c r="A21" s="418">
        <v>6.2</v>
      </c>
      <c r="B21" s="381" t="s">
        <v>737</v>
      </c>
      <c r="C21" s="609">
        <v>2031269255.4300299</v>
      </c>
      <c r="D21" s="609">
        <v>473031231.3201282</v>
      </c>
      <c r="E21" s="610">
        <f t="shared" si="0"/>
        <v>2504300486.7501583</v>
      </c>
      <c r="F21" s="609">
        <v>1735692326.4376266</v>
      </c>
      <c r="G21" s="609">
        <v>477388592.43664134</v>
      </c>
      <c r="H21" s="610">
        <f t="shared" si="1"/>
        <v>2213080918.8742681</v>
      </c>
    </row>
    <row r="22" spans="1:8">
      <c r="A22" s="418">
        <v>7</v>
      </c>
      <c r="B22" s="382" t="s">
        <v>739</v>
      </c>
      <c r="C22" s="609">
        <v>106733.3</v>
      </c>
      <c r="D22" s="609"/>
      <c r="E22" s="610">
        <f t="shared" si="0"/>
        <v>106733.3</v>
      </c>
      <c r="F22" s="609">
        <v>106733.3</v>
      </c>
      <c r="G22" s="609">
        <v>0</v>
      </c>
      <c r="H22" s="610">
        <f t="shared" si="1"/>
        <v>106733.3</v>
      </c>
    </row>
    <row r="23" spans="1:8">
      <c r="A23" s="418">
        <v>8</v>
      </c>
      <c r="B23" s="383" t="s">
        <v>740</v>
      </c>
      <c r="C23" s="609"/>
      <c r="D23" s="609"/>
      <c r="E23" s="610">
        <f t="shared" si="0"/>
        <v>0</v>
      </c>
      <c r="F23" s="609">
        <v>0</v>
      </c>
      <c r="G23" s="609">
        <v>0</v>
      </c>
      <c r="H23" s="610">
        <f t="shared" si="1"/>
        <v>0</v>
      </c>
    </row>
    <row r="24" spans="1:8">
      <c r="A24" s="418">
        <v>9</v>
      </c>
      <c r="B24" s="380" t="s">
        <v>741</v>
      </c>
      <c r="C24" s="609">
        <f>SUM(C25:C26)</f>
        <v>182878808.20000002</v>
      </c>
      <c r="D24" s="609">
        <f>SUM(D25:D26)</f>
        <v>0</v>
      </c>
      <c r="E24" s="610">
        <f t="shared" si="0"/>
        <v>182878808.20000002</v>
      </c>
      <c r="F24" s="609">
        <v>182568558.53999999</v>
      </c>
      <c r="G24" s="609">
        <v>0</v>
      </c>
      <c r="H24" s="610">
        <f t="shared" si="1"/>
        <v>182568558.53999999</v>
      </c>
    </row>
    <row r="25" spans="1:8">
      <c r="A25" s="418">
        <v>9.1</v>
      </c>
      <c r="B25" s="384" t="s">
        <v>742</v>
      </c>
      <c r="C25" s="609">
        <v>180685706.40000001</v>
      </c>
      <c r="D25" s="609"/>
      <c r="E25" s="610">
        <f t="shared" si="0"/>
        <v>180685706.40000001</v>
      </c>
      <c r="F25" s="609">
        <v>179077563.34</v>
      </c>
      <c r="G25" s="609">
        <v>0</v>
      </c>
      <c r="H25" s="610">
        <f t="shared" si="1"/>
        <v>179077563.34</v>
      </c>
    </row>
    <row r="26" spans="1:8">
      <c r="A26" s="418">
        <v>9.1999999999999993</v>
      </c>
      <c r="B26" s="384" t="s">
        <v>743</v>
      </c>
      <c r="C26" s="609">
        <v>2193101.7999999998</v>
      </c>
      <c r="D26" s="609"/>
      <c r="E26" s="610">
        <f t="shared" si="0"/>
        <v>2193101.7999999998</v>
      </c>
      <c r="F26" s="609">
        <v>3490995.2</v>
      </c>
      <c r="G26" s="609">
        <v>0</v>
      </c>
      <c r="H26" s="610">
        <f t="shared" si="1"/>
        <v>3490995.2</v>
      </c>
    </row>
    <row r="27" spans="1:8">
      <c r="A27" s="418">
        <v>10</v>
      </c>
      <c r="B27" s="380" t="s">
        <v>37</v>
      </c>
      <c r="C27" s="609">
        <f>SUM(C28:C29)</f>
        <v>57297951.110000022</v>
      </c>
      <c r="D27" s="609">
        <f>SUM(D28:D29)</f>
        <v>0</v>
      </c>
      <c r="E27" s="610">
        <f t="shared" si="0"/>
        <v>57297951.110000022</v>
      </c>
      <c r="F27" s="609">
        <v>54986717.648767576</v>
      </c>
      <c r="G27" s="609">
        <v>0</v>
      </c>
      <c r="H27" s="610">
        <f t="shared" si="1"/>
        <v>54986717.648767576</v>
      </c>
    </row>
    <row r="28" spans="1:8">
      <c r="A28" s="418">
        <v>10.1</v>
      </c>
      <c r="B28" s="384" t="s">
        <v>744</v>
      </c>
      <c r="C28" s="609">
        <v>0</v>
      </c>
      <c r="D28" s="609">
        <v>0</v>
      </c>
      <c r="E28" s="610">
        <f t="shared" si="0"/>
        <v>0</v>
      </c>
      <c r="F28" s="609"/>
      <c r="G28" s="609"/>
      <c r="H28" s="610">
        <f t="shared" si="1"/>
        <v>0</v>
      </c>
    </row>
    <row r="29" spans="1:8">
      <c r="A29" s="418">
        <v>10.199999999999999</v>
      </c>
      <c r="B29" s="384" t="s">
        <v>745</v>
      </c>
      <c r="C29" s="609">
        <v>57297951.110000022</v>
      </c>
      <c r="D29" s="609"/>
      <c r="E29" s="610">
        <f t="shared" si="0"/>
        <v>57297951.110000022</v>
      </c>
      <c r="F29" s="609">
        <v>54986717.648767576</v>
      </c>
      <c r="G29" s="609">
        <v>0</v>
      </c>
      <c r="H29" s="610">
        <f t="shared" si="1"/>
        <v>54986717.648767576</v>
      </c>
    </row>
    <row r="30" spans="1:8">
      <c r="A30" s="418">
        <v>11</v>
      </c>
      <c r="B30" s="380" t="s">
        <v>746</v>
      </c>
      <c r="C30" s="609">
        <f>SUM(C31:C32)</f>
        <v>1982360.89</v>
      </c>
      <c r="D30" s="609">
        <f>SUM(D31:D32)</f>
        <v>0</v>
      </c>
      <c r="E30" s="610">
        <f t="shared" si="0"/>
        <v>1982360.89</v>
      </c>
      <c r="F30" s="609">
        <v>3551649.65</v>
      </c>
      <c r="G30" s="609">
        <v>0</v>
      </c>
      <c r="H30" s="610">
        <f t="shared" si="1"/>
        <v>3551649.65</v>
      </c>
    </row>
    <row r="31" spans="1:8">
      <c r="A31" s="418">
        <v>11.1</v>
      </c>
      <c r="B31" s="384" t="s">
        <v>747</v>
      </c>
      <c r="C31" s="609">
        <v>1982360.89</v>
      </c>
      <c r="D31" s="609">
        <v>0</v>
      </c>
      <c r="E31" s="610">
        <f t="shared" si="0"/>
        <v>1982360.89</v>
      </c>
      <c r="F31" s="609">
        <v>3551649.65</v>
      </c>
      <c r="G31" s="609">
        <v>0</v>
      </c>
      <c r="H31" s="610">
        <f t="shared" si="1"/>
        <v>3551649.65</v>
      </c>
    </row>
    <row r="32" spans="1:8">
      <c r="A32" s="418">
        <v>11.2</v>
      </c>
      <c r="B32" s="384" t="s">
        <v>748</v>
      </c>
      <c r="C32" s="609">
        <v>0</v>
      </c>
      <c r="D32" s="609">
        <v>0</v>
      </c>
      <c r="E32" s="610">
        <f t="shared" si="0"/>
        <v>0</v>
      </c>
      <c r="F32" s="609">
        <v>0</v>
      </c>
      <c r="G32" s="609">
        <v>0</v>
      </c>
      <c r="H32" s="610">
        <f t="shared" si="1"/>
        <v>0</v>
      </c>
    </row>
    <row r="33" spans="1:8">
      <c r="A33" s="418">
        <v>13</v>
      </c>
      <c r="B33" s="380" t="s">
        <v>100</v>
      </c>
      <c r="C33" s="609">
        <v>27173502.090000004</v>
      </c>
      <c r="D33" s="609">
        <v>75308753.211594552</v>
      </c>
      <c r="E33" s="610">
        <f t="shared" si="0"/>
        <v>102482255.30159456</v>
      </c>
      <c r="F33" s="609">
        <v>20504213.72000001</v>
      </c>
      <c r="G33" s="609">
        <v>21280309.465722758</v>
      </c>
      <c r="H33" s="610">
        <f t="shared" si="1"/>
        <v>41784523.185722768</v>
      </c>
    </row>
    <row r="34" spans="1:8">
      <c r="A34" s="418">
        <v>13.1</v>
      </c>
      <c r="B34" s="385" t="s">
        <v>749</v>
      </c>
      <c r="C34" s="609">
        <v>1507138.18</v>
      </c>
      <c r="D34" s="609">
        <v>0</v>
      </c>
      <c r="E34" s="610">
        <f t="shared" si="0"/>
        <v>1507138.18</v>
      </c>
      <c r="F34" s="609">
        <v>1083430.55</v>
      </c>
      <c r="G34" s="609">
        <v>0</v>
      </c>
      <c r="H34" s="610">
        <f t="shared" si="1"/>
        <v>1083430.55</v>
      </c>
    </row>
    <row r="35" spans="1:8">
      <c r="A35" s="418">
        <v>13.2</v>
      </c>
      <c r="B35" s="385" t="s">
        <v>750</v>
      </c>
      <c r="C35" s="609"/>
      <c r="D35" s="609"/>
      <c r="E35" s="610">
        <f t="shared" si="0"/>
        <v>0</v>
      </c>
      <c r="F35" s="609"/>
      <c r="G35" s="609"/>
      <c r="H35" s="610">
        <f t="shared" si="1"/>
        <v>0</v>
      </c>
    </row>
    <row r="36" spans="1:8">
      <c r="A36" s="418">
        <v>14</v>
      </c>
      <c r="B36" s="386" t="s">
        <v>751</v>
      </c>
      <c r="C36" s="609">
        <f>SUM(C7,C11,C13,C14,C15,C19,C22,C23,C24,C27,C30,C33)</f>
        <v>2846008079.521493</v>
      </c>
      <c r="D36" s="609">
        <f>SUM(D7,D11,D13,D14,D15,D19,D22,D23,D24,D27,D30,D33)</f>
        <v>874399128.51931238</v>
      </c>
      <c r="E36" s="610">
        <f t="shared" si="0"/>
        <v>3720407208.0408053</v>
      </c>
      <c r="F36" s="609">
        <f>SUM(F7,F11,F13,F14,F15,F19,F22,F23,F24,F27,F30,F33)</f>
        <v>2447075202.7387414</v>
      </c>
      <c r="G36" s="609">
        <f>SUM(G7,G11,G13,G14,G15,G19,G22,G23,G24,G27,G30,G33)</f>
        <v>820536467.3016057</v>
      </c>
      <c r="H36" s="610">
        <f t="shared" si="1"/>
        <v>3267611670.0403471</v>
      </c>
    </row>
    <row r="37" spans="1:8" ht="22.5" customHeight="1">
      <c r="A37" s="418"/>
      <c r="B37" s="387" t="s">
        <v>105</v>
      </c>
      <c r="C37" s="829"/>
      <c r="D37" s="830"/>
      <c r="E37" s="830"/>
      <c r="F37" s="830"/>
      <c r="G37" s="830"/>
      <c r="H37" s="831"/>
    </row>
    <row r="38" spans="1:8">
      <c r="A38" s="418">
        <v>15</v>
      </c>
      <c r="B38" s="388" t="s">
        <v>752</v>
      </c>
      <c r="C38" s="613">
        <v>4042788.3400000003</v>
      </c>
      <c r="D38" s="613">
        <v>26810187.48</v>
      </c>
      <c r="E38" s="614">
        <f>C38+D38</f>
        <v>30852975.82</v>
      </c>
      <c r="F38" s="613">
        <v>2772954.92</v>
      </c>
      <c r="G38" s="613">
        <v>32619363.439999998</v>
      </c>
      <c r="H38" s="614">
        <f>F38+G38</f>
        <v>35392318.359999999</v>
      </c>
    </row>
    <row r="39" spans="1:8">
      <c r="A39" s="418">
        <v>15.1</v>
      </c>
      <c r="B39" s="389" t="s">
        <v>732</v>
      </c>
      <c r="C39" s="613"/>
      <c r="D39" s="613"/>
      <c r="E39" s="614">
        <f t="shared" ref="E39:E53" si="2">C39+D39</f>
        <v>0</v>
      </c>
      <c r="F39" s="613"/>
      <c r="G39" s="613"/>
      <c r="H39" s="614">
        <f t="shared" ref="H39:H53" si="3">F39+G39</f>
        <v>0</v>
      </c>
    </row>
    <row r="40" spans="1:8" ht="24" customHeight="1">
      <c r="A40" s="418">
        <v>16</v>
      </c>
      <c r="B40" s="382" t="s">
        <v>753</v>
      </c>
      <c r="C40" s="613">
        <v>31843819.819999997</v>
      </c>
      <c r="D40" s="613">
        <v>0</v>
      </c>
      <c r="E40" s="614">
        <f t="shared" si="2"/>
        <v>31843819.819999997</v>
      </c>
      <c r="F40" s="613">
        <v>14986722.34</v>
      </c>
      <c r="G40" s="613">
        <v>399548.29</v>
      </c>
      <c r="H40" s="614">
        <f t="shared" si="3"/>
        <v>15386270.629999999</v>
      </c>
    </row>
    <row r="41" spans="1:8">
      <c r="A41" s="418">
        <v>17</v>
      </c>
      <c r="B41" s="382" t="s">
        <v>754</v>
      </c>
      <c r="C41" s="613">
        <f>SUM(C42:C45)</f>
        <v>2284140170.7199998</v>
      </c>
      <c r="D41" s="613">
        <f>SUM(D42:D45)</f>
        <v>808513897.67530417</v>
      </c>
      <c r="E41" s="614">
        <f t="shared" si="2"/>
        <v>3092654068.3953037</v>
      </c>
      <c r="F41" s="613">
        <v>1944071937.2</v>
      </c>
      <c r="G41" s="613">
        <v>758979972.10268152</v>
      </c>
      <c r="H41" s="614">
        <f t="shared" si="3"/>
        <v>2703051909.3026814</v>
      </c>
    </row>
    <row r="42" spans="1:8">
      <c r="A42" s="418">
        <v>17.100000000000001</v>
      </c>
      <c r="B42" s="390" t="s">
        <v>755</v>
      </c>
      <c r="C42" s="613">
        <v>2032974977.2999997</v>
      </c>
      <c r="D42" s="613">
        <v>740548708.79530418</v>
      </c>
      <c r="E42" s="614">
        <f t="shared" si="2"/>
        <v>2773523686.095304</v>
      </c>
      <c r="F42" s="613">
        <v>1761159482.9200001</v>
      </c>
      <c r="G42" s="613">
        <v>663043914.22268152</v>
      </c>
      <c r="H42" s="614">
        <f t="shared" si="3"/>
        <v>2424203397.1426816</v>
      </c>
    </row>
    <row r="43" spans="1:8">
      <c r="A43" s="418">
        <v>17.2</v>
      </c>
      <c r="B43" s="391" t="s">
        <v>101</v>
      </c>
      <c r="C43" s="613">
        <v>251165193.41999999</v>
      </c>
      <c r="D43" s="613">
        <v>67965188.88000001</v>
      </c>
      <c r="E43" s="614">
        <f t="shared" si="2"/>
        <v>319130382.30000001</v>
      </c>
      <c r="F43" s="613">
        <v>182912454.28</v>
      </c>
      <c r="G43" s="613">
        <v>95936057.88000001</v>
      </c>
      <c r="H43" s="614">
        <f t="shared" si="3"/>
        <v>278848512.16000003</v>
      </c>
    </row>
    <row r="44" spans="1:8">
      <c r="A44" s="418">
        <v>17.3</v>
      </c>
      <c r="B44" s="390" t="s">
        <v>756</v>
      </c>
      <c r="C44" s="613">
        <v>0</v>
      </c>
      <c r="D44" s="613">
        <v>0</v>
      </c>
      <c r="E44" s="614">
        <f t="shared" si="2"/>
        <v>0</v>
      </c>
      <c r="F44" s="613">
        <v>0</v>
      </c>
      <c r="G44" s="613">
        <v>0</v>
      </c>
      <c r="H44" s="614">
        <f t="shared" si="3"/>
        <v>0</v>
      </c>
    </row>
    <row r="45" spans="1:8">
      <c r="A45" s="418">
        <v>17.399999999999999</v>
      </c>
      <c r="B45" s="390" t="s">
        <v>757</v>
      </c>
      <c r="C45" s="613"/>
      <c r="D45" s="613"/>
      <c r="E45" s="614">
        <f t="shared" si="2"/>
        <v>0</v>
      </c>
      <c r="F45" s="613"/>
      <c r="G45" s="613"/>
      <c r="H45" s="614">
        <f t="shared" si="3"/>
        <v>0</v>
      </c>
    </row>
    <row r="46" spans="1:8">
      <c r="A46" s="418">
        <v>18</v>
      </c>
      <c r="B46" s="392" t="s">
        <v>758</v>
      </c>
      <c r="C46" s="613">
        <v>1065801.0444837108</v>
      </c>
      <c r="D46" s="613">
        <v>105425.64397624628</v>
      </c>
      <c r="E46" s="614">
        <f t="shared" si="2"/>
        <v>1171226.688459957</v>
      </c>
      <c r="F46" s="613">
        <v>1306211.30110887</v>
      </c>
      <c r="G46" s="613">
        <v>240966.0806257021</v>
      </c>
      <c r="H46" s="614">
        <f t="shared" si="3"/>
        <v>1547177.3817345721</v>
      </c>
    </row>
    <row r="47" spans="1:8">
      <c r="A47" s="418">
        <v>19</v>
      </c>
      <c r="B47" s="392" t="s">
        <v>759</v>
      </c>
      <c r="C47" s="613">
        <f>SUM(C48:C49)</f>
        <v>23047710.300000001</v>
      </c>
      <c r="D47" s="613">
        <f>SUM(D48:D49)</f>
        <v>0</v>
      </c>
      <c r="E47" s="614">
        <f t="shared" si="2"/>
        <v>23047710.300000001</v>
      </c>
      <c r="F47" s="613">
        <v>3301285.6295417668</v>
      </c>
      <c r="G47" s="613">
        <v>0</v>
      </c>
      <c r="H47" s="614">
        <f t="shared" si="3"/>
        <v>3301285.6295417668</v>
      </c>
    </row>
    <row r="48" spans="1:8">
      <c r="A48" s="418">
        <v>19.100000000000001</v>
      </c>
      <c r="B48" s="393" t="s">
        <v>760</v>
      </c>
      <c r="C48" s="613">
        <v>5403396.5300000003</v>
      </c>
      <c r="D48" s="613">
        <v>0</v>
      </c>
      <c r="E48" s="614">
        <f t="shared" si="2"/>
        <v>5403396.5300000003</v>
      </c>
      <c r="F48" s="613">
        <v>1050000</v>
      </c>
      <c r="G48" s="613">
        <v>0</v>
      </c>
      <c r="H48" s="614">
        <f t="shared" si="3"/>
        <v>1050000</v>
      </c>
    </row>
    <row r="49" spans="1:8">
      <c r="A49" s="418">
        <v>19.2</v>
      </c>
      <c r="B49" s="394" t="s">
        <v>761</v>
      </c>
      <c r="C49" s="613">
        <v>17644313.77</v>
      </c>
      <c r="D49" s="613">
        <v>0</v>
      </c>
      <c r="E49" s="614">
        <f t="shared" si="2"/>
        <v>17644313.77</v>
      </c>
      <c r="F49" s="613">
        <v>2251285.6295417668</v>
      </c>
      <c r="G49" s="613">
        <v>0</v>
      </c>
      <c r="H49" s="614">
        <f t="shared" si="3"/>
        <v>2251285.6295417668</v>
      </c>
    </row>
    <row r="50" spans="1:8">
      <c r="A50" s="418">
        <v>20</v>
      </c>
      <c r="B50" s="395" t="s">
        <v>102</v>
      </c>
      <c r="C50" s="613">
        <v>6487030</v>
      </c>
      <c r="D50" s="613">
        <v>82980974.988355994</v>
      </c>
      <c r="E50" s="614">
        <f t="shared" si="2"/>
        <v>89468004.988355994</v>
      </c>
      <c r="F50" s="613">
        <v>6487029.5999999996</v>
      </c>
      <c r="G50" s="613">
        <v>106065990.945694</v>
      </c>
      <c r="H50" s="614">
        <f t="shared" si="3"/>
        <v>112553020.54569399</v>
      </c>
    </row>
    <row r="51" spans="1:8">
      <c r="A51" s="418">
        <v>21</v>
      </c>
      <c r="B51" s="396" t="s">
        <v>90</v>
      </c>
      <c r="C51" s="613">
        <v>21999157.699999999</v>
      </c>
      <c r="D51" s="613">
        <v>3187639.02</v>
      </c>
      <c r="E51" s="614">
        <f t="shared" si="2"/>
        <v>25186796.719999999</v>
      </c>
      <c r="F51" s="613">
        <v>20675439.462688033</v>
      </c>
      <c r="G51" s="613">
        <v>4437257.8104327964</v>
      </c>
      <c r="H51" s="614">
        <f t="shared" si="3"/>
        <v>25112697.273120828</v>
      </c>
    </row>
    <row r="52" spans="1:8">
      <c r="A52" s="418">
        <v>21.1</v>
      </c>
      <c r="B52" s="391" t="s">
        <v>762</v>
      </c>
      <c r="C52" s="613">
        <v>119845.15</v>
      </c>
      <c r="D52" s="613">
        <v>0</v>
      </c>
      <c r="E52" s="614">
        <f t="shared" si="2"/>
        <v>119845.15</v>
      </c>
      <c r="F52" s="613">
        <v>187396.77</v>
      </c>
      <c r="G52" s="613">
        <v>0</v>
      </c>
      <c r="H52" s="614">
        <f t="shared" si="3"/>
        <v>187396.77</v>
      </c>
    </row>
    <row r="53" spans="1:8">
      <c r="A53" s="418">
        <v>22</v>
      </c>
      <c r="B53" s="395" t="s">
        <v>763</v>
      </c>
      <c r="C53" s="613">
        <f>SUM(C38,C40,C41,C46,C47,C50,C51)</f>
        <v>2372626477.9244833</v>
      </c>
      <c r="D53" s="613">
        <f>SUM(D38,D40,D41,D46,D47,D50,D51)</f>
        <v>921598124.80763638</v>
      </c>
      <c r="E53" s="614">
        <f t="shared" si="2"/>
        <v>3294224602.7321196</v>
      </c>
      <c r="F53" s="613">
        <f>SUM(F38,F40,F41,F46,F47,F50,F51)</f>
        <v>1993601580.4533386</v>
      </c>
      <c r="G53" s="613">
        <f>SUM(G38,G40,G41,G46,G47,G50,G51)</f>
        <v>902743098.66943395</v>
      </c>
      <c r="H53" s="614">
        <f t="shared" si="3"/>
        <v>2896344679.1227727</v>
      </c>
    </row>
    <row r="54" spans="1:8" ht="24" customHeight="1">
      <c r="A54" s="418"/>
      <c r="B54" s="397" t="s">
        <v>764</v>
      </c>
      <c r="C54" s="832"/>
      <c r="D54" s="833"/>
      <c r="E54" s="833"/>
      <c r="F54" s="833"/>
      <c r="G54" s="833"/>
      <c r="H54" s="834"/>
    </row>
    <row r="55" spans="1:8">
      <c r="A55" s="418">
        <v>23</v>
      </c>
      <c r="B55" s="395" t="s">
        <v>106</v>
      </c>
      <c r="C55" s="613">
        <v>54628742.530000001</v>
      </c>
      <c r="D55" s="613"/>
      <c r="E55" s="614">
        <f>C55+D55</f>
        <v>54628742.530000001</v>
      </c>
      <c r="F55" s="613">
        <v>54628742.530000001</v>
      </c>
      <c r="G55" s="613"/>
      <c r="H55" s="614">
        <f>F55+G55</f>
        <v>54628742.530000001</v>
      </c>
    </row>
    <row r="56" spans="1:8">
      <c r="A56" s="418">
        <v>24</v>
      </c>
      <c r="B56" s="395" t="s">
        <v>765</v>
      </c>
      <c r="C56" s="613">
        <v>61390.64</v>
      </c>
      <c r="D56" s="613"/>
      <c r="E56" s="614">
        <f t="shared" ref="E56:E69" si="4">C56+D56</f>
        <v>61390.64</v>
      </c>
      <c r="F56" s="613">
        <v>61390.64</v>
      </c>
      <c r="G56" s="613"/>
      <c r="H56" s="614">
        <f t="shared" ref="H56:H69" si="5">F56+G56</f>
        <v>61390.64</v>
      </c>
    </row>
    <row r="57" spans="1:8">
      <c r="A57" s="418">
        <v>25</v>
      </c>
      <c r="B57" s="398" t="s">
        <v>103</v>
      </c>
      <c r="C57" s="613">
        <v>41370267.239999995</v>
      </c>
      <c r="D57" s="613"/>
      <c r="E57" s="614">
        <f t="shared" si="4"/>
        <v>41370267.239999995</v>
      </c>
      <c r="F57" s="613">
        <v>41370267.239999995</v>
      </c>
      <c r="G57" s="613"/>
      <c r="H57" s="614">
        <f t="shared" si="5"/>
        <v>41370267.239999995</v>
      </c>
    </row>
    <row r="58" spans="1:8">
      <c r="A58" s="418">
        <v>26</v>
      </c>
      <c r="B58" s="392" t="s">
        <v>766</v>
      </c>
      <c r="C58" s="613">
        <v>-10154020.07</v>
      </c>
      <c r="D58" s="613"/>
      <c r="E58" s="614">
        <f t="shared" si="4"/>
        <v>-10154020.07</v>
      </c>
      <c r="F58" s="613">
        <v>-10154020.07</v>
      </c>
      <c r="G58" s="613"/>
      <c r="H58" s="614">
        <f t="shared" si="5"/>
        <v>-10154020.07</v>
      </c>
    </row>
    <row r="59" spans="1:8">
      <c r="A59" s="418">
        <v>27</v>
      </c>
      <c r="B59" s="392" t="s">
        <v>767</v>
      </c>
      <c r="C59" s="613">
        <f>SUM(C60:C61)</f>
        <v>0</v>
      </c>
      <c r="D59" s="613">
        <f>SUM(D60:D61)</f>
        <v>0</v>
      </c>
      <c r="E59" s="614">
        <f t="shared" si="4"/>
        <v>0</v>
      </c>
      <c r="F59" s="613">
        <v>0</v>
      </c>
      <c r="G59" s="613">
        <v>0</v>
      </c>
      <c r="H59" s="614">
        <f t="shared" si="5"/>
        <v>0</v>
      </c>
    </row>
    <row r="60" spans="1:8">
      <c r="A60" s="418">
        <v>27.1</v>
      </c>
      <c r="B60" s="399" t="s">
        <v>768</v>
      </c>
      <c r="C60" s="613"/>
      <c r="D60" s="613"/>
      <c r="E60" s="614">
        <f t="shared" si="4"/>
        <v>0</v>
      </c>
      <c r="F60" s="613">
        <v>0</v>
      </c>
      <c r="G60" s="613"/>
      <c r="H60" s="614">
        <f t="shared" si="5"/>
        <v>0</v>
      </c>
    </row>
    <row r="61" spans="1:8">
      <c r="A61" s="418">
        <v>27.2</v>
      </c>
      <c r="B61" s="390" t="s">
        <v>769</v>
      </c>
      <c r="C61" s="613"/>
      <c r="D61" s="613"/>
      <c r="E61" s="614">
        <f t="shared" si="4"/>
        <v>0</v>
      </c>
      <c r="F61" s="613">
        <v>0</v>
      </c>
      <c r="G61" s="613"/>
      <c r="H61" s="614">
        <f t="shared" si="5"/>
        <v>0</v>
      </c>
    </row>
    <row r="62" spans="1:8">
      <c r="A62" s="418">
        <v>28</v>
      </c>
      <c r="B62" s="396" t="s">
        <v>770</v>
      </c>
      <c r="C62" s="613"/>
      <c r="D62" s="613"/>
      <c r="E62" s="614">
        <f t="shared" si="4"/>
        <v>0</v>
      </c>
      <c r="F62" s="613"/>
      <c r="G62" s="613"/>
      <c r="H62" s="614">
        <f t="shared" si="5"/>
        <v>0</v>
      </c>
    </row>
    <row r="63" spans="1:8">
      <c r="A63" s="418">
        <v>29</v>
      </c>
      <c r="B63" s="392" t="s">
        <v>771</v>
      </c>
      <c r="C63" s="613">
        <f>SUM(C64:C66)</f>
        <v>22084149.190000001</v>
      </c>
      <c r="D63" s="613">
        <f>SUM(D64:D66)</f>
        <v>0</v>
      </c>
      <c r="E63" s="614">
        <f t="shared" si="4"/>
        <v>22084149.190000001</v>
      </c>
      <c r="F63" s="613">
        <v>22140286.210000001</v>
      </c>
      <c r="G63" s="613">
        <v>0</v>
      </c>
      <c r="H63" s="614">
        <f t="shared" si="5"/>
        <v>22140286.210000001</v>
      </c>
    </row>
    <row r="64" spans="1:8">
      <c r="A64" s="418">
        <v>29.1</v>
      </c>
      <c r="B64" s="381" t="s">
        <v>772</v>
      </c>
      <c r="C64" s="613">
        <v>22084149.190000001</v>
      </c>
      <c r="D64" s="613"/>
      <c r="E64" s="614">
        <f t="shared" si="4"/>
        <v>22084149.190000001</v>
      </c>
      <c r="F64" s="613">
        <v>22140286.210000001</v>
      </c>
      <c r="G64" s="613"/>
      <c r="H64" s="614">
        <f t="shared" si="5"/>
        <v>22140286.210000001</v>
      </c>
    </row>
    <row r="65" spans="1:8" ht="24.9" customHeight="1">
      <c r="A65" s="418">
        <v>29.2</v>
      </c>
      <c r="B65" s="399" t="s">
        <v>773</v>
      </c>
      <c r="C65" s="613"/>
      <c r="D65" s="613"/>
      <c r="E65" s="614">
        <f t="shared" si="4"/>
        <v>0</v>
      </c>
      <c r="F65" s="613"/>
      <c r="G65" s="613"/>
      <c r="H65" s="614">
        <f t="shared" si="5"/>
        <v>0</v>
      </c>
    </row>
    <row r="66" spans="1:8" ht="22.5" customHeight="1">
      <c r="A66" s="418">
        <v>29.3</v>
      </c>
      <c r="B66" s="384" t="s">
        <v>774</v>
      </c>
      <c r="C66" s="613"/>
      <c r="D66" s="613"/>
      <c r="E66" s="614">
        <f t="shared" si="4"/>
        <v>0</v>
      </c>
      <c r="F66" s="613"/>
      <c r="G66" s="613"/>
      <c r="H66" s="614">
        <f t="shared" si="5"/>
        <v>0</v>
      </c>
    </row>
    <row r="67" spans="1:8">
      <c r="A67" s="418">
        <v>30</v>
      </c>
      <c r="B67" s="380" t="s">
        <v>104</v>
      </c>
      <c r="C67" s="613">
        <v>318192075.75215179</v>
      </c>
      <c r="D67" s="613"/>
      <c r="E67" s="614">
        <f t="shared" si="4"/>
        <v>318192075.75215179</v>
      </c>
      <c r="F67" s="613">
        <v>263220324.36730826</v>
      </c>
      <c r="G67" s="613"/>
      <c r="H67" s="614">
        <f t="shared" si="5"/>
        <v>263220324.36730826</v>
      </c>
    </row>
    <row r="68" spans="1:8">
      <c r="A68" s="418">
        <v>31</v>
      </c>
      <c r="B68" s="400" t="s">
        <v>775</v>
      </c>
      <c r="C68" s="613">
        <f>SUM(C55,C56,C57,C58,C59,C62,C63,C67)</f>
        <v>426182605.28215182</v>
      </c>
      <c r="D68" s="613">
        <f>SUM(D55,D56,D57,D58,D59,D62,D63,D67)</f>
        <v>0</v>
      </c>
      <c r="E68" s="614">
        <f t="shared" si="4"/>
        <v>426182605.28215182</v>
      </c>
      <c r="F68" s="613">
        <f>SUM(F55,F56,F57,F58,F59,F62,F63,F67)</f>
        <v>371266990.91730827</v>
      </c>
      <c r="G68" s="613">
        <f>SUM(G55,G56,G57,G58,G59,G62,G63,G67)</f>
        <v>0</v>
      </c>
      <c r="H68" s="614">
        <f t="shared" si="5"/>
        <v>371266990.91730827</v>
      </c>
    </row>
    <row r="69" spans="1:8">
      <c r="A69" s="418">
        <v>32</v>
      </c>
      <c r="B69" s="401" t="s">
        <v>776</v>
      </c>
      <c r="C69" s="613">
        <f>SUM(C53,C68)</f>
        <v>2798809083.206635</v>
      </c>
      <c r="D69" s="613">
        <f>SUM(D53,D68)</f>
        <v>921598124.80763638</v>
      </c>
      <c r="E69" s="614">
        <f t="shared" si="4"/>
        <v>3720407208.0142713</v>
      </c>
      <c r="F69" s="613">
        <f>SUM(F53,F68)</f>
        <v>2364868571.370647</v>
      </c>
      <c r="G69" s="613">
        <f>SUM(G53,G68)</f>
        <v>902743098.66943395</v>
      </c>
      <c r="H69" s="614">
        <f t="shared" si="5"/>
        <v>3267611670.040081</v>
      </c>
    </row>
  </sheetData>
  <mergeCells count="7">
    <mergeCell ref="C37:H37"/>
    <mergeCell ref="C54:H54"/>
    <mergeCell ref="A4:A6"/>
    <mergeCell ref="B4:B5"/>
    <mergeCell ref="C4:E4"/>
    <mergeCell ref="F4:H4"/>
    <mergeCell ref="C6:H6"/>
  </mergeCells>
  <pageMargins left="0.7" right="0.7" top="0.75" bottom="0.75" header="0.3" footer="0.3"/>
  <pageSetup paperSize="9" scale="5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235"/>
  <sheetViews>
    <sheetView zoomScale="80" zoomScaleNormal="80" workbookViewId="0">
      <selection activeCell="F27" sqref="F27"/>
    </sheetView>
  </sheetViews>
  <sheetFormatPr defaultColWidth="43.5546875" defaultRowHeight="12"/>
  <cols>
    <col min="1" max="1" width="8" style="160" customWidth="1"/>
    <col min="2" max="2" width="66.109375" style="161" customWidth="1"/>
    <col min="3" max="3" width="131.44140625" style="162" customWidth="1"/>
    <col min="4" max="5" width="10.33203125" style="153" customWidth="1"/>
    <col min="6" max="6" width="67.5546875" style="153" customWidth="1"/>
    <col min="7" max="16384" width="43.5546875" style="153"/>
  </cols>
  <sheetData>
    <row r="1" spans="1:3" ht="13.2" thickTop="1" thickBot="1">
      <c r="A1" s="1004" t="s">
        <v>188</v>
      </c>
      <c r="B1" s="1005"/>
      <c r="C1" s="1006"/>
    </row>
    <row r="2" spans="1:3" ht="26.25" customHeight="1">
      <c r="A2" s="363"/>
      <c r="B2" s="1007" t="s">
        <v>189</v>
      </c>
      <c r="C2" s="1007"/>
    </row>
    <row r="3" spans="1:3" s="158" customFormat="1" ht="11.25" customHeight="1">
      <c r="A3" s="157"/>
      <c r="B3" s="1007" t="s">
        <v>264</v>
      </c>
      <c r="C3" s="1007"/>
    </row>
    <row r="4" spans="1:3" ht="12" customHeight="1" thickBot="1">
      <c r="A4" s="986" t="s">
        <v>268</v>
      </c>
      <c r="B4" s="987"/>
      <c r="C4" s="988"/>
    </row>
    <row r="5" spans="1:3" ht="12.6" thickTop="1">
      <c r="A5" s="154"/>
      <c r="B5" s="989" t="s">
        <v>190</v>
      </c>
      <c r="C5" s="990"/>
    </row>
    <row r="6" spans="1:3">
      <c r="A6" s="363"/>
      <c r="B6" s="966" t="s">
        <v>265</v>
      </c>
      <c r="C6" s="967"/>
    </row>
    <row r="7" spans="1:3">
      <c r="A7" s="363"/>
      <c r="B7" s="966" t="s">
        <v>191</v>
      </c>
      <c r="C7" s="967"/>
    </row>
    <row r="8" spans="1:3">
      <c r="A8" s="363"/>
      <c r="B8" s="966" t="s">
        <v>266</v>
      </c>
      <c r="C8" s="967"/>
    </row>
    <row r="9" spans="1:3">
      <c r="A9" s="363"/>
      <c r="B9" s="1010" t="s">
        <v>267</v>
      </c>
      <c r="C9" s="1011"/>
    </row>
    <row r="10" spans="1:3">
      <c r="A10" s="363"/>
      <c r="B10" s="1002" t="s">
        <v>192</v>
      </c>
      <c r="C10" s="1003" t="s">
        <v>192</v>
      </c>
    </row>
    <row r="11" spans="1:3">
      <c r="A11" s="363"/>
      <c r="B11" s="1002" t="s">
        <v>193</v>
      </c>
      <c r="C11" s="1003" t="s">
        <v>193</v>
      </c>
    </row>
    <row r="12" spans="1:3">
      <c r="A12" s="363"/>
      <c r="B12" s="1002" t="s">
        <v>194</v>
      </c>
      <c r="C12" s="1003" t="s">
        <v>194</v>
      </c>
    </row>
    <row r="13" spans="1:3">
      <c r="A13" s="363"/>
      <c r="B13" s="1002" t="s">
        <v>195</v>
      </c>
      <c r="C13" s="1003" t="s">
        <v>195</v>
      </c>
    </row>
    <row r="14" spans="1:3">
      <c r="A14" s="363"/>
      <c r="B14" s="1002" t="s">
        <v>196</v>
      </c>
      <c r="C14" s="1003" t="s">
        <v>196</v>
      </c>
    </row>
    <row r="15" spans="1:3" ht="21.75" customHeight="1">
      <c r="A15" s="363"/>
      <c r="B15" s="1002" t="s">
        <v>197</v>
      </c>
      <c r="C15" s="1003" t="s">
        <v>197</v>
      </c>
    </row>
    <row r="16" spans="1:3">
      <c r="A16" s="363"/>
      <c r="B16" s="1002" t="s">
        <v>198</v>
      </c>
      <c r="C16" s="1003" t="s">
        <v>199</v>
      </c>
    </row>
    <row r="17" spans="1:6">
      <c r="A17" s="363"/>
      <c r="B17" s="1002" t="s">
        <v>200</v>
      </c>
      <c r="C17" s="1003" t="s">
        <v>201</v>
      </c>
    </row>
    <row r="18" spans="1:6">
      <c r="A18" s="363"/>
      <c r="B18" s="1002" t="s">
        <v>202</v>
      </c>
      <c r="C18" s="1003" t="s">
        <v>203</v>
      </c>
    </row>
    <row r="19" spans="1:6">
      <c r="A19" s="363"/>
      <c r="B19" s="1002" t="s">
        <v>204</v>
      </c>
      <c r="C19" s="1003" t="s">
        <v>204</v>
      </c>
    </row>
    <row r="20" spans="1:6">
      <c r="A20" s="363"/>
      <c r="B20" s="1008" t="s">
        <v>960</v>
      </c>
      <c r="C20" s="1009" t="s">
        <v>205</v>
      </c>
    </row>
    <row r="21" spans="1:6">
      <c r="A21" s="363"/>
      <c r="B21" s="1002" t="s">
        <v>949</v>
      </c>
      <c r="C21" s="1003" t="s">
        <v>206</v>
      </c>
    </row>
    <row r="22" spans="1:6" ht="23.25" customHeight="1">
      <c r="A22" s="363"/>
      <c r="B22" s="1002" t="s">
        <v>207</v>
      </c>
      <c r="C22" s="1003" t="s">
        <v>208</v>
      </c>
      <c r="F22" s="602"/>
    </row>
    <row r="23" spans="1:6">
      <c r="A23" s="363"/>
      <c r="B23" s="1002" t="s">
        <v>209</v>
      </c>
      <c r="C23" s="1003" t="s">
        <v>209</v>
      </c>
    </row>
    <row r="24" spans="1:6">
      <c r="A24" s="363"/>
      <c r="B24" s="1002" t="s">
        <v>210</v>
      </c>
      <c r="C24" s="1003" t="s">
        <v>211</v>
      </c>
    </row>
    <row r="25" spans="1:6" ht="12.6" thickBot="1">
      <c r="A25" s="155"/>
      <c r="B25" s="996" t="s">
        <v>212</v>
      </c>
      <c r="C25" s="997"/>
    </row>
    <row r="26" spans="1:6" ht="13.2" thickTop="1" thickBot="1">
      <c r="A26" s="986" t="s">
        <v>845</v>
      </c>
      <c r="B26" s="987"/>
      <c r="C26" s="988"/>
    </row>
    <row r="27" spans="1:6" ht="13.2" thickTop="1" thickBot="1">
      <c r="A27" s="156"/>
      <c r="B27" s="998" t="s">
        <v>846</v>
      </c>
      <c r="C27" s="999"/>
    </row>
    <row r="28" spans="1:6" ht="13.2" thickTop="1" thickBot="1">
      <c r="A28" s="986" t="s">
        <v>269</v>
      </c>
      <c r="B28" s="987"/>
      <c r="C28" s="988"/>
    </row>
    <row r="29" spans="1:6" ht="12.6" thickTop="1">
      <c r="A29" s="154"/>
      <c r="B29" s="1000" t="s">
        <v>849</v>
      </c>
      <c r="C29" s="1001" t="s">
        <v>213</v>
      </c>
    </row>
    <row r="30" spans="1:6">
      <c r="A30" s="363"/>
      <c r="B30" s="991" t="s">
        <v>217</v>
      </c>
      <c r="C30" s="992" t="s">
        <v>214</v>
      </c>
    </row>
    <row r="31" spans="1:6">
      <c r="A31" s="363"/>
      <c r="B31" s="991" t="s">
        <v>847</v>
      </c>
      <c r="C31" s="992" t="s">
        <v>215</v>
      </c>
    </row>
    <row r="32" spans="1:6">
      <c r="A32" s="363"/>
      <c r="B32" s="991" t="s">
        <v>848</v>
      </c>
      <c r="C32" s="992" t="s">
        <v>216</v>
      </c>
    </row>
    <row r="33" spans="1:3">
      <c r="A33" s="363"/>
      <c r="B33" s="991" t="s">
        <v>220</v>
      </c>
      <c r="C33" s="992" t="s">
        <v>221</v>
      </c>
    </row>
    <row r="34" spans="1:3">
      <c r="A34" s="363"/>
      <c r="B34" s="991" t="s">
        <v>850</v>
      </c>
      <c r="C34" s="992" t="s">
        <v>218</v>
      </c>
    </row>
    <row r="35" spans="1:3">
      <c r="A35" s="363"/>
      <c r="B35" s="991" t="s">
        <v>851</v>
      </c>
      <c r="C35" s="992" t="s">
        <v>219</v>
      </c>
    </row>
    <row r="36" spans="1:3">
      <c r="A36" s="363"/>
      <c r="B36" s="993" t="s">
        <v>852</v>
      </c>
      <c r="C36" s="994"/>
    </row>
    <row r="37" spans="1:3" ht="24.75" customHeight="1">
      <c r="A37" s="363"/>
      <c r="B37" s="991" t="s">
        <v>853</v>
      </c>
      <c r="C37" s="992" t="s">
        <v>222</v>
      </c>
    </row>
    <row r="38" spans="1:3" ht="23.25" customHeight="1">
      <c r="A38" s="363"/>
      <c r="B38" s="991" t="s">
        <v>854</v>
      </c>
      <c r="C38" s="992" t="s">
        <v>223</v>
      </c>
    </row>
    <row r="39" spans="1:3" ht="23.25" customHeight="1">
      <c r="A39" s="430"/>
      <c r="B39" s="993" t="s">
        <v>855</v>
      </c>
      <c r="C39" s="995"/>
    </row>
    <row r="40" spans="1:3" ht="12" customHeight="1">
      <c r="A40" s="363"/>
      <c r="B40" s="991" t="s">
        <v>856</v>
      </c>
      <c r="C40" s="992"/>
    </row>
    <row r="41" spans="1:3" ht="12.6" thickBot="1">
      <c r="A41" s="986" t="s">
        <v>270</v>
      </c>
      <c r="B41" s="987"/>
      <c r="C41" s="988"/>
    </row>
    <row r="42" spans="1:3" ht="12.6" thickTop="1">
      <c r="A42" s="154"/>
      <c r="B42" s="989" t="s">
        <v>300</v>
      </c>
      <c r="C42" s="990" t="s">
        <v>224</v>
      </c>
    </row>
    <row r="43" spans="1:3">
      <c r="A43" s="363"/>
      <c r="B43" s="966" t="s">
        <v>299</v>
      </c>
      <c r="C43" s="967"/>
    </row>
    <row r="44" spans="1:3" ht="23.25" customHeight="1" thickBot="1">
      <c r="A44" s="155"/>
      <c r="B44" s="984" t="s">
        <v>225</v>
      </c>
      <c r="C44" s="985" t="s">
        <v>226</v>
      </c>
    </row>
    <row r="45" spans="1:3" ht="11.25" customHeight="1" thickTop="1" thickBot="1">
      <c r="A45" s="986" t="s">
        <v>271</v>
      </c>
      <c r="B45" s="987"/>
      <c r="C45" s="988"/>
    </row>
    <row r="46" spans="1:3" ht="26.25" customHeight="1" thickTop="1">
      <c r="A46" s="363"/>
      <c r="B46" s="966" t="s">
        <v>272</v>
      </c>
      <c r="C46" s="967"/>
    </row>
    <row r="47" spans="1:3" ht="12.6" thickBot="1">
      <c r="A47" s="986" t="s">
        <v>273</v>
      </c>
      <c r="B47" s="987"/>
      <c r="C47" s="988"/>
    </row>
    <row r="48" spans="1:3" ht="12.6" thickTop="1">
      <c r="A48" s="154"/>
      <c r="B48" s="989" t="s">
        <v>227</v>
      </c>
      <c r="C48" s="990" t="s">
        <v>227</v>
      </c>
    </row>
    <row r="49" spans="1:3" ht="11.25" customHeight="1">
      <c r="A49" s="363"/>
      <c r="B49" s="966" t="s">
        <v>228</v>
      </c>
      <c r="C49" s="967" t="s">
        <v>228</v>
      </c>
    </row>
    <row r="50" spans="1:3">
      <c r="A50" s="363"/>
      <c r="B50" s="966" t="s">
        <v>229</v>
      </c>
      <c r="C50" s="967" t="s">
        <v>229</v>
      </c>
    </row>
    <row r="51" spans="1:3" ht="11.25" customHeight="1">
      <c r="A51" s="363"/>
      <c r="B51" s="966" t="s">
        <v>858</v>
      </c>
      <c r="C51" s="967" t="s">
        <v>230</v>
      </c>
    </row>
    <row r="52" spans="1:3" ht="33.6" customHeight="1">
      <c r="A52" s="363"/>
      <c r="B52" s="966" t="s">
        <v>231</v>
      </c>
      <c r="C52" s="967" t="s">
        <v>231</v>
      </c>
    </row>
    <row r="53" spans="1:3" ht="11.25" customHeight="1">
      <c r="A53" s="363"/>
      <c r="B53" s="966" t="s">
        <v>320</v>
      </c>
      <c r="C53" s="967" t="s">
        <v>232</v>
      </c>
    </row>
    <row r="54" spans="1:3" ht="11.25" customHeight="1" thickBot="1">
      <c r="A54" s="986" t="s">
        <v>274</v>
      </c>
      <c r="B54" s="987"/>
      <c r="C54" s="988"/>
    </row>
    <row r="55" spans="1:3" ht="12.6" thickTop="1">
      <c r="A55" s="154"/>
      <c r="B55" s="989" t="s">
        <v>227</v>
      </c>
      <c r="C55" s="990" t="s">
        <v>227</v>
      </c>
    </row>
    <row r="56" spans="1:3">
      <c r="A56" s="363"/>
      <c r="B56" s="966" t="s">
        <v>233</v>
      </c>
      <c r="C56" s="967" t="s">
        <v>233</v>
      </c>
    </row>
    <row r="57" spans="1:3">
      <c r="A57" s="363"/>
      <c r="B57" s="966" t="s">
        <v>277</v>
      </c>
      <c r="C57" s="967" t="s">
        <v>234</v>
      </c>
    </row>
    <row r="58" spans="1:3">
      <c r="A58" s="363"/>
      <c r="B58" s="966" t="s">
        <v>235</v>
      </c>
      <c r="C58" s="967" t="s">
        <v>235</v>
      </c>
    </row>
    <row r="59" spans="1:3">
      <c r="A59" s="363"/>
      <c r="B59" s="966" t="s">
        <v>236</v>
      </c>
      <c r="C59" s="967" t="s">
        <v>236</v>
      </c>
    </row>
    <row r="60" spans="1:3">
      <c r="A60" s="363"/>
      <c r="B60" s="966" t="s">
        <v>237</v>
      </c>
      <c r="C60" s="967" t="s">
        <v>237</v>
      </c>
    </row>
    <row r="61" spans="1:3">
      <c r="A61" s="363"/>
      <c r="B61" s="966" t="s">
        <v>278</v>
      </c>
      <c r="C61" s="967" t="s">
        <v>238</v>
      </c>
    </row>
    <row r="62" spans="1:3">
      <c r="A62" s="363"/>
      <c r="B62" s="966" t="s">
        <v>239</v>
      </c>
      <c r="C62" s="967" t="s">
        <v>239</v>
      </c>
    </row>
    <row r="63" spans="1:3" ht="12.6" thickBot="1">
      <c r="A63" s="155"/>
      <c r="B63" s="984" t="s">
        <v>240</v>
      </c>
      <c r="C63" s="985" t="s">
        <v>240</v>
      </c>
    </row>
    <row r="64" spans="1:3" ht="11.25" customHeight="1" thickTop="1">
      <c r="A64" s="972" t="s">
        <v>275</v>
      </c>
      <c r="B64" s="973"/>
      <c r="C64" s="974"/>
    </row>
    <row r="65" spans="1:3" ht="12.6" thickBot="1">
      <c r="A65" s="155"/>
      <c r="B65" s="984" t="s">
        <v>241</v>
      </c>
      <c r="C65" s="985" t="s">
        <v>241</v>
      </c>
    </row>
    <row r="66" spans="1:3" ht="11.25" customHeight="1" thickTop="1" thickBot="1">
      <c r="A66" s="986" t="s">
        <v>276</v>
      </c>
      <c r="B66" s="987"/>
      <c r="C66" s="988"/>
    </row>
    <row r="67" spans="1:3" ht="12.6" thickTop="1">
      <c r="A67" s="154"/>
      <c r="B67" s="989" t="s">
        <v>242</v>
      </c>
      <c r="C67" s="990" t="s">
        <v>242</v>
      </c>
    </row>
    <row r="68" spans="1:3">
      <c r="A68" s="363"/>
      <c r="B68" s="966" t="s">
        <v>860</v>
      </c>
      <c r="C68" s="967" t="s">
        <v>243</v>
      </c>
    </row>
    <row r="69" spans="1:3">
      <c r="A69" s="363"/>
      <c r="B69" s="966" t="s">
        <v>244</v>
      </c>
      <c r="C69" s="967" t="s">
        <v>244</v>
      </c>
    </row>
    <row r="70" spans="1:3" ht="54.9" customHeight="1">
      <c r="A70" s="363"/>
      <c r="B70" s="982" t="s">
        <v>689</v>
      </c>
      <c r="C70" s="983" t="s">
        <v>245</v>
      </c>
    </row>
    <row r="71" spans="1:3" ht="33.75" customHeight="1">
      <c r="A71" s="363"/>
      <c r="B71" s="982" t="s">
        <v>279</v>
      </c>
      <c r="C71" s="983" t="s">
        <v>246</v>
      </c>
    </row>
    <row r="72" spans="1:3" ht="15.75" customHeight="1">
      <c r="A72" s="363"/>
      <c r="B72" s="982" t="s">
        <v>861</v>
      </c>
      <c r="C72" s="983" t="s">
        <v>247</v>
      </c>
    </row>
    <row r="73" spans="1:3">
      <c r="A73" s="363"/>
      <c r="B73" s="966" t="s">
        <v>248</v>
      </c>
      <c r="C73" s="967" t="s">
        <v>248</v>
      </c>
    </row>
    <row r="74" spans="1:3" ht="12.6" thickBot="1">
      <c r="A74" s="155"/>
      <c r="B74" s="984" t="s">
        <v>249</v>
      </c>
      <c r="C74" s="985" t="s">
        <v>249</v>
      </c>
    </row>
    <row r="75" spans="1:3" ht="12.6" thickTop="1">
      <c r="A75" s="972" t="s">
        <v>303</v>
      </c>
      <c r="B75" s="973"/>
      <c r="C75" s="974"/>
    </row>
    <row r="76" spans="1:3">
      <c r="A76" s="363"/>
      <c r="B76" s="966" t="s">
        <v>241</v>
      </c>
      <c r="C76" s="967"/>
    </row>
    <row r="77" spans="1:3">
      <c r="A77" s="363"/>
      <c r="B77" s="966" t="s">
        <v>301</v>
      </c>
      <c r="C77" s="967"/>
    </row>
    <row r="78" spans="1:3">
      <c r="A78" s="363"/>
      <c r="B78" s="966" t="s">
        <v>302</v>
      </c>
      <c r="C78" s="967"/>
    </row>
    <row r="79" spans="1:3">
      <c r="A79" s="972" t="s">
        <v>304</v>
      </c>
      <c r="B79" s="973"/>
      <c r="C79" s="974"/>
    </row>
    <row r="80" spans="1:3">
      <c r="A80" s="363"/>
      <c r="B80" s="966" t="s">
        <v>241</v>
      </c>
      <c r="C80" s="967"/>
    </row>
    <row r="81" spans="1:3">
      <c r="A81" s="363"/>
      <c r="B81" s="966" t="s">
        <v>305</v>
      </c>
      <c r="C81" s="967"/>
    </row>
    <row r="82" spans="1:3" ht="79.5" customHeight="1">
      <c r="A82" s="363"/>
      <c r="B82" s="966" t="s">
        <v>319</v>
      </c>
      <c r="C82" s="967"/>
    </row>
    <row r="83" spans="1:3" ht="53.25" customHeight="1">
      <c r="A83" s="363"/>
      <c r="B83" s="966" t="s">
        <v>318</v>
      </c>
      <c r="C83" s="967"/>
    </row>
    <row r="84" spans="1:3">
      <c r="A84" s="363"/>
      <c r="B84" s="966" t="s">
        <v>306</v>
      </c>
      <c r="C84" s="967"/>
    </row>
    <row r="85" spans="1:3">
      <c r="A85" s="363"/>
      <c r="B85" s="966" t="s">
        <v>307</v>
      </c>
      <c r="C85" s="967"/>
    </row>
    <row r="86" spans="1:3">
      <c r="A86" s="363"/>
      <c r="B86" s="966" t="s">
        <v>308</v>
      </c>
      <c r="C86" s="967"/>
    </row>
    <row r="87" spans="1:3">
      <c r="A87" s="972" t="s">
        <v>309</v>
      </c>
      <c r="B87" s="973"/>
      <c r="C87" s="974"/>
    </row>
    <row r="88" spans="1:3">
      <c r="A88" s="363"/>
      <c r="B88" s="966" t="s">
        <v>241</v>
      </c>
      <c r="C88" s="967"/>
    </row>
    <row r="89" spans="1:3">
      <c r="A89" s="363"/>
      <c r="B89" s="966" t="s">
        <v>311</v>
      </c>
      <c r="C89" s="967"/>
    </row>
    <row r="90" spans="1:3" ht="12" customHeight="1">
      <c r="A90" s="363"/>
      <c r="B90" s="966" t="s">
        <v>312</v>
      </c>
      <c r="C90" s="967"/>
    </row>
    <row r="91" spans="1:3">
      <c r="A91" s="363"/>
      <c r="B91" s="966" t="s">
        <v>313</v>
      </c>
      <c r="C91" s="967"/>
    </row>
    <row r="92" spans="1:3" ht="24.75" customHeight="1">
      <c r="A92" s="363"/>
      <c r="B92" s="975" t="s">
        <v>349</v>
      </c>
      <c r="C92" s="976"/>
    </row>
    <row r="93" spans="1:3" ht="24" customHeight="1">
      <c r="A93" s="363"/>
      <c r="B93" s="975" t="s">
        <v>350</v>
      </c>
      <c r="C93" s="976"/>
    </row>
    <row r="94" spans="1:3" ht="13.5" customHeight="1">
      <c r="A94" s="363"/>
      <c r="B94" s="977" t="s">
        <v>314</v>
      </c>
      <c r="C94" s="978"/>
    </row>
    <row r="95" spans="1:3" ht="11.25" customHeight="1" thickBot="1">
      <c r="A95" s="979" t="s">
        <v>345</v>
      </c>
      <c r="B95" s="980"/>
      <c r="C95" s="981"/>
    </row>
    <row r="96" spans="1:3" ht="13.2" thickTop="1" thickBot="1">
      <c r="A96" s="971" t="s">
        <v>250</v>
      </c>
      <c r="B96" s="971"/>
      <c r="C96" s="971"/>
    </row>
    <row r="97" spans="1:3">
      <c r="A97" s="229">
        <v>2</v>
      </c>
      <c r="B97" s="349" t="s">
        <v>325</v>
      </c>
      <c r="C97" s="349" t="s">
        <v>346</v>
      </c>
    </row>
    <row r="98" spans="1:3">
      <c r="A98" s="159">
        <v>3</v>
      </c>
      <c r="B98" s="350" t="s">
        <v>326</v>
      </c>
      <c r="C98" s="351" t="s">
        <v>347</v>
      </c>
    </row>
    <row r="99" spans="1:3">
      <c r="A99" s="159">
        <v>4</v>
      </c>
      <c r="B99" s="350" t="s">
        <v>327</v>
      </c>
      <c r="C99" s="351" t="s">
        <v>351</v>
      </c>
    </row>
    <row r="100" spans="1:3" ht="11.25" customHeight="1">
      <c r="A100" s="159">
        <v>5</v>
      </c>
      <c r="B100" s="350" t="s">
        <v>328</v>
      </c>
      <c r="C100" s="351" t="s">
        <v>348</v>
      </c>
    </row>
    <row r="101" spans="1:3" ht="12" customHeight="1">
      <c r="A101" s="159">
        <v>6</v>
      </c>
      <c r="B101" s="350" t="s">
        <v>343</v>
      </c>
      <c r="C101" s="351" t="s">
        <v>329</v>
      </c>
    </row>
    <row r="102" spans="1:3" ht="12" customHeight="1">
      <c r="A102" s="159">
        <v>7</v>
      </c>
      <c r="B102" s="350" t="s">
        <v>330</v>
      </c>
      <c r="C102" s="351" t="s">
        <v>344</v>
      </c>
    </row>
    <row r="103" spans="1:3">
      <c r="A103" s="159">
        <v>8</v>
      </c>
      <c r="B103" s="350" t="s">
        <v>335</v>
      </c>
      <c r="C103" s="351" t="s">
        <v>355</v>
      </c>
    </row>
    <row r="104" spans="1:3" ht="11.25" customHeight="1">
      <c r="A104" s="972" t="s">
        <v>315</v>
      </c>
      <c r="B104" s="973"/>
      <c r="C104" s="974"/>
    </row>
    <row r="105" spans="1:3" ht="12" customHeight="1">
      <c r="A105" s="363"/>
      <c r="B105" s="966" t="s">
        <v>241</v>
      </c>
      <c r="C105" s="967"/>
    </row>
    <row r="106" spans="1:3">
      <c r="A106" s="972" t="s">
        <v>490</v>
      </c>
      <c r="B106" s="973"/>
      <c r="C106" s="974"/>
    </row>
    <row r="107" spans="1:3" ht="12" customHeight="1">
      <c r="A107" s="363"/>
      <c r="B107" s="966" t="s">
        <v>492</v>
      </c>
      <c r="C107" s="967"/>
    </row>
    <row r="108" spans="1:3">
      <c r="A108" s="363"/>
      <c r="B108" s="966" t="s">
        <v>493</v>
      </c>
      <c r="C108" s="967"/>
    </row>
    <row r="109" spans="1:3">
      <c r="A109" s="363"/>
      <c r="B109" s="966" t="s">
        <v>491</v>
      </c>
      <c r="C109" s="967"/>
    </row>
    <row r="110" spans="1:3">
      <c r="A110" s="963" t="s">
        <v>725</v>
      </c>
      <c r="B110" s="963"/>
      <c r="C110" s="963"/>
    </row>
    <row r="111" spans="1:3">
      <c r="A111" s="968" t="s">
        <v>188</v>
      </c>
      <c r="B111" s="968"/>
      <c r="C111" s="968"/>
    </row>
    <row r="112" spans="1:3">
      <c r="A112" s="578">
        <v>1</v>
      </c>
      <c r="B112" s="953" t="s">
        <v>608</v>
      </c>
      <c r="C112" s="954"/>
    </row>
    <row r="113" spans="1:3">
      <c r="A113" s="578">
        <v>2</v>
      </c>
      <c r="B113" s="969" t="s">
        <v>609</v>
      </c>
      <c r="C113" s="970"/>
    </row>
    <row r="114" spans="1:3">
      <c r="A114" s="578">
        <v>3</v>
      </c>
      <c r="B114" s="953" t="s">
        <v>935</v>
      </c>
      <c r="C114" s="954"/>
    </row>
    <row r="115" spans="1:3">
      <c r="A115" s="578">
        <v>4</v>
      </c>
      <c r="B115" s="953" t="s">
        <v>934</v>
      </c>
      <c r="C115" s="954"/>
    </row>
    <row r="116" spans="1:3">
      <c r="A116" s="578">
        <v>5</v>
      </c>
      <c r="B116" s="582" t="s">
        <v>933</v>
      </c>
      <c r="C116" s="581"/>
    </row>
    <row r="117" spans="1:3">
      <c r="A117" s="578">
        <v>6</v>
      </c>
      <c r="B117" s="953" t="s">
        <v>947</v>
      </c>
      <c r="C117" s="954"/>
    </row>
    <row r="118" spans="1:3" ht="48.6" customHeight="1">
      <c r="A118" s="578">
        <v>7</v>
      </c>
      <c r="B118" s="953" t="s">
        <v>948</v>
      </c>
      <c r="C118" s="954"/>
    </row>
    <row r="119" spans="1:3">
      <c r="A119" s="552">
        <v>8</v>
      </c>
      <c r="B119" s="549" t="s">
        <v>635</v>
      </c>
      <c r="C119" s="575" t="s">
        <v>932</v>
      </c>
    </row>
    <row r="120" spans="1:3" ht="24">
      <c r="A120" s="578">
        <v>9.01</v>
      </c>
      <c r="B120" s="549" t="s">
        <v>519</v>
      </c>
      <c r="C120" s="562" t="s">
        <v>684</v>
      </c>
    </row>
    <row r="121" spans="1:3" ht="36">
      <c r="A121" s="578">
        <v>9.02</v>
      </c>
      <c r="B121" s="549" t="s">
        <v>520</v>
      </c>
      <c r="C121" s="562" t="s">
        <v>687</v>
      </c>
    </row>
    <row r="122" spans="1:3">
      <c r="A122" s="578">
        <v>9.0299999999999994</v>
      </c>
      <c r="B122" s="565" t="s">
        <v>869</v>
      </c>
      <c r="C122" s="565" t="s">
        <v>610</v>
      </c>
    </row>
    <row r="123" spans="1:3">
      <c r="A123" s="578">
        <v>9.0399999999999991</v>
      </c>
      <c r="B123" s="549" t="s">
        <v>521</v>
      </c>
      <c r="C123" s="565" t="s">
        <v>611</v>
      </c>
    </row>
    <row r="124" spans="1:3">
      <c r="A124" s="578">
        <v>9.0500000000000007</v>
      </c>
      <c r="B124" s="549" t="s">
        <v>522</v>
      </c>
      <c r="C124" s="565" t="s">
        <v>612</v>
      </c>
    </row>
    <row r="125" spans="1:3" ht="24">
      <c r="A125" s="578">
        <v>9.06</v>
      </c>
      <c r="B125" s="549" t="s">
        <v>523</v>
      </c>
      <c r="C125" s="565" t="s">
        <v>613</v>
      </c>
    </row>
    <row r="126" spans="1:3">
      <c r="A126" s="578">
        <v>9.07</v>
      </c>
      <c r="B126" s="580" t="s">
        <v>524</v>
      </c>
      <c r="C126" s="565" t="s">
        <v>614</v>
      </c>
    </row>
    <row r="127" spans="1:3" ht="24">
      <c r="A127" s="578">
        <v>9.08</v>
      </c>
      <c r="B127" s="549" t="s">
        <v>525</v>
      </c>
      <c r="C127" s="565" t="s">
        <v>615</v>
      </c>
    </row>
    <row r="128" spans="1:3" ht="24">
      <c r="A128" s="578">
        <v>9.09</v>
      </c>
      <c r="B128" s="549" t="s">
        <v>526</v>
      </c>
      <c r="C128" s="565" t="s">
        <v>616</v>
      </c>
    </row>
    <row r="129" spans="1:3">
      <c r="A129" s="579">
        <v>9.1</v>
      </c>
      <c r="B129" s="549" t="s">
        <v>527</v>
      </c>
      <c r="C129" s="565" t="s">
        <v>617</v>
      </c>
    </row>
    <row r="130" spans="1:3">
      <c r="A130" s="578">
        <v>9.11</v>
      </c>
      <c r="B130" s="549" t="s">
        <v>528</v>
      </c>
      <c r="C130" s="565" t="s">
        <v>618</v>
      </c>
    </row>
    <row r="131" spans="1:3">
      <c r="A131" s="578">
        <v>9.1199999999999992</v>
      </c>
      <c r="B131" s="549" t="s">
        <v>529</v>
      </c>
      <c r="C131" s="565" t="s">
        <v>619</v>
      </c>
    </row>
    <row r="132" spans="1:3">
      <c r="A132" s="578">
        <v>9.1300000000000008</v>
      </c>
      <c r="B132" s="549" t="s">
        <v>530</v>
      </c>
      <c r="C132" s="565" t="s">
        <v>620</v>
      </c>
    </row>
    <row r="133" spans="1:3">
      <c r="A133" s="578">
        <v>9.14</v>
      </c>
      <c r="B133" s="549" t="s">
        <v>531</v>
      </c>
      <c r="C133" s="565" t="s">
        <v>621</v>
      </c>
    </row>
    <row r="134" spans="1:3">
      <c r="A134" s="578">
        <v>9.15</v>
      </c>
      <c r="B134" s="549" t="s">
        <v>532</v>
      </c>
      <c r="C134" s="565" t="s">
        <v>622</v>
      </c>
    </row>
    <row r="135" spans="1:3">
      <c r="A135" s="578">
        <v>9.16</v>
      </c>
      <c r="B135" s="549" t="s">
        <v>533</v>
      </c>
      <c r="C135" s="565" t="s">
        <v>623</v>
      </c>
    </row>
    <row r="136" spans="1:3">
      <c r="A136" s="578">
        <v>9.17</v>
      </c>
      <c r="B136" s="565" t="s">
        <v>534</v>
      </c>
      <c r="C136" s="565" t="s">
        <v>624</v>
      </c>
    </row>
    <row r="137" spans="1:3" ht="24">
      <c r="A137" s="578">
        <v>9.18</v>
      </c>
      <c r="B137" s="549" t="s">
        <v>535</v>
      </c>
      <c r="C137" s="565" t="s">
        <v>625</v>
      </c>
    </row>
    <row r="138" spans="1:3">
      <c r="A138" s="578">
        <v>9.19</v>
      </c>
      <c r="B138" s="549" t="s">
        <v>536</v>
      </c>
      <c r="C138" s="565" t="s">
        <v>626</v>
      </c>
    </row>
    <row r="139" spans="1:3">
      <c r="A139" s="579">
        <v>9.1999999999999993</v>
      </c>
      <c r="B139" s="549" t="s">
        <v>537</v>
      </c>
      <c r="C139" s="565" t="s">
        <v>627</v>
      </c>
    </row>
    <row r="140" spans="1:3">
      <c r="A140" s="578">
        <v>9.2100000000000009</v>
      </c>
      <c r="B140" s="549" t="s">
        <v>538</v>
      </c>
      <c r="C140" s="565" t="s">
        <v>628</v>
      </c>
    </row>
    <row r="141" spans="1:3">
      <c r="A141" s="578">
        <v>9.2200000000000006</v>
      </c>
      <c r="B141" s="549" t="s">
        <v>539</v>
      </c>
      <c r="C141" s="565" t="s">
        <v>629</v>
      </c>
    </row>
    <row r="142" spans="1:3" ht="24">
      <c r="A142" s="578">
        <v>9.23</v>
      </c>
      <c r="B142" s="549" t="s">
        <v>540</v>
      </c>
      <c r="C142" s="565" t="s">
        <v>630</v>
      </c>
    </row>
    <row r="143" spans="1:3" ht="24">
      <c r="A143" s="578">
        <v>9.24</v>
      </c>
      <c r="B143" s="549" t="s">
        <v>541</v>
      </c>
      <c r="C143" s="565" t="s">
        <v>631</v>
      </c>
    </row>
    <row r="144" spans="1:3">
      <c r="A144" s="578">
        <v>9.2500000000000107</v>
      </c>
      <c r="B144" s="549" t="s">
        <v>542</v>
      </c>
      <c r="C144" s="565" t="s">
        <v>632</v>
      </c>
    </row>
    <row r="145" spans="1:3" ht="24">
      <c r="A145" s="578">
        <v>9.2600000000000193</v>
      </c>
      <c r="B145" s="549" t="s">
        <v>633</v>
      </c>
      <c r="C145" s="577" t="s">
        <v>634</v>
      </c>
    </row>
    <row r="146" spans="1:3" s="364" customFormat="1" ht="24">
      <c r="A146" s="578">
        <v>9.2700000000000298</v>
      </c>
      <c r="B146" s="549" t="s">
        <v>100</v>
      </c>
      <c r="C146" s="577" t="s">
        <v>685</v>
      </c>
    </row>
    <row r="147" spans="1:3" s="364" customFormat="1">
      <c r="A147" s="553"/>
      <c r="B147" s="949" t="s">
        <v>636</v>
      </c>
      <c r="C147" s="950"/>
    </row>
    <row r="148" spans="1:3" s="364" customFormat="1">
      <c r="A148" s="552">
        <v>1</v>
      </c>
      <c r="B148" s="955" t="s">
        <v>931</v>
      </c>
      <c r="C148" s="956"/>
    </row>
    <row r="149" spans="1:3" s="364" customFormat="1">
      <c r="A149" s="552">
        <v>2</v>
      </c>
      <c r="B149" s="955" t="s">
        <v>686</v>
      </c>
      <c r="C149" s="956"/>
    </row>
    <row r="150" spans="1:3" s="364" customFormat="1">
      <c r="A150" s="552">
        <v>3</v>
      </c>
      <c r="B150" s="955" t="s">
        <v>683</v>
      </c>
      <c r="C150" s="956"/>
    </row>
    <row r="151" spans="1:3" s="364" customFormat="1">
      <c r="A151" s="553"/>
      <c r="B151" s="949" t="s">
        <v>637</v>
      </c>
      <c r="C151" s="950"/>
    </row>
    <row r="152" spans="1:3" s="364" customFormat="1">
      <c r="A152" s="552">
        <v>1</v>
      </c>
      <c r="B152" s="957" t="s">
        <v>930</v>
      </c>
      <c r="C152" s="958"/>
    </row>
    <row r="153" spans="1:3" s="364" customFormat="1">
      <c r="A153" s="552">
        <v>2</v>
      </c>
      <c r="B153" s="549" t="s">
        <v>867</v>
      </c>
      <c r="C153" s="575" t="s">
        <v>952</v>
      </c>
    </row>
    <row r="154" spans="1:3" ht="24">
      <c r="A154" s="552">
        <v>3</v>
      </c>
      <c r="B154" s="549" t="s">
        <v>866</v>
      </c>
      <c r="C154" s="575" t="s">
        <v>929</v>
      </c>
    </row>
    <row r="155" spans="1:3">
      <c r="A155" s="552">
        <v>4</v>
      </c>
      <c r="B155" s="549" t="s">
        <v>512</v>
      </c>
      <c r="C155" s="549" t="s">
        <v>953</v>
      </c>
    </row>
    <row r="156" spans="1:3" ht="24.9" customHeight="1">
      <c r="A156" s="553"/>
      <c r="B156" s="949" t="s">
        <v>638</v>
      </c>
      <c r="C156" s="950"/>
    </row>
    <row r="157" spans="1:3" ht="36">
      <c r="A157" s="552"/>
      <c r="B157" s="549" t="s">
        <v>918</v>
      </c>
      <c r="C157" s="554" t="s">
        <v>954</v>
      </c>
    </row>
    <row r="158" spans="1:3">
      <c r="A158" s="553"/>
      <c r="B158" s="949" t="s">
        <v>639</v>
      </c>
      <c r="C158" s="950"/>
    </row>
    <row r="159" spans="1:3" ht="39" customHeight="1">
      <c r="A159" s="553"/>
      <c r="B159" s="951" t="s">
        <v>928</v>
      </c>
      <c r="C159" s="952"/>
    </row>
    <row r="160" spans="1:3">
      <c r="A160" s="553" t="s">
        <v>640</v>
      </c>
      <c r="B160" s="576" t="s">
        <v>550</v>
      </c>
      <c r="C160" s="567" t="s">
        <v>641</v>
      </c>
    </row>
    <row r="161" spans="1:3">
      <c r="A161" s="553" t="s">
        <v>370</v>
      </c>
      <c r="B161" s="573" t="s">
        <v>551</v>
      </c>
      <c r="C161" s="575" t="s">
        <v>927</v>
      </c>
    </row>
    <row r="162" spans="1:3" ht="24">
      <c r="A162" s="553" t="s">
        <v>377</v>
      </c>
      <c r="B162" s="567" t="s">
        <v>552</v>
      </c>
      <c r="C162" s="575" t="s">
        <v>642</v>
      </c>
    </row>
    <row r="163" spans="1:3">
      <c r="A163" s="553" t="s">
        <v>643</v>
      </c>
      <c r="B163" s="573" t="s">
        <v>553</v>
      </c>
      <c r="C163" s="574" t="s">
        <v>644</v>
      </c>
    </row>
    <row r="164" spans="1:3" ht="24">
      <c r="A164" s="553" t="s">
        <v>645</v>
      </c>
      <c r="B164" s="573" t="s">
        <v>882</v>
      </c>
      <c r="C164" s="572" t="s">
        <v>926</v>
      </c>
    </row>
    <row r="165" spans="1:3" ht="24">
      <c r="A165" s="553" t="s">
        <v>378</v>
      </c>
      <c r="B165" s="573" t="s">
        <v>554</v>
      </c>
      <c r="C165" s="572" t="s">
        <v>647</v>
      </c>
    </row>
    <row r="166" spans="1:3" ht="24">
      <c r="A166" s="553" t="s">
        <v>646</v>
      </c>
      <c r="B166" s="570" t="s">
        <v>557</v>
      </c>
      <c r="C166" s="571" t="s">
        <v>654</v>
      </c>
    </row>
    <row r="167" spans="1:3" ht="24">
      <c r="A167" s="553" t="s">
        <v>648</v>
      </c>
      <c r="B167" s="570" t="s">
        <v>555</v>
      </c>
      <c r="C167" s="572" t="s">
        <v>650</v>
      </c>
    </row>
    <row r="168" spans="1:3" ht="26.4" customHeight="1">
      <c r="A168" s="553" t="s">
        <v>649</v>
      </c>
      <c r="B168" s="570" t="s">
        <v>556</v>
      </c>
      <c r="C168" s="571" t="s">
        <v>652</v>
      </c>
    </row>
    <row r="169" spans="1:3" ht="24">
      <c r="A169" s="553" t="s">
        <v>651</v>
      </c>
      <c r="B169" s="547" t="s">
        <v>558</v>
      </c>
      <c r="C169" s="571" t="s">
        <v>656</v>
      </c>
    </row>
    <row r="170" spans="1:3" ht="24">
      <c r="A170" s="553" t="s">
        <v>653</v>
      </c>
      <c r="B170" s="570" t="s">
        <v>559</v>
      </c>
      <c r="C170" s="569" t="s">
        <v>657</v>
      </c>
    </row>
    <row r="171" spans="1:3">
      <c r="A171" s="553" t="s">
        <v>655</v>
      </c>
      <c r="B171" s="568" t="s">
        <v>560</v>
      </c>
      <c r="C171" s="567" t="s">
        <v>658</v>
      </c>
    </row>
    <row r="172" spans="1:3" ht="24">
      <c r="A172" s="553"/>
      <c r="B172" s="566" t="s">
        <v>925</v>
      </c>
      <c r="C172" s="565" t="s">
        <v>659</v>
      </c>
    </row>
    <row r="173" spans="1:3" ht="24">
      <c r="A173" s="553"/>
      <c r="B173" s="566" t="s">
        <v>924</v>
      </c>
      <c r="C173" s="565" t="s">
        <v>660</v>
      </c>
    </row>
    <row r="174" spans="1:3" ht="24">
      <c r="A174" s="553"/>
      <c r="B174" s="566" t="s">
        <v>923</v>
      </c>
      <c r="C174" s="565" t="s">
        <v>661</v>
      </c>
    </row>
    <row r="175" spans="1:3">
      <c r="A175" s="553"/>
      <c r="B175" s="949" t="s">
        <v>662</v>
      </c>
      <c r="C175" s="950"/>
    </row>
    <row r="176" spans="1:3">
      <c r="A176" s="553"/>
      <c r="B176" s="955" t="s">
        <v>922</v>
      </c>
      <c r="C176" s="956"/>
    </row>
    <row r="177" spans="1:3">
      <c r="A177" s="552">
        <v>1</v>
      </c>
      <c r="B177" s="565" t="s">
        <v>564</v>
      </c>
      <c r="C177" s="565" t="s">
        <v>564</v>
      </c>
    </row>
    <row r="178" spans="1:3" ht="24">
      <c r="A178" s="552">
        <v>2</v>
      </c>
      <c r="B178" s="565" t="s">
        <v>663</v>
      </c>
      <c r="C178" s="565" t="s">
        <v>664</v>
      </c>
    </row>
    <row r="179" spans="1:3">
      <c r="A179" s="552">
        <v>3</v>
      </c>
      <c r="B179" s="565" t="s">
        <v>566</v>
      </c>
      <c r="C179" s="565" t="s">
        <v>665</v>
      </c>
    </row>
    <row r="180" spans="1:3" ht="24">
      <c r="A180" s="552">
        <v>4</v>
      </c>
      <c r="B180" s="565" t="s">
        <v>567</v>
      </c>
      <c r="C180" s="565" t="s">
        <v>666</v>
      </c>
    </row>
    <row r="181" spans="1:3" ht="24">
      <c r="A181" s="552">
        <v>5</v>
      </c>
      <c r="B181" s="565" t="s">
        <v>568</v>
      </c>
      <c r="C181" s="565" t="s">
        <v>688</v>
      </c>
    </row>
    <row r="182" spans="1:3" ht="48">
      <c r="A182" s="552">
        <v>6</v>
      </c>
      <c r="B182" s="565" t="s">
        <v>569</v>
      </c>
      <c r="C182" s="565" t="s">
        <v>667</v>
      </c>
    </row>
    <row r="183" spans="1:3">
      <c r="A183" s="553"/>
      <c r="B183" s="949" t="s">
        <v>668</v>
      </c>
      <c r="C183" s="950"/>
    </row>
    <row r="184" spans="1:3">
      <c r="A184" s="553"/>
      <c r="B184" s="960" t="s">
        <v>921</v>
      </c>
      <c r="C184" s="961"/>
    </row>
    <row r="185" spans="1:3" ht="24">
      <c r="A185" s="553">
        <v>1.1000000000000001</v>
      </c>
      <c r="B185" s="564" t="s">
        <v>574</v>
      </c>
      <c r="C185" s="562" t="s">
        <v>669</v>
      </c>
    </row>
    <row r="186" spans="1:3" ht="50.1" customHeight="1">
      <c r="A186" s="553" t="s">
        <v>158</v>
      </c>
      <c r="B186" s="548" t="s">
        <v>575</v>
      </c>
      <c r="C186" s="562" t="s">
        <v>670</v>
      </c>
    </row>
    <row r="187" spans="1:3">
      <c r="A187" s="553" t="s">
        <v>576</v>
      </c>
      <c r="B187" s="563" t="s">
        <v>577</v>
      </c>
      <c r="C187" s="962" t="s">
        <v>920</v>
      </c>
    </row>
    <row r="188" spans="1:3">
      <c r="A188" s="553" t="s">
        <v>578</v>
      </c>
      <c r="B188" s="563" t="s">
        <v>579</v>
      </c>
      <c r="C188" s="962"/>
    </row>
    <row r="189" spans="1:3">
      <c r="A189" s="553" t="s">
        <v>580</v>
      </c>
      <c r="B189" s="563" t="s">
        <v>581</v>
      </c>
      <c r="C189" s="962"/>
    </row>
    <row r="190" spans="1:3">
      <c r="A190" s="553" t="s">
        <v>582</v>
      </c>
      <c r="B190" s="563" t="s">
        <v>583</v>
      </c>
      <c r="C190" s="962"/>
    </row>
    <row r="191" spans="1:3" ht="25.5" customHeight="1">
      <c r="A191" s="553">
        <v>1.2</v>
      </c>
      <c r="B191" s="561" t="s">
        <v>896</v>
      </c>
      <c r="C191" s="546" t="s">
        <v>955</v>
      </c>
    </row>
    <row r="192" spans="1:3" ht="24">
      <c r="A192" s="553" t="s">
        <v>585</v>
      </c>
      <c r="B192" s="556" t="s">
        <v>586</v>
      </c>
      <c r="C192" s="559" t="s">
        <v>671</v>
      </c>
    </row>
    <row r="193" spans="1:4" ht="24">
      <c r="A193" s="553" t="s">
        <v>587</v>
      </c>
      <c r="B193" s="560" t="s">
        <v>588</v>
      </c>
      <c r="C193" s="559" t="s">
        <v>672</v>
      </c>
    </row>
    <row r="194" spans="1:4" ht="26.1" customHeight="1">
      <c r="A194" s="553" t="s">
        <v>589</v>
      </c>
      <c r="B194" s="558" t="s">
        <v>590</v>
      </c>
      <c r="C194" s="546" t="s">
        <v>673</v>
      </c>
    </row>
    <row r="195" spans="1:4" ht="24">
      <c r="A195" s="553" t="s">
        <v>591</v>
      </c>
      <c r="B195" s="557" t="s">
        <v>592</v>
      </c>
      <c r="C195" s="546" t="s">
        <v>674</v>
      </c>
      <c r="D195" s="365"/>
    </row>
    <row r="196" spans="1:4" ht="12.6">
      <c r="A196" s="553">
        <v>1.4</v>
      </c>
      <c r="B196" s="556" t="s">
        <v>681</v>
      </c>
      <c r="C196" s="555" t="s">
        <v>675</v>
      </c>
      <c r="D196" s="366"/>
    </row>
    <row r="197" spans="1:4" ht="12.6">
      <c r="A197" s="553">
        <v>1.5</v>
      </c>
      <c r="B197" s="556" t="s">
        <v>682</v>
      </c>
      <c r="C197" s="555" t="s">
        <v>675</v>
      </c>
      <c r="D197" s="367"/>
    </row>
    <row r="198" spans="1:4" ht="12.6">
      <c r="A198" s="553"/>
      <c r="B198" s="963" t="s">
        <v>676</v>
      </c>
      <c r="C198" s="963"/>
      <c r="D198" s="367"/>
    </row>
    <row r="199" spans="1:4" ht="12.6">
      <c r="A199" s="553"/>
      <c r="B199" s="960" t="s">
        <v>919</v>
      </c>
      <c r="C199" s="960"/>
      <c r="D199" s="367"/>
    </row>
    <row r="200" spans="1:4" ht="12.6">
      <c r="A200" s="552"/>
      <c r="B200" s="549" t="s">
        <v>918</v>
      </c>
      <c r="C200" s="554" t="s">
        <v>952</v>
      </c>
      <c r="D200" s="367"/>
    </row>
    <row r="201" spans="1:4" ht="12.6">
      <c r="A201" s="553"/>
      <c r="B201" s="963" t="s">
        <v>677</v>
      </c>
      <c r="C201" s="963"/>
      <c r="D201" s="368"/>
    </row>
    <row r="202" spans="1:4" ht="12.6">
      <c r="A202" s="552"/>
      <c r="B202" s="964" t="s">
        <v>917</v>
      </c>
      <c r="C202" s="964"/>
      <c r="D202" s="369"/>
    </row>
    <row r="203" spans="1:4" ht="12.6">
      <c r="B203" s="963" t="s">
        <v>715</v>
      </c>
      <c r="C203" s="963"/>
      <c r="D203" s="370"/>
    </row>
    <row r="204" spans="1:4" ht="24">
      <c r="A204" s="548">
        <v>1</v>
      </c>
      <c r="B204" s="549" t="s">
        <v>691</v>
      </c>
      <c r="C204" s="546" t="s">
        <v>703</v>
      </c>
      <c r="D204" s="369"/>
    </row>
    <row r="205" spans="1:4" ht="18" customHeight="1">
      <c r="A205" s="548">
        <v>2</v>
      </c>
      <c r="B205" s="549" t="s">
        <v>692</v>
      </c>
      <c r="C205" s="546" t="s">
        <v>704</v>
      </c>
      <c r="D205" s="370"/>
    </row>
    <row r="206" spans="1:4" ht="24">
      <c r="A206" s="548">
        <v>3</v>
      </c>
      <c r="B206" s="549" t="s">
        <v>693</v>
      </c>
      <c r="C206" s="549" t="s">
        <v>705</v>
      </c>
      <c r="D206" s="371"/>
    </row>
    <row r="207" spans="1:4" ht="12.6">
      <c r="A207" s="548">
        <v>4</v>
      </c>
      <c r="B207" s="549" t="s">
        <v>694</v>
      </c>
      <c r="C207" s="549" t="s">
        <v>706</v>
      </c>
      <c r="D207" s="371"/>
    </row>
    <row r="208" spans="1:4" ht="24">
      <c r="A208" s="548">
        <v>5</v>
      </c>
      <c r="B208" s="549" t="s">
        <v>695</v>
      </c>
      <c r="C208" s="549" t="s">
        <v>707</v>
      </c>
    </row>
    <row r="209" spans="1:3" ht="24.6" customHeight="1">
      <c r="A209" s="548">
        <v>6</v>
      </c>
      <c r="B209" s="549" t="s">
        <v>696</v>
      </c>
      <c r="C209" s="549" t="s">
        <v>708</v>
      </c>
    </row>
    <row r="210" spans="1:3" ht="24">
      <c r="A210" s="548">
        <v>7</v>
      </c>
      <c r="B210" s="549" t="s">
        <v>697</v>
      </c>
      <c r="C210" s="549" t="s">
        <v>709</v>
      </c>
    </row>
    <row r="211" spans="1:3">
      <c r="A211" s="548">
        <v>7.1</v>
      </c>
      <c r="B211" s="551" t="s">
        <v>698</v>
      </c>
      <c r="C211" s="549" t="s">
        <v>710</v>
      </c>
    </row>
    <row r="212" spans="1:3">
      <c r="A212" s="548">
        <v>7.2</v>
      </c>
      <c r="B212" s="551" t="s">
        <v>699</v>
      </c>
      <c r="C212" s="549" t="s">
        <v>711</v>
      </c>
    </row>
    <row r="213" spans="1:3">
      <c r="A213" s="548">
        <v>7.3</v>
      </c>
      <c r="B213" s="550" t="s">
        <v>700</v>
      </c>
      <c r="C213" s="549" t="s">
        <v>712</v>
      </c>
    </row>
    <row r="214" spans="1:3" ht="39.6" customHeight="1">
      <c r="A214" s="548">
        <v>8</v>
      </c>
      <c r="B214" s="549" t="s">
        <v>701</v>
      </c>
      <c r="C214" s="546" t="s">
        <v>713</v>
      </c>
    </row>
    <row r="215" spans="1:3">
      <c r="A215" s="548">
        <v>9</v>
      </c>
      <c r="B215" s="549" t="s">
        <v>702</v>
      </c>
      <c r="C215" s="546" t="s">
        <v>714</v>
      </c>
    </row>
    <row r="216" spans="1:3" ht="24">
      <c r="A216" s="591">
        <v>10.1</v>
      </c>
      <c r="B216" s="592" t="s">
        <v>722</v>
      </c>
      <c r="C216" s="583" t="s">
        <v>723</v>
      </c>
    </row>
    <row r="217" spans="1:3">
      <c r="A217" s="965"/>
      <c r="B217" s="593" t="s">
        <v>909</v>
      </c>
      <c r="C217" s="546" t="s">
        <v>916</v>
      </c>
    </row>
    <row r="218" spans="1:3">
      <c r="A218" s="965"/>
      <c r="B218" s="547" t="s">
        <v>573</v>
      </c>
      <c r="C218" s="546" t="s">
        <v>915</v>
      </c>
    </row>
    <row r="219" spans="1:3">
      <c r="A219" s="965"/>
      <c r="B219" s="547" t="s">
        <v>908</v>
      </c>
      <c r="C219" s="546" t="s">
        <v>956</v>
      </c>
    </row>
    <row r="220" spans="1:3">
      <c r="A220" s="965"/>
      <c r="B220" s="547" t="s">
        <v>716</v>
      </c>
      <c r="C220" s="546" t="s">
        <v>914</v>
      </c>
    </row>
    <row r="221" spans="1:3" ht="24">
      <c r="A221" s="965"/>
      <c r="B221" s="547" t="s">
        <v>720</v>
      </c>
      <c r="C221" s="562" t="s">
        <v>913</v>
      </c>
    </row>
    <row r="222" spans="1:3" ht="36">
      <c r="A222" s="965"/>
      <c r="B222" s="547" t="s">
        <v>719</v>
      </c>
      <c r="C222" s="546" t="s">
        <v>912</v>
      </c>
    </row>
    <row r="223" spans="1:3">
      <c r="A223" s="965"/>
      <c r="B223" s="547" t="s">
        <v>957</v>
      </c>
      <c r="C223" s="546" t="s">
        <v>911</v>
      </c>
    </row>
    <row r="224" spans="1:3" ht="24">
      <c r="A224" s="965"/>
      <c r="B224" s="547" t="s">
        <v>958</v>
      </c>
      <c r="C224" s="546" t="s">
        <v>910</v>
      </c>
    </row>
    <row r="225" spans="1:3" ht="12.6">
      <c r="A225" s="584"/>
      <c r="B225" s="585"/>
      <c r="C225" s="586"/>
    </row>
    <row r="226" spans="1:3" ht="12.6">
      <c r="A226" s="584"/>
      <c r="B226" s="586"/>
      <c r="C226" s="587"/>
    </row>
    <row r="227" spans="1:3" ht="12.6">
      <c r="A227" s="584"/>
      <c r="B227" s="586"/>
      <c r="C227" s="587"/>
    </row>
    <row r="228" spans="1:3" ht="12.6">
      <c r="A228" s="584"/>
      <c r="B228" s="588"/>
      <c r="C228" s="587"/>
    </row>
    <row r="229" spans="1:3">
      <c r="A229" s="959"/>
      <c r="B229" s="589"/>
      <c r="C229" s="587"/>
    </row>
    <row r="230" spans="1:3">
      <c r="A230" s="959"/>
      <c r="B230" s="589"/>
      <c r="C230" s="587"/>
    </row>
    <row r="231" spans="1:3">
      <c r="A231" s="959"/>
      <c r="B231" s="589"/>
      <c r="C231" s="587"/>
    </row>
    <row r="232" spans="1:3">
      <c r="A232" s="959"/>
      <c r="B232" s="589"/>
      <c r="C232" s="590"/>
    </row>
    <row r="233" spans="1:3" ht="40.5" customHeight="1">
      <c r="A233" s="959"/>
      <c r="B233" s="589"/>
      <c r="C233" s="587"/>
    </row>
    <row r="234" spans="1:3" ht="24" customHeight="1">
      <c r="A234" s="959"/>
      <c r="B234" s="589"/>
      <c r="C234" s="587"/>
    </row>
    <row r="235" spans="1:3">
      <c r="A235" s="959"/>
      <c r="B235" s="589"/>
      <c r="C235" s="587"/>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5"/>
  <sheetViews>
    <sheetView zoomScale="80" zoomScaleNormal="80" workbookViewId="0">
      <selection activeCell="F27" sqref="F27"/>
    </sheetView>
  </sheetViews>
  <sheetFormatPr defaultRowHeight="14.4"/>
  <cols>
    <col min="2" max="2" width="66.5546875" customWidth="1"/>
    <col min="3" max="8" width="13.109375" customWidth="1"/>
  </cols>
  <sheetData>
    <row r="1" spans="1:8">
      <c r="A1" s="17" t="s">
        <v>109</v>
      </c>
      <c r="B1" s="304" t="str">
        <f>Info!C2</f>
        <v>სს ”ლიბერთი ბანკი”</v>
      </c>
      <c r="C1" s="16"/>
      <c r="D1" s="226"/>
      <c r="E1" s="226"/>
      <c r="F1" s="226"/>
      <c r="G1" s="226"/>
    </row>
    <row r="2" spans="1:8">
      <c r="A2" s="17" t="s">
        <v>110</v>
      </c>
      <c r="B2" s="603">
        <f>'1. key ratios'!B2</f>
        <v>45016</v>
      </c>
      <c r="C2" s="29"/>
      <c r="D2" s="18"/>
      <c r="E2" s="18"/>
      <c r="F2" s="18"/>
      <c r="G2" s="18"/>
      <c r="H2" s="1"/>
    </row>
    <row r="3" spans="1:8">
      <c r="A3" s="17"/>
      <c r="B3" s="16"/>
      <c r="C3" s="29"/>
      <c r="D3" s="18"/>
      <c r="E3" s="18"/>
      <c r="F3" s="18"/>
      <c r="G3" s="18"/>
      <c r="H3" s="1"/>
    </row>
    <row r="4" spans="1:8">
      <c r="A4" s="845" t="s">
        <v>26</v>
      </c>
      <c r="B4" s="843" t="s">
        <v>167</v>
      </c>
      <c r="C4" s="838" t="s">
        <v>115</v>
      </c>
      <c r="D4" s="838"/>
      <c r="E4" s="838"/>
      <c r="F4" s="838" t="s">
        <v>116</v>
      </c>
      <c r="G4" s="838"/>
      <c r="H4" s="839"/>
    </row>
    <row r="5" spans="1:8" ht="15.6" customHeight="1">
      <c r="A5" s="846"/>
      <c r="B5" s="844"/>
      <c r="C5" s="403" t="s">
        <v>27</v>
      </c>
      <c r="D5" s="403" t="s">
        <v>89</v>
      </c>
      <c r="E5" s="403" t="s">
        <v>67</v>
      </c>
      <c r="F5" s="403" t="s">
        <v>27</v>
      </c>
      <c r="G5" s="403" t="s">
        <v>89</v>
      </c>
      <c r="H5" s="403" t="s">
        <v>67</v>
      </c>
    </row>
    <row r="6" spans="1:8">
      <c r="A6" s="431">
        <v>1</v>
      </c>
      <c r="B6" s="404" t="s">
        <v>777</v>
      </c>
      <c r="C6" s="613">
        <f>SUM(C7:C12)</f>
        <v>111585493.2698459</v>
      </c>
      <c r="D6" s="613">
        <f>SUM(D7:D12)</f>
        <v>11107174.84024757</v>
      </c>
      <c r="E6" s="614">
        <f>C6+D6</f>
        <v>122692668.11009347</v>
      </c>
      <c r="F6" s="613">
        <f>SUM(F7:F12)</f>
        <v>91717579.330680445</v>
      </c>
      <c r="G6" s="613">
        <f>SUM(G7:G12)</f>
        <v>7289049.1542913597</v>
      </c>
      <c r="H6" s="614">
        <f>F6+G6</f>
        <v>99006628.484971806</v>
      </c>
    </row>
    <row r="7" spans="1:8">
      <c r="A7" s="431">
        <v>1.1000000000000001</v>
      </c>
      <c r="B7" s="405" t="s">
        <v>731</v>
      </c>
      <c r="C7" s="613"/>
      <c r="D7" s="613"/>
      <c r="E7" s="614">
        <f t="shared" ref="E7:E45" si="0">C7+D7</f>
        <v>0</v>
      </c>
      <c r="F7" s="613"/>
      <c r="G7" s="613"/>
      <c r="H7" s="614">
        <f t="shared" ref="H7:H45" si="1">F7+G7</f>
        <v>0</v>
      </c>
    </row>
    <row r="8" spans="1:8" ht="20.399999999999999">
      <c r="A8" s="431">
        <v>1.2</v>
      </c>
      <c r="B8" s="405" t="s">
        <v>778</v>
      </c>
      <c r="C8" s="613"/>
      <c r="D8" s="613"/>
      <c r="E8" s="614">
        <f t="shared" si="0"/>
        <v>0</v>
      </c>
      <c r="F8" s="613"/>
      <c r="G8" s="613"/>
      <c r="H8" s="614">
        <f t="shared" si="1"/>
        <v>0</v>
      </c>
    </row>
    <row r="9" spans="1:8" ht="21.6" customHeight="1">
      <c r="A9" s="431">
        <v>1.3</v>
      </c>
      <c r="B9" s="399" t="s">
        <v>779</v>
      </c>
      <c r="C9" s="613"/>
      <c r="D9" s="613"/>
      <c r="E9" s="614">
        <f t="shared" si="0"/>
        <v>0</v>
      </c>
      <c r="F9" s="613"/>
      <c r="G9" s="613"/>
      <c r="H9" s="614">
        <f t="shared" si="1"/>
        <v>0</v>
      </c>
    </row>
    <row r="10" spans="1:8" ht="20.399999999999999">
      <c r="A10" s="431">
        <v>1.4</v>
      </c>
      <c r="B10" s="399" t="s">
        <v>735</v>
      </c>
      <c r="C10" s="613"/>
      <c r="D10" s="613"/>
      <c r="E10" s="614">
        <f t="shared" si="0"/>
        <v>0</v>
      </c>
      <c r="F10" s="613"/>
      <c r="G10" s="613"/>
      <c r="H10" s="614">
        <f t="shared" si="1"/>
        <v>0</v>
      </c>
    </row>
    <row r="11" spans="1:8">
      <c r="A11" s="431">
        <v>1.5</v>
      </c>
      <c r="B11" s="399" t="s">
        <v>738</v>
      </c>
      <c r="C11" s="613">
        <v>108835827.7898459</v>
      </c>
      <c r="D11" s="613">
        <v>11007756.49024757</v>
      </c>
      <c r="E11" s="614">
        <f t="shared" si="0"/>
        <v>119843584.28009346</v>
      </c>
      <c r="F11" s="613">
        <v>88844855.694693446</v>
      </c>
      <c r="G11" s="613">
        <v>7289049.1542913597</v>
      </c>
      <c r="H11" s="614">
        <f t="shared" si="1"/>
        <v>96133904.848984808</v>
      </c>
    </row>
    <row r="12" spans="1:8">
      <c r="A12" s="431">
        <v>1.6</v>
      </c>
      <c r="B12" s="406" t="s">
        <v>100</v>
      </c>
      <c r="C12" s="613">
        <v>2749665.4800000004</v>
      </c>
      <c r="D12" s="613">
        <v>99418.349999999991</v>
      </c>
      <c r="E12" s="614">
        <f t="shared" si="0"/>
        <v>2849083.8300000005</v>
      </c>
      <c r="F12" s="613">
        <v>2872723.6359869991</v>
      </c>
      <c r="G12" s="613">
        <v>0</v>
      </c>
      <c r="H12" s="614">
        <f t="shared" si="1"/>
        <v>2872723.6359869991</v>
      </c>
    </row>
    <row r="13" spans="1:8">
      <c r="A13" s="431">
        <v>2</v>
      </c>
      <c r="B13" s="407" t="s">
        <v>780</v>
      </c>
      <c r="C13" s="613">
        <f>SUM(C14:C17)</f>
        <v>-50229243.33046452</v>
      </c>
      <c r="D13" s="613">
        <f>SUM(D14:D17)</f>
        <v>-3852512.4179007923</v>
      </c>
      <c r="E13" s="614">
        <f t="shared" si="0"/>
        <v>-54081755.748365313</v>
      </c>
      <c r="F13" s="613">
        <f>SUM(F14:F17)</f>
        <v>-38204411.198225997</v>
      </c>
      <c r="G13" s="613">
        <f>SUM(G14:G17)</f>
        <v>-3715458.8528750939</v>
      </c>
      <c r="H13" s="614">
        <f t="shared" si="1"/>
        <v>-41919870.051101089</v>
      </c>
    </row>
    <row r="14" spans="1:8">
      <c r="A14" s="431">
        <v>2.1</v>
      </c>
      <c r="B14" s="399" t="s">
        <v>781</v>
      </c>
      <c r="C14" s="613"/>
      <c r="D14" s="613"/>
      <c r="E14" s="614">
        <f t="shared" si="0"/>
        <v>0</v>
      </c>
      <c r="F14" s="613"/>
      <c r="G14" s="613"/>
      <c r="H14" s="614">
        <f t="shared" si="1"/>
        <v>0</v>
      </c>
    </row>
    <row r="15" spans="1:8" ht="24.6" customHeight="1">
      <c r="A15" s="431">
        <v>2.2000000000000002</v>
      </c>
      <c r="B15" s="399" t="s">
        <v>782</v>
      </c>
      <c r="C15" s="613"/>
      <c r="D15" s="613"/>
      <c r="E15" s="614">
        <f t="shared" si="0"/>
        <v>0</v>
      </c>
      <c r="F15" s="613"/>
      <c r="G15" s="613"/>
      <c r="H15" s="614">
        <f t="shared" si="1"/>
        <v>0</v>
      </c>
    </row>
    <row r="16" spans="1:8" ht="20.399999999999999" customHeight="1">
      <c r="A16" s="431">
        <v>2.2999999999999998</v>
      </c>
      <c r="B16" s="399" t="s">
        <v>783</v>
      </c>
      <c r="C16" s="613">
        <v>-50120308.070464522</v>
      </c>
      <c r="D16" s="613">
        <v>-3618263.3979007923</v>
      </c>
      <c r="E16" s="614">
        <f t="shared" si="0"/>
        <v>-53738571.468365312</v>
      </c>
      <c r="F16" s="613">
        <v>-37790301.458225995</v>
      </c>
      <c r="G16" s="613">
        <v>-3715458.8528750939</v>
      </c>
      <c r="H16" s="614">
        <f t="shared" si="1"/>
        <v>-41505760.311101086</v>
      </c>
    </row>
    <row r="17" spans="1:8">
      <c r="A17" s="431">
        <v>2.4</v>
      </c>
      <c r="B17" s="399" t="s">
        <v>784</v>
      </c>
      <c r="C17" s="613">
        <v>-108935.26000000001</v>
      </c>
      <c r="D17" s="613">
        <v>-234249.02</v>
      </c>
      <c r="E17" s="614">
        <f t="shared" si="0"/>
        <v>-343184.28</v>
      </c>
      <c r="F17" s="613">
        <v>-414109.74</v>
      </c>
      <c r="G17" s="613">
        <v>0</v>
      </c>
      <c r="H17" s="614">
        <f t="shared" si="1"/>
        <v>-414109.74</v>
      </c>
    </row>
    <row r="18" spans="1:8">
      <c r="A18" s="431">
        <v>3</v>
      </c>
      <c r="B18" s="407" t="s">
        <v>785</v>
      </c>
      <c r="C18" s="613">
        <v>0</v>
      </c>
      <c r="D18" s="613"/>
      <c r="E18" s="614">
        <f t="shared" si="0"/>
        <v>0</v>
      </c>
      <c r="F18" s="613"/>
      <c r="G18" s="613"/>
      <c r="H18" s="614">
        <f t="shared" si="1"/>
        <v>0</v>
      </c>
    </row>
    <row r="19" spans="1:8">
      <c r="A19" s="431">
        <v>4</v>
      </c>
      <c r="B19" s="407" t="s">
        <v>786</v>
      </c>
      <c r="C19" s="613">
        <v>8936910.1000000015</v>
      </c>
      <c r="D19" s="613">
        <v>2656298.7299999995</v>
      </c>
      <c r="E19" s="614">
        <f t="shared" si="0"/>
        <v>11593208.830000002</v>
      </c>
      <c r="F19" s="613">
        <v>7942871.0199999996</v>
      </c>
      <c r="G19" s="613">
        <v>0</v>
      </c>
      <c r="H19" s="614">
        <f t="shared" si="1"/>
        <v>7942871.0199999996</v>
      </c>
    </row>
    <row r="20" spans="1:8">
      <c r="A20" s="431">
        <v>5</v>
      </c>
      <c r="B20" s="407" t="s">
        <v>787</v>
      </c>
      <c r="C20" s="613">
        <v>-1247929.2000000004</v>
      </c>
      <c r="D20" s="613">
        <v>-4058799.91</v>
      </c>
      <c r="E20" s="614">
        <f t="shared" si="0"/>
        <v>-5306729.1100000003</v>
      </c>
      <c r="F20" s="613">
        <v>-3438753.0199999996</v>
      </c>
      <c r="G20" s="613">
        <v>0</v>
      </c>
      <c r="H20" s="614">
        <f t="shared" si="1"/>
        <v>-3438753.0199999996</v>
      </c>
    </row>
    <row r="21" spans="1:8" ht="38.4" customHeight="1">
      <c r="A21" s="431">
        <v>6</v>
      </c>
      <c r="B21" s="407" t="s">
        <v>788</v>
      </c>
      <c r="C21" s="613">
        <v>31828.400000000005</v>
      </c>
      <c r="D21" s="613">
        <v>0</v>
      </c>
      <c r="E21" s="614">
        <f t="shared" si="0"/>
        <v>31828.400000000005</v>
      </c>
      <c r="F21" s="613">
        <v>379381.79</v>
      </c>
      <c r="G21" s="613">
        <v>0</v>
      </c>
      <c r="H21" s="614">
        <f t="shared" si="1"/>
        <v>379381.79</v>
      </c>
    </row>
    <row r="22" spans="1:8" ht="27.6" customHeight="1">
      <c r="A22" s="431">
        <v>7</v>
      </c>
      <c r="B22" s="407" t="s">
        <v>789</v>
      </c>
      <c r="C22" s="613"/>
      <c r="D22" s="613"/>
      <c r="E22" s="614">
        <f t="shared" si="0"/>
        <v>0</v>
      </c>
      <c r="F22" s="613"/>
      <c r="G22" s="613"/>
      <c r="H22" s="614">
        <f t="shared" si="1"/>
        <v>0</v>
      </c>
    </row>
    <row r="23" spans="1:8" ht="36.9" customHeight="1">
      <c r="A23" s="431">
        <v>8</v>
      </c>
      <c r="B23" s="408" t="s">
        <v>790</v>
      </c>
      <c r="C23" s="613"/>
      <c r="D23" s="613"/>
      <c r="E23" s="614">
        <f t="shared" si="0"/>
        <v>0</v>
      </c>
      <c r="F23" s="613"/>
      <c r="G23" s="613"/>
      <c r="H23" s="614">
        <f t="shared" si="1"/>
        <v>0</v>
      </c>
    </row>
    <row r="24" spans="1:8" ht="34.5" customHeight="1">
      <c r="A24" s="431">
        <v>9</v>
      </c>
      <c r="B24" s="408" t="s">
        <v>791</v>
      </c>
      <c r="C24" s="613"/>
      <c r="D24" s="613"/>
      <c r="E24" s="614">
        <f t="shared" si="0"/>
        <v>0</v>
      </c>
      <c r="F24" s="613"/>
      <c r="G24" s="613"/>
      <c r="H24" s="614">
        <f t="shared" si="1"/>
        <v>0</v>
      </c>
    </row>
    <row r="25" spans="1:8">
      <c r="A25" s="431">
        <v>10</v>
      </c>
      <c r="B25" s="407" t="s">
        <v>792</v>
      </c>
      <c r="C25" s="613"/>
      <c r="D25" s="613"/>
      <c r="E25" s="614">
        <f t="shared" si="0"/>
        <v>0</v>
      </c>
      <c r="F25" s="613"/>
      <c r="G25" s="613"/>
      <c r="H25" s="614">
        <f t="shared" si="1"/>
        <v>0</v>
      </c>
    </row>
    <row r="26" spans="1:8" ht="27" customHeight="1">
      <c r="A26" s="431">
        <v>11</v>
      </c>
      <c r="B26" s="409" t="s">
        <v>793</v>
      </c>
      <c r="C26" s="613"/>
      <c r="D26" s="613"/>
      <c r="E26" s="614">
        <f t="shared" si="0"/>
        <v>0</v>
      </c>
      <c r="F26" s="613"/>
      <c r="G26" s="613"/>
      <c r="H26" s="614">
        <f t="shared" si="1"/>
        <v>0</v>
      </c>
    </row>
    <row r="27" spans="1:8">
      <c r="A27" s="431">
        <v>12</v>
      </c>
      <c r="B27" s="407" t="s">
        <v>794</v>
      </c>
      <c r="C27" s="613">
        <v>5087071.9399999976</v>
      </c>
      <c r="D27" s="613">
        <v>0</v>
      </c>
      <c r="E27" s="614">
        <f t="shared" si="0"/>
        <v>5087071.9399999976</v>
      </c>
      <c r="F27" s="613">
        <v>6072627.0300000068</v>
      </c>
      <c r="G27" s="613">
        <v>0</v>
      </c>
      <c r="H27" s="614">
        <f t="shared" si="1"/>
        <v>6072627.0300000068</v>
      </c>
    </row>
    <row r="28" spans="1:8">
      <c r="A28" s="431">
        <v>13</v>
      </c>
      <c r="B28" s="410" t="s">
        <v>795</v>
      </c>
      <c r="C28" s="613">
        <v>-7854402.7099999972</v>
      </c>
      <c r="D28" s="613"/>
      <c r="E28" s="614">
        <f t="shared" si="0"/>
        <v>-7854402.7099999972</v>
      </c>
      <c r="F28" s="613">
        <v>-183289.91988697555</v>
      </c>
      <c r="G28" s="613"/>
      <c r="H28" s="614">
        <f t="shared" si="1"/>
        <v>-183289.91988697555</v>
      </c>
    </row>
    <row r="29" spans="1:8">
      <c r="A29" s="431">
        <v>14</v>
      </c>
      <c r="B29" s="411" t="s">
        <v>796</v>
      </c>
      <c r="C29" s="613">
        <f>SUM(C30:C31)</f>
        <v>-30104204.060239088</v>
      </c>
      <c r="D29" s="613">
        <f>SUM(D30:D31)</f>
        <v>0</v>
      </c>
      <c r="E29" s="614">
        <f t="shared" si="0"/>
        <v>-30104204.060239088</v>
      </c>
      <c r="F29" s="613">
        <f>SUM(F30:F31)</f>
        <v>-25398404.756254267</v>
      </c>
      <c r="G29" s="613">
        <f>SUM(G30:G31)</f>
        <v>0</v>
      </c>
      <c r="H29" s="614">
        <f t="shared" si="1"/>
        <v>-25398404.756254267</v>
      </c>
    </row>
    <row r="30" spans="1:8">
      <c r="A30" s="431">
        <v>14.1</v>
      </c>
      <c r="B30" s="384" t="s">
        <v>797</v>
      </c>
      <c r="C30" s="613">
        <v>-28183365.200239088</v>
      </c>
      <c r="D30" s="613"/>
      <c r="E30" s="614">
        <f t="shared" si="0"/>
        <v>-28183365.200239088</v>
      </c>
      <c r="F30" s="613">
        <v>-22483985.006254267</v>
      </c>
      <c r="G30" s="613"/>
      <c r="H30" s="614">
        <f t="shared" si="1"/>
        <v>-22483985.006254267</v>
      </c>
    </row>
    <row r="31" spans="1:8">
      <c r="A31" s="431">
        <v>14.2</v>
      </c>
      <c r="B31" s="384" t="s">
        <v>798</v>
      </c>
      <c r="C31" s="613">
        <v>-1920838.86</v>
      </c>
      <c r="D31" s="613"/>
      <c r="E31" s="614">
        <f t="shared" si="0"/>
        <v>-1920838.86</v>
      </c>
      <c r="F31" s="613">
        <v>-2914419.75</v>
      </c>
      <c r="G31" s="613"/>
      <c r="H31" s="614">
        <f t="shared" si="1"/>
        <v>-2914419.75</v>
      </c>
    </row>
    <row r="32" spans="1:8">
      <c r="A32" s="431">
        <v>15</v>
      </c>
      <c r="B32" s="412" t="s">
        <v>799</v>
      </c>
      <c r="C32" s="613">
        <v>-8676456.2999999989</v>
      </c>
      <c r="D32" s="613"/>
      <c r="E32" s="614">
        <f t="shared" si="0"/>
        <v>-8676456.2999999989</v>
      </c>
      <c r="F32" s="613">
        <v>-8501838.0212301984</v>
      </c>
      <c r="G32" s="613"/>
      <c r="H32" s="614">
        <f t="shared" si="1"/>
        <v>-8501838.0212301984</v>
      </c>
    </row>
    <row r="33" spans="1:8" ht="22.5" customHeight="1">
      <c r="A33" s="431">
        <v>16</v>
      </c>
      <c r="B33" s="380" t="s">
        <v>800</v>
      </c>
      <c r="C33" s="613"/>
      <c r="D33" s="613"/>
      <c r="E33" s="614">
        <f t="shared" si="0"/>
        <v>0</v>
      </c>
      <c r="F33" s="613"/>
      <c r="G33" s="613"/>
      <c r="H33" s="614">
        <f t="shared" si="1"/>
        <v>0</v>
      </c>
    </row>
    <row r="34" spans="1:8">
      <c r="A34" s="431">
        <v>17</v>
      </c>
      <c r="B34" s="407" t="s">
        <v>801</v>
      </c>
      <c r="C34" s="613">
        <f>SUM(C35:C36)</f>
        <v>208554.94090735598</v>
      </c>
      <c r="D34" s="613">
        <f>SUM(D35:D36)</f>
        <v>53435.780083461286</v>
      </c>
      <c r="E34" s="614">
        <f t="shared" si="0"/>
        <v>261990.72099081727</v>
      </c>
      <c r="F34" s="613">
        <f>SUM(F35:F36)</f>
        <v>-92334.383720336104</v>
      </c>
      <c r="G34" s="613">
        <f>SUM(G35:G36)</f>
        <v>0</v>
      </c>
      <c r="H34" s="614">
        <f t="shared" si="1"/>
        <v>-92334.383720336104</v>
      </c>
    </row>
    <row r="35" spans="1:8">
      <c r="A35" s="431">
        <v>17.100000000000001</v>
      </c>
      <c r="B35" s="413" t="s">
        <v>802</v>
      </c>
      <c r="C35" s="613">
        <v>431867.33199110115</v>
      </c>
      <c r="D35" s="613">
        <v>44076.950070357096</v>
      </c>
      <c r="E35" s="614">
        <f t="shared" si="0"/>
        <v>475944.28206145822</v>
      </c>
      <c r="F35" s="613">
        <v>218994.45525594239</v>
      </c>
      <c r="G35" s="613">
        <v>0</v>
      </c>
      <c r="H35" s="614">
        <f t="shared" si="1"/>
        <v>218994.45525594239</v>
      </c>
    </row>
    <row r="36" spans="1:8">
      <c r="A36" s="431">
        <v>17.2</v>
      </c>
      <c r="B36" s="384" t="s">
        <v>803</v>
      </c>
      <c r="C36" s="613">
        <v>-223312.39108374517</v>
      </c>
      <c r="D36" s="613">
        <v>9358.8300131041906</v>
      </c>
      <c r="E36" s="614">
        <f t="shared" si="0"/>
        <v>-213953.56107064098</v>
      </c>
      <c r="F36" s="613">
        <v>-311328.83897627849</v>
      </c>
      <c r="G36" s="613">
        <v>0</v>
      </c>
      <c r="H36" s="614">
        <f t="shared" si="1"/>
        <v>-311328.83897627849</v>
      </c>
    </row>
    <row r="37" spans="1:8" ht="41.4" customHeight="1">
      <c r="A37" s="431">
        <v>18</v>
      </c>
      <c r="B37" s="414" t="s">
        <v>804</v>
      </c>
      <c r="C37" s="613">
        <f>SUM(C38:C39)</f>
        <v>-10300434.332250146</v>
      </c>
      <c r="D37" s="613">
        <f>SUM(D38:D39)</f>
        <v>1609688.4695226538</v>
      </c>
      <c r="E37" s="614">
        <f t="shared" si="0"/>
        <v>-8690745.862727493</v>
      </c>
      <c r="F37" s="613">
        <f>SUM(F38:F39)</f>
        <v>-8244102.5203632293</v>
      </c>
      <c r="G37" s="613">
        <f>SUM(G38:G39)</f>
        <v>0</v>
      </c>
      <c r="H37" s="614">
        <f t="shared" si="1"/>
        <v>-8244102.5203632293</v>
      </c>
    </row>
    <row r="38" spans="1:8" ht="20.399999999999999">
      <c r="A38" s="431">
        <v>18.100000000000001</v>
      </c>
      <c r="B38" s="399" t="s">
        <v>805</v>
      </c>
      <c r="C38" s="613">
        <v>-1670988.7025900143</v>
      </c>
      <c r="D38" s="613">
        <v>0</v>
      </c>
      <c r="E38" s="614">
        <f t="shared" si="0"/>
        <v>-1670988.7025900143</v>
      </c>
      <c r="F38" s="613">
        <v>-5913156.9799999995</v>
      </c>
      <c r="G38" s="613">
        <v>0</v>
      </c>
      <c r="H38" s="614">
        <f t="shared" si="1"/>
        <v>-5913156.9799999995</v>
      </c>
    </row>
    <row r="39" spans="1:8">
      <c r="A39" s="431">
        <v>18.2</v>
      </c>
      <c r="B39" s="399" t="s">
        <v>806</v>
      </c>
      <c r="C39" s="613">
        <v>-8629445.6296601314</v>
      </c>
      <c r="D39" s="613">
        <v>1609688.4695226538</v>
      </c>
      <c r="E39" s="614">
        <f t="shared" si="0"/>
        <v>-7019757.1601374773</v>
      </c>
      <c r="F39" s="613">
        <v>-2330945.5403632298</v>
      </c>
      <c r="G39" s="613">
        <v>0</v>
      </c>
      <c r="H39" s="614">
        <f t="shared" si="1"/>
        <v>-2330945.5403632298</v>
      </c>
    </row>
    <row r="40" spans="1:8" ht="24.6" customHeight="1">
      <c r="A40" s="431">
        <v>19</v>
      </c>
      <c r="B40" s="414" t="s">
        <v>807</v>
      </c>
      <c r="C40" s="613"/>
      <c r="D40" s="613"/>
      <c r="E40" s="614">
        <f t="shared" si="0"/>
        <v>0</v>
      </c>
      <c r="F40" s="613"/>
      <c r="G40" s="613"/>
      <c r="H40" s="614">
        <f t="shared" si="1"/>
        <v>0</v>
      </c>
    </row>
    <row r="41" spans="1:8" ht="24.9" customHeight="1">
      <c r="A41" s="431">
        <v>20</v>
      </c>
      <c r="B41" s="414" t="s">
        <v>808</v>
      </c>
      <c r="C41" s="613"/>
      <c r="D41" s="613"/>
      <c r="E41" s="614">
        <f t="shared" si="0"/>
        <v>0</v>
      </c>
      <c r="F41" s="613"/>
      <c r="G41" s="613"/>
      <c r="H41" s="614">
        <f t="shared" si="1"/>
        <v>0</v>
      </c>
    </row>
    <row r="42" spans="1:8" ht="33" customHeight="1">
      <c r="A42" s="431">
        <v>21</v>
      </c>
      <c r="B42" s="415" t="s">
        <v>809</v>
      </c>
      <c r="C42" s="613"/>
      <c r="D42" s="613"/>
      <c r="E42" s="614">
        <f t="shared" si="0"/>
        <v>0</v>
      </c>
      <c r="F42" s="613"/>
      <c r="G42" s="613"/>
      <c r="H42" s="614">
        <f t="shared" si="1"/>
        <v>0</v>
      </c>
    </row>
    <row r="43" spans="1:8">
      <c r="A43" s="431">
        <v>22</v>
      </c>
      <c r="B43" s="416" t="s">
        <v>810</v>
      </c>
      <c r="C43" s="613">
        <f>SUM(C6,C13,C18,C19,C20,C21,C22,C23,C24,C25,C26,C27,C28,C29,C32,C33,C34,C37,C40,C41,C42)</f>
        <v>17437188.717799515</v>
      </c>
      <c r="D43" s="613">
        <f>SUM(D6,D13,D18,D19,D20,D21,D22,D23,D24,D25,D26,D27,D28,D29,D32,D33,D34,D37,D40,D41,D42)</f>
        <v>7515285.4919528924</v>
      </c>
      <c r="E43" s="614">
        <f t="shared" si="0"/>
        <v>24952474.209752407</v>
      </c>
      <c r="F43" s="613">
        <f>SUM(F6,F13,F18,F19,F20,F21,F22,F23,F24,F25,F26,F27,F28,F29,F32,F33,F34,F37,F40,F41,F42)</f>
        <v>22049325.350999452</v>
      </c>
      <c r="G43" s="613">
        <f>SUM(G6,G13,G18,G19,G20,G21,G22,G23,G24,G25,G26,G27,G28,G29,G32,G33,G34,G37,G40,G41,G42)</f>
        <v>3573590.3014162658</v>
      </c>
      <c r="H43" s="614">
        <f t="shared" si="1"/>
        <v>25622915.652415719</v>
      </c>
    </row>
    <row r="44" spans="1:8">
      <c r="A44" s="431">
        <v>23</v>
      </c>
      <c r="B44" s="416" t="s">
        <v>811</v>
      </c>
      <c r="C44" s="613">
        <v>3194091.05</v>
      </c>
      <c r="D44" s="613"/>
      <c r="E44" s="614">
        <f t="shared" si="0"/>
        <v>3194091.05</v>
      </c>
      <c r="F44" s="613">
        <v>2598960.0490066726</v>
      </c>
      <c r="G44" s="613"/>
      <c r="H44" s="614">
        <f t="shared" si="1"/>
        <v>2598960.0490066726</v>
      </c>
    </row>
    <row r="45" spans="1:8">
      <c r="A45" s="431">
        <v>24</v>
      </c>
      <c r="B45" s="416" t="s">
        <v>812</v>
      </c>
      <c r="C45" s="613">
        <f>C43-C44</f>
        <v>14243097.667799514</v>
      </c>
      <c r="D45" s="613">
        <f>D43-D44</f>
        <v>7515285.4919528924</v>
      </c>
      <c r="E45" s="614">
        <f t="shared" si="0"/>
        <v>21758383.159752406</v>
      </c>
      <c r="F45" s="613">
        <f>F43-F44</f>
        <v>19450365.301992781</v>
      </c>
      <c r="G45" s="613">
        <f>G43-G44</f>
        <v>3573590.3014162658</v>
      </c>
      <c r="H45" s="614">
        <f t="shared" si="1"/>
        <v>23023955.603409048</v>
      </c>
    </row>
  </sheetData>
  <mergeCells count="4">
    <mergeCell ref="B4:B5"/>
    <mergeCell ref="C4:E4"/>
    <mergeCell ref="F4:H4"/>
    <mergeCell ref="A4:A5"/>
  </mergeCells>
  <pageMargins left="0.7" right="0.7" top="0.75" bottom="0.75" header="0.3" footer="0.3"/>
  <pageSetup scale="58"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7"/>
  <sheetViews>
    <sheetView zoomScale="80" zoomScaleNormal="80" workbookViewId="0">
      <selection activeCell="F27" sqref="F27"/>
    </sheetView>
  </sheetViews>
  <sheetFormatPr defaultRowHeight="14.4"/>
  <cols>
    <col min="1" max="1" width="8.6640625" style="428"/>
    <col min="2" max="2" width="87.5546875" bestFit="1" customWidth="1"/>
    <col min="3" max="3" width="14.6640625" customWidth="1"/>
    <col min="4" max="5" width="15.33203125" bestFit="1" customWidth="1"/>
    <col min="6" max="6" width="15" customWidth="1"/>
    <col min="7" max="8" width="14.33203125" bestFit="1" customWidth="1"/>
  </cols>
  <sheetData>
    <row r="1" spans="1:8">
      <c r="A1" s="17" t="s">
        <v>109</v>
      </c>
      <c r="B1" s="304" t="str">
        <f>Info!C2</f>
        <v>სს ”ლიბერთი ბანკი”</v>
      </c>
      <c r="C1" s="16"/>
      <c r="D1" s="226"/>
      <c r="E1" s="226"/>
      <c r="F1" s="226"/>
      <c r="G1" s="226"/>
    </row>
    <row r="2" spans="1:8">
      <c r="A2" s="17" t="s">
        <v>110</v>
      </c>
      <c r="B2" s="603">
        <f>'1. key ratios'!B2</f>
        <v>45016</v>
      </c>
      <c r="C2" s="29"/>
      <c r="D2" s="18"/>
      <c r="E2" s="18"/>
      <c r="F2" s="18"/>
      <c r="G2" s="18"/>
      <c r="H2" s="1"/>
    </row>
    <row r="3" spans="1:8">
      <c r="A3" s="17"/>
      <c r="B3" s="16"/>
      <c r="C3" s="29"/>
      <c r="D3" s="18"/>
      <c r="E3" s="18"/>
      <c r="F3" s="18"/>
      <c r="G3" s="18"/>
      <c r="H3" s="1"/>
    </row>
    <row r="4" spans="1:8">
      <c r="A4" s="835" t="s">
        <v>26</v>
      </c>
      <c r="B4" s="847" t="s">
        <v>152</v>
      </c>
      <c r="C4" s="848" t="s">
        <v>115</v>
      </c>
      <c r="D4" s="848"/>
      <c r="E4" s="848"/>
      <c r="F4" s="848" t="s">
        <v>116</v>
      </c>
      <c r="G4" s="848"/>
      <c r="H4" s="849"/>
    </row>
    <row r="5" spans="1:8">
      <c r="A5" s="835"/>
      <c r="B5" s="847"/>
      <c r="C5" s="403" t="s">
        <v>27</v>
      </c>
      <c r="D5" s="403" t="s">
        <v>89</v>
      </c>
      <c r="E5" s="403" t="s">
        <v>67</v>
      </c>
      <c r="F5" s="403" t="s">
        <v>27</v>
      </c>
      <c r="G5" s="403" t="s">
        <v>89</v>
      </c>
      <c r="H5" s="417" t="s">
        <v>67</v>
      </c>
    </row>
    <row r="6" spans="1:8">
      <c r="A6" s="418">
        <v>1</v>
      </c>
      <c r="B6" s="419" t="s">
        <v>813</v>
      </c>
      <c r="C6" s="646">
        <v>0</v>
      </c>
      <c r="D6" s="646">
        <v>0</v>
      </c>
      <c r="E6" s="647">
        <f t="shared" ref="E6:E43" si="0">C6+D6</f>
        <v>0</v>
      </c>
      <c r="F6" s="646">
        <v>0</v>
      </c>
      <c r="G6" s="646">
        <v>0</v>
      </c>
      <c r="H6" s="648">
        <f t="shared" ref="H6:H43" si="1">F6+G6</f>
        <v>0</v>
      </c>
    </row>
    <row r="7" spans="1:8">
      <c r="A7" s="418">
        <v>2</v>
      </c>
      <c r="B7" s="420" t="s">
        <v>178</v>
      </c>
      <c r="C7" s="646">
        <v>0</v>
      </c>
      <c r="D7" s="646">
        <v>0</v>
      </c>
      <c r="E7" s="647">
        <f t="shared" si="0"/>
        <v>0</v>
      </c>
      <c r="F7" s="646">
        <v>0</v>
      </c>
      <c r="G7" s="646">
        <v>0</v>
      </c>
      <c r="H7" s="648">
        <f t="shared" si="1"/>
        <v>0</v>
      </c>
    </row>
    <row r="8" spans="1:8">
      <c r="A8" s="418">
        <v>3</v>
      </c>
      <c r="B8" s="420" t="s">
        <v>180</v>
      </c>
      <c r="C8" s="646">
        <f>C9+C10</f>
        <v>469436443.13</v>
      </c>
      <c r="D8" s="646">
        <f>D9+D10</f>
        <v>16177777695.037001</v>
      </c>
      <c r="E8" s="647">
        <f t="shared" si="0"/>
        <v>16647214138.167</v>
      </c>
      <c r="F8" s="646">
        <f>F9+F10</f>
        <v>382297456.64999998</v>
      </c>
      <c r="G8" s="646">
        <f>G9+G10</f>
        <v>8360664555.427</v>
      </c>
      <c r="H8" s="648">
        <f t="shared" si="1"/>
        <v>8742962012.0769997</v>
      </c>
    </row>
    <row r="9" spans="1:8">
      <c r="A9" s="418">
        <v>3.1</v>
      </c>
      <c r="B9" s="421" t="s">
        <v>814</v>
      </c>
      <c r="C9" s="646">
        <v>0</v>
      </c>
      <c r="D9" s="646">
        <v>0</v>
      </c>
      <c r="E9" s="647">
        <f t="shared" si="0"/>
        <v>0</v>
      </c>
      <c r="F9" s="646">
        <v>0</v>
      </c>
      <c r="G9" s="646">
        <v>0</v>
      </c>
      <c r="H9" s="648">
        <f t="shared" si="1"/>
        <v>0</v>
      </c>
    </row>
    <row r="10" spans="1:8">
      <c r="A10" s="418">
        <v>3.2</v>
      </c>
      <c r="B10" s="421" t="s">
        <v>815</v>
      </c>
      <c r="C10" s="646">
        <v>469436443.13</v>
      </c>
      <c r="D10" s="646">
        <v>16177777695.037001</v>
      </c>
      <c r="E10" s="647">
        <f t="shared" si="0"/>
        <v>16647214138.167</v>
      </c>
      <c r="F10" s="646">
        <v>382297456.64999998</v>
      </c>
      <c r="G10" s="646">
        <v>8360664555.427</v>
      </c>
      <c r="H10" s="648">
        <f t="shared" si="1"/>
        <v>8742962012.0769997</v>
      </c>
    </row>
    <row r="11" spans="1:8" ht="22.5" customHeight="1">
      <c r="A11" s="418">
        <v>4</v>
      </c>
      <c r="B11" s="420" t="s">
        <v>179</v>
      </c>
      <c r="C11" s="646">
        <f>C12+C13</f>
        <v>276157000</v>
      </c>
      <c r="D11" s="646">
        <f>D12+D13</f>
        <v>0</v>
      </c>
      <c r="E11" s="647">
        <f t="shared" si="0"/>
        <v>276157000</v>
      </c>
      <c r="F11" s="646">
        <f>F12+F13</f>
        <v>201655000</v>
      </c>
      <c r="G11" s="646">
        <f>G12+G13</f>
        <v>0</v>
      </c>
      <c r="H11" s="648">
        <f t="shared" si="1"/>
        <v>201655000</v>
      </c>
    </row>
    <row r="12" spans="1:8">
      <c r="A12" s="418">
        <v>4.0999999999999996</v>
      </c>
      <c r="B12" s="421" t="s">
        <v>816</v>
      </c>
      <c r="C12" s="646">
        <v>276157000</v>
      </c>
      <c r="D12" s="646">
        <v>0</v>
      </c>
      <c r="E12" s="647">
        <f t="shared" si="0"/>
        <v>276157000</v>
      </c>
      <c r="F12" s="646">
        <v>201655000</v>
      </c>
      <c r="G12" s="646">
        <v>0</v>
      </c>
      <c r="H12" s="648">
        <f t="shared" si="1"/>
        <v>201655000</v>
      </c>
    </row>
    <row r="13" spans="1:8">
      <c r="A13" s="418">
        <v>4.2</v>
      </c>
      <c r="B13" s="421" t="s">
        <v>817</v>
      </c>
      <c r="C13" s="646">
        <v>0</v>
      </c>
      <c r="D13" s="646">
        <v>0</v>
      </c>
      <c r="E13" s="647">
        <f t="shared" si="0"/>
        <v>0</v>
      </c>
      <c r="F13" s="646">
        <v>0</v>
      </c>
      <c r="G13" s="646">
        <v>0</v>
      </c>
      <c r="H13" s="648">
        <f t="shared" si="1"/>
        <v>0</v>
      </c>
    </row>
    <row r="14" spans="1:8">
      <c r="A14" s="418">
        <v>5</v>
      </c>
      <c r="B14" s="422" t="s">
        <v>818</v>
      </c>
      <c r="C14" s="646">
        <f>C15+C16+C17+C23+C24+C25+C26</f>
        <v>211757666.32999998</v>
      </c>
      <c r="D14" s="646">
        <f>D15+D16+D17+D23+D24+D25+D26</f>
        <v>5027990579.3543959</v>
      </c>
      <c r="E14" s="647">
        <f t="shared" si="0"/>
        <v>5239748245.6843958</v>
      </c>
      <c r="F14" s="646">
        <f>F15+F16+F17+F23+F24+F25+F26</f>
        <v>210704529.84000003</v>
      </c>
      <c r="G14" s="646">
        <f>G15+G16+G17+G23+G24+G25+G26</f>
        <v>5741078769.29</v>
      </c>
      <c r="H14" s="648">
        <f t="shared" si="1"/>
        <v>5951783299.1300001</v>
      </c>
    </row>
    <row r="15" spans="1:8">
      <c r="A15" s="418">
        <v>5.0999999999999996</v>
      </c>
      <c r="B15" s="423" t="s">
        <v>819</v>
      </c>
      <c r="C15" s="646">
        <v>34938224.380000003</v>
      </c>
      <c r="D15" s="646">
        <v>7685397.6399999997</v>
      </c>
      <c r="E15" s="647">
        <f>C15+D15</f>
        <v>42623622.020000003</v>
      </c>
      <c r="F15" s="646">
        <v>28389789.420000002</v>
      </c>
      <c r="G15" s="646">
        <v>8775578.2899999991</v>
      </c>
      <c r="H15" s="648">
        <f t="shared" si="1"/>
        <v>37165367.710000001</v>
      </c>
    </row>
    <row r="16" spans="1:8">
      <c r="A16" s="418">
        <v>5.2</v>
      </c>
      <c r="B16" s="423" t="s">
        <v>820</v>
      </c>
      <c r="C16" s="646">
        <v>87139644.780000001</v>
      </c>
      <c r="D16" s="646">
        <v>104995248</v>
      </c>
      <c r="E16" s="647">
        <f>C16+D16</f>
        <v>192134892.78</v>
      </c>
      <c r="F16" s="646">
        <v>78018208.620000005</v>
      </c>
      <c r="G16" s="646">
        <v>128413457.5</v>
      </c>
      <c r="H16" s="648">
        <f t="shared" si="1"/>
        <v>206431666.12</v>
      </c>
    </row>
    <row r="17" spans="1:8">
      <c r="A17" s="418">
        <v>5.3</v>
      </c>
      <c r="B17" s="423" t="s">
        <v>821</v>
      </c>
      <c r="C17" s="646">
        <f>SUM(C18:C22)</f>
        <v>1531900</v>
      </c>
      <c r="D17" s="646">
        <f>SUM(D18:D22)</f>
        <v>3131212641.3143959</v>
      </c>
      <c r="E17" s="647">
        <v>3132744541.3144002</v>
      </c>
      <c r="F17" s="646">
        <f>SUM(F18:F22)</f>
        <v>1098500</v>
      </c>
      <c r="G17" s="646">
        <f>SUM(G18:G22)</f>
        <v>3553747638</v>
      </c>
      <c r="H17" s="648">
        <f t="shared" si="1"/>
        <v>3554846138</v>
      </c>
    </row>
    <row r="18" spans="1:8">
      <c r="A18" s="418" t="s">
        <v>181</v>
      </c>
      <c r="B18" s="424" t="s">
        <v>822</v>
      </c>
      <c r="C18" s="646">
        <v>0</v>
      </c>
      <c r="D18" s="646">
        <v>726593732</v>
      </c>
      <c r="E18" s="647">
        <f t="shared" si="0"/>
        <v>726593732</v>
      </c>
      <c r="F18" s="646">
        <v>430800</v>
      </c>
      <c r="G18" s="646">
        <v>1562909084.1992564</v>
      </c>
      <c r="H18" s="648">
        <f t="shared" si="1"/>
        <v>1563339884.1992564</v>
      </c>
    </row>
    <row r="19" spans="1:8">
      <c r="A19" s="418" t="s">
        <v>182</v>
      </c>
      <c r="B19" s="425" t="s">
        <v>823</v>
      </c>
      <c r="C19" s="646">
        <v>299000</v>
      </c>
      <c r="D19" s="646">
        <v>927295947.15200222</v>
      </c>
      <c r="E19" s="647">
        <f t="shared" si="0"/>
        <v>927594947.15200222</v>
      </c>
      <c r="F19" s="646">
        <v>183000</v>
      </c>
      <c r="G19" s="646">
        <v>836969805.70699978</v>
      </c>
      <c r="H19" s="648">
        <f t="shared" si="1"/>
        <v>837152805.70699978</v>
      </c>
    </row>
    <row r="20" spans="1:8">
      <c r="A20" s="418" t="s">
        <v>183</v>
      </c>
      <c r="B20" s="425" t="s">
        <v>824</v>
      </c>
      <c r="C20" s="646">
        <v>0</v>
      </c>
      <c r="D20" s="646">
        <v>297810850.97279972</v>
      </c>
      <c r="E20" s="647">
        <f t="shared" si="0"/>
        <v>297810850.97279972</v>
      </c>
      <c r="F20" s="646">
        <v>0</v>
      </c>
      <c r="G20" s="646">
        <v>360438212.67460001</v>
      </c>
      <c r="H20" s="648">
        <f t="shared" si="1"/>
        <v>360438212.67460001</v>
      </c>
    </row>
    <row r="21" spans="1:8">
      <c r="A21" s="418" t="s">
        <v>184</v>
      </c>
      <c r="B21" s="425" t="s">
        <v>825</v>
      </c>
      <c r="C21" s="646">
        <v>1181900</v>
      </c>
      <c r="D21" s="646">
        <v>1061795155.535194</v>
      </c>
      <c r="E21" s="647">
        <f t="shared" si="0"/>
        <v>1062977055.535194</v>
      </c>
      <c r="F21" s="646">
        <v>433700</v>
      </c>
      <c r="G21" s="646">
        <v>708777468.86086369</v>
      </c>
      <c r="H21" s="648">
        <f t="shared" si="1"/>
        <v>709211168.86086369</v>
      </c>
    </row>
    <row r="22" spans="1:8">
      <c r="A22" s="418" t="s">
        <v>185</v>
      </c>
      <c r="B22" s="425" t="s">
        <v>542</v>
      </c>
      <c r="C22" s="646">
        <v>51000</v>
      </c>
      <c r="D22" s="646">
        <v>117716955.65439989</v>
      </c>
      <c r="E22" s="647">
        <f t="shared" si="0"/>
        <v>117767955.65439989</v>
      </c>
      <c r="F22" s="646">
        <v>51000</v>
      </c>
      <c r="G22" s="646">
        <v>84653066.558280036</v>
      </c>
      <c r="H22" s="648">
        <f t="shared" si="1"/>
        <v>84704066.558280036</v>
      </c>
    </row>
    <row r="23" spans="1:8">
      <c r="A23" s="418">
        <v>5.4</v>
      </c>
      <c r="B23" s="423" t="s">
        <v>826</v>
      </c>
      <c r="C23" s="646">
        <v>2760542.17</v>
      </c>
      <c r="D23" s="646">
        <v>410397671.10000002</v>
      </c>
      <c r="E23" s="647">
        <f t="shared" si="0"/>
        <v>413158213.27000004</v>
      </c>
      <c r="F23" s="646">
        <v>3923203.25</v>
      </c>
      <c r="G23" s="646">
        <v>229146266.40000001</v>
      </c>
      <c r="H23" s="648">
        <f t="shared" si="1"/>
        <v>233069469.65000001</v>
      </c>
    </row>
    <row r="24" spans="1:8">
      <c r="A24" s="418">
        <v>5.5</v>
      </c>
      <c r="B24" s="423" t="s">
        <v>827</v>
      </c>
      <c r="C24" s="646">
        <v>13625000</v>
      </c>
      <c r="D24" s="646">
        <v>565608248.39999998</v>
      </c>
      <c r="E24" s="647">
        <f t="shared" si="0"/>
        <v>579233248.39999998</v>
      </c>
      <c r="F24" s="646">
        <v>12125000</v>
      </c>
      <c r="G24" s="646">
        <v>674534278.39999998</v>
      </c>
      <c r="H24" s="648">
        <f t="shared" si="1"/>
        <v>686659278.39999998</v>
      </c>
    </row>
    <row r="25" spans="1:8">
      <c r="A25" s="418">
        <v>5.6</v>
      </c>
      <c r="B25" s="423" t="s">
        <v>828</v>
      </c>
      <c r="C25" s="646">
        <v>19000010</v>
      </c>
      <c r="D25" s="646">
        <v>472391805.10000002</v>
      </c>
      <c r="E25" s="647">
        <f t="shared" si="0"/>
        <v>491391815.10000002</v>
      </c>
      <c r="F25" s="646">
        <v>19000010</v>
      </c>
      <c r="G25" s="646">
        <v>744030506.20000005</v>
      </c>
      <c r="H25" s="648">
        <f t="shared" si="1"/>
        <v>763030516.20000005</v>
      </c>
    </row>
    <row r="26" spans="1:8">
      <c r="A26" s="418">
        <v>5.7</v>
      </c>
      <c r="B26" s="423" t="s">
        <v>542</v>
      </c>
      <c r="C26" s="646">
        <v>52762345</v>
      </c>
      <c r="D26" s="646">
        <v>335699567.80000001</v>
      </c>
      <c r="E26" s="647">
        <f t="shared" si="0"/>
        <v>388461912.80000001</v>
      </c>
      <c r="F26" s="646">
        <v>68149818.549999997</v>
      </c>
      <c r="G26" s="646">
        <v>402431044.5</v>
      </c>
      <c r="H26" s="648">
        <f t="shared" si="1"/>
        <v>470580863.05000001</v>
      </c>
    </row>
    <row r="27" spans="1:8">
      <c r="A27" s="418">
        <v>6</v>
      </c>
      <c r="B27" s="422" t="s">
        <v>829</v>
      </c>
      <c r="C27" s="646">
        <v>61301191.700000003</v>
      </c>
      <c r="D27" s="646">
        <v>85825785.599999994</v>
      </c>
      <c r="E27" s="647">
        <f t="shared" si="0"/>
        <v>147126977.30000001</v>
      </c>
      <c r="F27" s="646">
        <v>76224101.629999995</v>
      </c>
      <c r="G27" s="646">
        <v>99302956.343999997</v>
      </c>
      <c r="H27" s="648">
        <f t="shared" si="1"/>
        <v>175527057.97399998</v>
      </c>
    </row>
    <row r="28" spans="1:8">
      <c r="A28" s="418">
        <v>7</v>
      </c>
      <c r="B28" s="422" t="s">
        <v>830</v>
      </c>
      <c r="C28" s="646">
        <v>25314657.190000001</v>
      </c>
      <c r="D28" s="646">
        <v>9152370.9100000001</v>
      </c>
      <c r="E28" s="647">
        <f t="shared" si="0"/>
        <v>34467028.100000001</v>
      </c>
      <c r="F28" s="646">
        <v>16860354.149999999</v>
      </c>
      <c r="G28" s="646">
        <v>6392079.7399999993</v>
      </c>
      <c r="H28" s="648">
        <f t="shared" si="1"/>
        <v>23252433.889999997</v>
      </c>
    </row>
    <row r="29" spans="1:8">
      <c r="A29" s="418">
        <v>8</v>
      </c>
      <c r="B29" s="422" t="s">
        <v>831</v>
      </c>
      <c r="C29" s="646">
        <v>0</v>
      </c>
      <c r="D29" s="646">
        <v>0</v>
      </c>
      <c r="E29" s="647">
        <f t="shared" si="0"/>
        <v>0</v>
      </c>
      <c r="F29" s="646">
        <v>1841344.76</v>
      </c>
      <c r="G29" s="646">
        <v>54072.480000000003</v>
      </c>
      <c r="H29" s="648">
        <f t="shared" si="1"/>
        <v>1895417.24</v>
      </c>
    </row>
    <row r="30" spans="1:8">
      <c r="A30" s="418">
        <v>9</v>
      </c>
      <c r="B30" s="420" t="s">
        <v>186</v>
      </c>
      <c r="C30" s="646">
        <f>C31+C32+C33+C34+C35+C36+C37</f>
        <v>110399951</v>
      </c>
      <c r="D30" s="646">
        <f>D31+D32+D33+D34+D35+D36+D37</f>
        <v>107065042.97999999</v>
      </c>
      <c r="E30" s="647">
        <f t="shared" si="0"/>
        <v>217464993.97999999</v>
      </c>
      <c r="F30" s="646">
        <f>F31+F32+F33+F34+F35+F36+F37</f>
        <v>198428152.99999997</v>
      </c>
      <c r="G30" s="646">
        <f>G31+G32+G33+G34+G35+G36+G37</f>
        <v>349289082.69000006</v>
      </c>
      <c r="H30" s="648">
        <f t="shared" si="1"/>
        <v>547717235.69000006</v>
      </c>
    </row>
    <row r="31" spans="1:8" ht="27.6">
      <c r="A31" s="418">
        <v>9.1</v>
      </c>
      <c r="B31" s="421" t="s">
        <v>832</v>
      </c>
      <c r="C31" s="646">
        <v>5879000</v>
      </c>
      <c r="D31" s="646">
        <v>84647230.459999993</v>
      </c>
      <c r="E31" s="647">
        <f t="shared" si="0"/>
        <v>90526230.459999993</v>
      </c>
      <c r="F31" s="646">
        <v>20323570.99999997</v>
      </c>
      <c r="G31" s="646">
        <v>240126133.69000003</v>
      </c>
      <c r="H31" s="648">
        <f t="shared" si="1"/>
        <v>260449704.69</v>
      </c>
    </row>
    <row r="32" spans="1:8" ht="27.6">
      <c r="A32" s="418">
        <v>9.1999999999999993</v>
      </c>
      <c r="B32" s="421" t="s">
        <v>833</v>
      </c>
      <c r="C32" s="646">
        <v>104520951</v>
      </c>
      <c r="D32" s="646">
        <v>22417812.52</v>
      </c>
      <c r="E32" s="647">
        <f t="shared" si="0"/>
        <v>126938763.52</v>
      </c>
      <c r="F32" s="646">
        <v>178104582</v>
      </c>
      <c r="G32" s="646">
        <v>109162949</v>
      </c>
      <c r="H32" s="648">
        <f t="shared" si="1"/>
        <v>287267531</v>
      </c>
    </row>
    <row r="33" spans="1:8" ht="27.6">
      <c r="A33" s="418">
        <v>9.3000000000000007</v>
      </c>
      <c r="B33" s="421" t="s">
        <v>834</v>
      </c>
      <c r="C33" s="646">
        <v>0</v>
      </c>
      <c r="D33" s="646">
        <v>0</v>
      </c>
      <c r="E33" s="647">
        <f t="shared" si="0"/>
        <v>0</v>
      </c>
      <c r="F33" s="646">
        <v>0</v>
      </c>
      <c r="G33" s="646">
        <v>0</v>
      </c>
      <c r="H33" s="648">
        <f t="shared" si="1"/>
        <v>0</v>
      </c>
    </row>
    <row r="34" spans="1:8">
      <c r="A34" s="418">
        <v>9.4</v>
      </c>
      <c r="B34" s="421" t="s">
        <v>835</v>
      </c>
      <c r="C34" s="646">
        <v>0</v>
      </c>
      <c r="D34" s="646">
        <v>0</v>
      </c>
      <c r="E34" s="647">
        <f t="shared" si="0"/>
        <v>0</v>
      </c>
      <c r="F34" s="646">
        <v>0</v>
      </c>
      <c r="G34" s="646">
        <v>0</v>
      </c>
      <c r="H34" s="648">
        <f t="shared" si="1"/>
        <v>0</v>
      </c>
    </row>
    <row r="35" spans="1:8">
      <c r="A35" s="418">
        <v>9.5</v>
      </c>
      <c r="B35" s="421" t="s">
        <v>836</v>
      </c>
      <c r="C35" s="646">
        <v>0</v>
      </c>
      <c r="D35" s="646">
        <v>0</v>
      </c>
      <c r="E35" s="647">
        <f t="shared" si="0"/>
        <v>0</v>
      </c>
      <c r="F35" s="646">
        <v>0</v>
      </c>
      <c r="G35" s="646">
        <v>0</v>
      </c>
      <c r="H35" s="648">
        <f t="shared" si="1"/>
        <v>0</v>
      </c>
    </row>
    <row r="36" spans="1:8" ht="27.6">
      <c r="A36" s="418">
        <v>9.6</v>
      </c>
      <c r="B36" s="421" t="s">
        <v>837</v>
      </c>
      <c r="C36" s="646">
        <v>0</v>
      </c>
      <c r="D36" s="646">
        <v>0</v>
      </c>
      <c r="E36" s="647">
        <f t="shared" si="0"/>
        <v>0</v>
      </c>
      <c r="F36" s="646">
        <v>0</v>
      </c>
      <c r="G36" s="646">
        <v>0</v>
      </c>
      <c r="H36" s="648">
        <f t="shared" si="1"/>
        <v>0</v>
      </c>
    </row>
    <row r="37" spans="1:8" ht="27.6">
      <c r="A37" s="418">
        <v>9.6999999999999993</v>
      </c>
      <c r="B37" s="421" t="s">
        <v>838</v>
      </c>
      <c r="C37" s="646">
        <v>0</v>
      </c>
      <c r="D37" s="646">
        <v>0</v>
      </c>
      <c r="E37" s="647">
        <f t="shared" si="0"/>
        <v>0</v>
      </c>
      <c r="F37" s="646">
        <v>0</v>
      </c>
      <c r="G37" s="646">
        <v>0</v>
      </c>
      <c r="H37" s="648">
        <f t="shared" si="1"/>
        <v>0</v>
      </c>
    </row>
    <row r="38" spans="1:8">
      <c r="A38" s="418">
        <v>10</v>
      </c>
      <c r="B38" s="426" t="s">
        <v>839</v>
      </c>
      <c r="C38" s="646">
        <f>C39+C40+C41+C42</f>
        <v>163256255.69999957</v>
      </c>
      <c r="D38" s="646">
        <f>D39+D40+D41+D42</f>
        <v>2775367.7469437104</v>
      </c>
      <c r="E38" s="647">
        <f t="shared" si="0"/>
        <v>166031623.44694328</v>
      </c>
      <c r="F38" s="646">
        <f>F39+F40+F41+F42</f>
        <v>144524400.70999956</v>
      </c>
      <c r="G38" s="646">
        <f>G39+G40+G41+G42</f>
        <v>1698607.0380097101</v>
      </c>
      <c r="H38" s="648">
        <f t="shared" si="1"/>
        <v>146223007.74800926</v>
      </c>
    </row>
    <row r="39" spans="1:8">
      <c r="A39" s="418">
        <v>10.1</v>
      </c>
      <c r="B39" s="421" t="s">
        <v>840</v>
      </c>
      <c r="C39" s="646">
        <v>3136279.5399999907</v>
      </c>
      <c r="D39" s="646">
        <v>158018.58113600002</v>
      </c>
      <c r="E39" s="647">
        <f t="shared" si="0"/>
        <v>3294298.1211359906</v>
      </c>
      <c r="F39" s="646">
        <v>13924201.619999938</v>
      </c>
      <c r="G39" s="646">
        <v>0</v>
      </c>
      <c r="H39" s="648">
        <f t="shared" si="1"/>
        <v>13924201.619999938</v>
      </c>
    </row>
    <row r="40" spans="1:8" ht="27.6">
      <c r="A40" s="418">
        <v>10.199999999999999</v>
      </c>
      <c r="B40" s="421" t="s">
        <v>841</v>
      </c>
      <c r="C40" s="646">
        <v>0</v>
      </c>
      <c r="D40" s="646">
        <v>0</v>
      </c>
      <c r="E40" s="647">
        <f t="shared" si="0"/>
        <v>0</v>
      </c>
      <c r="F40" s="646">
        <v>0</v>
      </c>
      <c r="G40" s="646">
        <v>0</v>
      </c>
      <c r="H40" s="648">
        <f t="shared" si="1"/>
        <v>0</v>
      </c>
    </row>
    <row r="41" spans="1:8" ht="27.6">
      <c r="A41" s="418">
        <v>10.3</v>
      </c>
      <c r="B41" s="421" t="s">
        <v>842</v>
      </c>
      <c r="C41" s="646">
        <v>160119976.15999958</v>
      </c>
      <c r="D41" s="646">
        <v>2617349.1658077105</v>
      </c>
      <c r="E41" s="647">
        <f t="shared" si="0"/>
        <v>162737325.3258073</v>
      </c>
      <c r="F41" s="646">
        <v>130600199.08999962</v>
      </c>
      <c r="G41" s="646">
        <v>1698607.0380097101</v>
      </c>
      <c r="H41" s="648">
        <f t="shared" si="1"/>
        <v>132298806.12800932</v>
      </c>
    </row>
    <row r="42" spans="1:8" ht="27.6">
      <c r="A42" s="418">
        <v>10.4</v>
      </c>
      <c r="B42" s="421" t="s">
        <v>843</v>
      </c>
      <c r="C42" s="646">
        <v>0</v>
      </c>
      <c r="D42" s="646">
        <v>0</v>
      </c>
      <c r="E42" s="647">
        <f t="shared" si="0"/>
        <v>0</v>
      </c>
      <c r="F42" s="646">
        <v>0</v>
      </c>
      <c r="G42" s="646">
        <v>0</v>
      </c>
      <c r="H42" s="648">
        <f t="shared" si="1"/>
        <v>0</v>
      </c>
    </row>
    <row r="43" spans="1:8">
      <c r="A43" s="418">
        <v>11</v>
      </c>
      <c r="B43" s="427" t="s">
        <v>187</v>
      </c>
      <c r="C43" s="646">
        <v>2182273</v>
      </c>
      <c r="D43" s="646">
        <v>1407093.0143360002</v>
      </c>
      <c r="E43" s="647">
        <f t="shared" si="0"/>
        <v>3589366.0143360002</v>
      </c>
      <c r="F43" s="646">
        <v>788269</v>
      </c>
      <c r="G43" s="646">
        <v>3759924</v>
      </c>
      <c r="H43" s="648">
        <f t="shared" si="1"/>
        <v>4548193</v>
      </c>
    </row>
    <row r="44" spans="1:8">
      <c r="C44" s="429"/>
      <c r="D44" s="429"/>
      <c r="E44" s="429"/>
      <c r="F44" s="429"/>
      <c r="G44" s="429"/>
      <c r="H44" s="429"/>
    </row>
    <row r="45" spans="1:8">
      <c r="C45" s="429"/>
      <c r="D45" s="429"/>
      <c r="E45" s="429"/>
      <c r="F45" s="429"/>
      <c r="G45" s="429"/>
      <c r="H45" s="429"/>
    </row>
    <row r="46" spans="1:8">
      <c r="C46" s="429"/>
      <c r="D46" s="429"/>
      <c r="E46" s="429"/>
      <c r="F46" s="429"/>
      <c r="G46" s="429"/>
      <c r="H46" s="429"/>
    </row>
    <row r="47" spans="1:8">
      <c r="C47" s="429"/>
      <c r="D47" s="429"/>
      <c r="E47" s="429"/>
      <c r="F47" s="429"/>
      <c r="G47" s="429"/>
      <c r="H47" s="429"/>
    </row>
  </sheetData>
  <mergeCells count="4">
    <mergeCell ref="A4:A5"/>
    <mergeCell ref="B4:B5"/>
    <mergeCell ref="C4:E4"/>
    <mergeCell ref="F4:H4"/>
  </mergeCells>
  <pageMargins left="0.7" right="0.7" top="0.75" bottom="0.75" header="0.3" footer="0.3"/>
  <pageSetup scale="48"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
  <sheetViews>
    <sheetView zoomScaleNormal="100" workbookViewId="0">
      <pane xSplit="1" ySplit="4" topLeftCell="B5" activePane="bottomRight" state="frozen"/>
      <selection activeCell="F27" sqref="F27"/>
      <selection pane="topRight" activeCell="F27" sqref="F27"/>
      <selection pane="bottomLeft" activeCell="F27" sqref="F27"/>
      <selection pane="bottomRight" activeCell="F27" sqref="F27"/>
    </sheetView>
  </sheetViews>
  <sheetFormatPr defaultColWidth="9.109375" defaultRowHeight="13.8"/>
  <cols>
    <col min="1" max="1" width="9.5546875" style="2" bestFit="1" customWidth="1"/>
    <col min="2" max="2" width="88.33203125" style="2" customWidth="1"/>
    <col min="3" max="4" width="14.44140625" style="2" bestFit="1" customWidth="1"/>
    <col min="5" max="5" width="14.6640625" style="12" bestFit="1" customWidth="1"/>
    <col min="6" max="6" width="14" style="12" bestFit="1" customWidth="1"/>
    <col min="7" max="7" width="14.6640625" style="12" bestFit="1" customWidth="1"/>
    <col min="8" max="11" width="9.6640625" style="12" customWidth="1"/>
    <col min="12" max="16384" width="9.109375" style="12"/>
  </cols>
  <sheetData>
    <row r="1" spans="1:8">
      <c r="A1" s="17" t="s">
        <v>109</v>
      </c>
      <c r="B1" s="605" t="str">
        <f>Info!C2</f>
        <v>სს ”ლიბერთი ბანკი”</v>
      </c>
      <c r="C1" s="16"/>
      <c r="D1" s="226"/>
    </row>
    <row r="2" spans="1:8">
      <c r="A2" s="17" t="s">
        <v>110</v>
      </c>
      <c r="B2" s="603">
        <f>'1. key ratios'!B2</f>
        <v>45016</v>
      </c>
      <c r="C2" s="29"/>
      <c r="D2" s="18"/>
      <c r="E2" s="11"/>
      <c r="F2" s="11"/>
      <c r="G2" s="11"/>
      <c r="H2" s="11"/>
    </row>
    <row r="3" spans="1:8">
      <c r="A3" s="17"/>
      <c r="B3" s="16"/>
      <c r="C3" s="29"/>
      <c r="D3" s="18"/>
      <c r="E3" s="11"/>
      <c r="F3" s="11"/>
      <c r="G3" s="11"/>
      <c r="H3" s="11"/>
    </row>
    <row r="4" spans="1:8" ht="15" customHeight="1" thickBot="1">
      <c r="A4" s="149" t="s">
        <v>254</v>
      </c>
      <c r="B4" s="150" t="s">
        <v>108</v>
      </c>
      <c r="C4" s="151" t="s">
        <v>88</v>
      </c>
    </row>
    <row r="5" spans="1:8" ht="15" customHeight="1">
      <c r="A5" s="660" t="s">
        <v>26</v>
      </c>
      <c r="B5" s="661"/>
      <c r="C5" s="762" t="str">
        <f>INT((MONTH($B$2))/3)&amp;"Q"&amp;"-"&amp;YEAR($B$2)</f>
        <v>1Q-2023</v>
      </c>
      <c r="D5" s="764" t="str">
        <f>IF(INT(MONTH($B$2))=3, "4"&amp;"Q"&amp;"-"&amp;YEAR($B$2)-1, IF(INT(MONTH($B$2))=6, "1"&amp;"Q"&amp;"-"&amp;YEAR($B$2), IF(INT(MONTH($B$2))=9, "2"&amp;"Q"&amp;"-"&amp;YEAR($B$2),IF(INT(MONTH($B$2))=12, "3"&amp;"Q"&amp;"-"&amp;YEAR($B$2), 0))))</f>
        <v>4Q-2022</v>
      </c>
      <c r="E5" s="317" t="str">
        <f>IF(INT(MONTH($B$2))=3, "3"&amp;"Q"&amp;"-"&amp;YEAR($B$2)-1, IF(INT(MONTH($B$2))=6, "4"&amp;"Q"&amp;"-"&amp;YEAR($B$2)-1, IF(INT(MONTH($B$2))=9, "1"&amp;"Q"&amp;"-"&amp;YEAR($B$2),IF(INT(MONTH($B$2))=12, "2"&amp;"Q"&amp;"-"&amp;YEAR($B$2), 0))))</f>
        <v>3Q-2022</v>
      </c>
      <c r="F5" s="317" t="str">
        <f>IF(INT(MONTH($B$2))=3, "2"&amp;"Q"&amp;"-"&amp;YEAR($B$2)-1, IF(INT(MONTH($B$2))=6, "3"&amp;"Q"&amp;"-"&amp;YEAR($B$2)-1, IF(INT(MONTH($B$2))=9, "4"&amp;"Q"&amp;"-"&amp;YEAR($B$2)-1,IF(INT(MONTH($B$2))=12, "1"&amp;"Q"&amp;"-"&amp;YEAR($B$2), 0))))</f>
        <v>2Q-2022</v>
      </c>
      <c r="G5" s="318" t="str">
        <f>IF(INT(MONTH($B$2))=3, "1"&amp;"Q"&amp;"-"&amp;YEAR($B$2)-1, IF(INT(MONTH($B$2))=6, "2"&amp;"Q"&amp;"-"&amp;YEAR($B$2)-1, IF(INT(MONTH($B$2))=9, "3"&amp;"Q"&amp;"-"&amp;YEAR($B$2)-1,IF(INT(MONTH($B$2))=12, "4"&amp;"Q"&amp;"-"&amp;YEAR($B$2)-1, 0))))</f>
        <v>1Q-2022</v>
      </c>
    </row>
    <row r="6" spans="1:8" ht="15" customHeight="1">
      <c r="A6" s="662">
        <v>1</v>
      </c>
      <c r="B6" s="663" t="s">
        <v>113</v>
      </c>
      <c r="C6" s="665">
        <f>C7+C9+C10</f>
        <v>2242914612.7673388</v>
      </c>
      <c r="D6" s="765">
        <f>D7+D9+D10</f>
        <v>2319632463.9605579</v>
      </c>
      <c r="E6" s="664">
        <f t="shared" ref="E6:G6" si="0">E7+E9+E10</f>
        <v>2256347998</v>
      </c>
      <c r="F6" s="756">
        <f t="shared" si="0"/>
        <v>2199213262</v>
      </c>
      <c r="G6" s="308">
        <f t="shared" si="0"/>
        <v>2105858058</v>
      </c>
    </row>
    <row r="7" spans="1:8" ht="15" customHeight="1">
      <c r="A7" s="662">
        <v>1.1000000000000001</v>
      </c>
      <c r="B7" s="666" t="s">
        <v>437</v>
      </c>
      <c r="C7" s="763">
        <v>2198431158.9651175</v>
      </c>
      <c r="D7" s="766">
        <v>2275311776.6833458</v>
      </c>
      <c r="E7" s="667">
        <v>2189681516</v>
      </c>
      <c r="F7" s="667">
        <v>2115399084</v>
      </c>
      <c r="G7" s="309">
        <v>2039225964</v>
      </c>
    </row>
    <row r="8" spans="1:8" ht="27.6">
      <c r="A8" s="662" t="s">
        <v>158</v>
      </c>
      <c r="B8" s="669" t="s">
        <v>251</v>
      </c>
      <c r="C8" s="668">
        <v>0</v>
      </c>
      <c r="D8" s="766">
        <v>0</v>
      </c>
      <c r="E8" s="667">
        <v>0</v>
      </c>
      <c r="F8" s="667">
        <v>0</v>
      </c>
      <c r="G8" s="309">
        <v>0</v>
      </c>
    </row>
    <row r="9" spans="1:8" ht="15" customHeight="1">
      <c r="A9" s="662">
        <v>1.2</v>
      </c>
      <c r="B9" s="666" t="s">
        <v>22</v>
      </c>
      <c r="C9" s="668">
        <v>33719829.032221504</v>
      </c>
      <c r="D9" s="766">
        <v>33496202.98721201</v>
      </c>
      <c r="E9" s="667">
        <v>55902857</v>
      </c>
      <c r="F9" s="667">
        <v>69844562</v>
      </c>
      <c r="G9" s="309">
        <v>51890568</v>
      </c>
    </row>
    <row r="10" spans="1:8" ht="15" customHeight="1">
      <c r="A10" s="662">
        <v>1.3</v>
      </c>
      <c r="B10" s="670" t="s">
        <v>75</v>
      </c>
      <c r="C10" s="763">
        <v>10763624.77</v>
      </c>
      <c r="D10" s="766">
        <v>10824484.289999999</v>
      </c>
      <c r="E10" s="671">
        <v>10763625</v>
      </c>
      <c r="F10" s="667">
        <v>13969616</v>
      </c>
      <c r="G10" s="310">
        <v>14741526</v>
      </c>
    </row>
    <row r="11" spans="1:8" ht="15" customHeight="1">
      <c r="A11" s="662">
        <v>2</v>
      </c>
      <c r="B11" s="663" t="s">
        <v>114</v>
      </c>
      <c r="C11" s="668">
        <v>15507878.162166128</v>
      </c>
      <c r="D11" s="766">
        <v>16964315.872999772</v>
      </c>
      <c r="E11" s="667">
        <v>21776208</v>
      </c>
      <c r="F11" s="667">
        <v>18470152</v>
      </c>
      <c r="G11" s="309">
        <v>62396629</v>
      </c>
    </row>
    <row r="12" spans="1:8" ht="15" customHeight="1">
      <c r="A12" s="672">
        <v>3</v>
      </c>
      <c r="B12" s="673" t="s">
        <v>112</v>
      </c>
      <c r="C12" s="763">
        <v>451569288.71260834</v>
      </c>
      <c r="D12" s="766">
        <v>452774511.31249994</v>
      </c>
      <c r="E12" s="671">
        <v>395236760</v>
      </c>
      <c r="F12" s="667">
        <v>395236760</v>
      </c>
      <c r="G12" s="310">
        <v>395236760</v>
      </c>
    </row>
    <row r="13" spans="1:8" ht="15" customHeight="1" thickBot="1">
      <c r="A13" s="674">
        <v>4</v>
      </c>
      <c r="B13" s="675" t="s">
        <v>159</v>
      </c>
      <c r="C13" s="311">
        <f>C6+C11+C12</f>
        <v>2709991779.6421132</v>
      </c>
      <c r="D13" s="767">
        <f>D6+D11+D12</f>
        <v>2789371291.1460576</v>
      </c>
      <c r="E13" s="677">
        <f t="shared" ref="E13:G13" si="1">E6+E11+E12</f>
        <v>2673360966</v>
      </c>
      <c r="F13" s="676">
        <f t="shared" si="1"/>
        <v>2612920174</v>
      </c>
      <c r="G13" s="312">
        <f t="shared" si="1"/>
        <v>2563491447</v>
      </c>
    </row>
    <row r="14" spans="1:8">
      <c r="B14" s="23"/>
    </row>
    <row r="15" spans="1:8" ht="27.6">
      <c r="B15" s="67" t="s">
        <v>438</v>
      </c>
    </row>
    <row r="16" spans="1:8">
      <c r="B16" s="67"/>
    </row>
    <row r="17" spans="2:2">
      <c r="B17" s="67"/>
    </row>
    <row r="18" spans="2:2">
      <c r="B18" s="67"/>
    </row>
  </sheetData>
  <pageMargins left="0.7" right="0.7" top="0.75" bottom="0.75"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0"/>
  <sheetViews>
    <sheetView showGridLines="0" zoomScale="90" zoomScaleNormal="90" workbookViewId="0">
      <pane xSplit="1" ySplit="4" topLeftCell="B5" activePane="bottomRight" state="frozen"/>
      <selection activeCell="F27" sqref="F27"/>
      <selection pane="topRight" activeCell="F27" sqref="F27"/>
      <selection pane="bottomLeft" activeCell="F27" sqref="F27"/>
      <selection pane="bottomRight" activeCell="F27" sqref="F27"/>
    </sheetView>
  </sheetViews>
  <sheetFormatPr defaultRowHeight="14.4"/>
  <cols>
    <col min="1" max="1" width="12" style="2" customWidth="1"/>
    <col min="2" max="2" width="60.44140625" style="2" customWidth="1"/>
    <col min="3" max="3" width="38.44140625" style="2" customWidth="1"/>
  </cols>
  <sheetData>
    <row r="1" spans="1:3">
      <c r="A1" s="2" t="s">
        <v>109</v>
      </c>
      <c r="B1" s="226" t="str">
        <f>Info!C2</f>
        <v>სს ”ლიბერთი ბანკი”</v>
      </c>
    </row>
    <row r="2" spans="1:3">
      <c r="A2" s="2" t="s">
        <v>110</v>
      </c>
      <c r="B2" s="603">
        <f>'1. key ratios'!B2</f>
        <v>45016</v>
      </c>
    </row>
    <row r="4" spans="1:3" ht="29.25" customHeight="1" thickBot="1">
      <c r="A4" s="163" t="s">
        <v>255</v>
      </c>
      <c r="B4" s="31" t="s">
        <v>92</v>
      </c>
      <c r="C4" s="13"/>
    </row>
    <row r="5" spans="1:3">
      <c r="A5" s="10"/>
      <c r="B5" s="306" t="s">
        <v>93</v>
      </c>
      <c r="C5" s="315" t="s">
        <v>451</v>
      </c>
    </row>
    <row r="6" spans="1:3">
      <c r="A6" s="649">
        <v>1</v>
      </c>
      <c r="B6" s="650" t="s">
        <v>962</v>
      </c>
      <c r="C6" s="651" t="s">
        <v>965</v>
      </c>
    </row>
    <row r="7" spans="1:3">
      <c r="A7" s="649">
        <v>2</v>
      </c>
      <c r="B7" s="650" t="s">
        <v>966</v>
      </c>
      <c r="C7" s="651" t="s">
        <v>967</v>
      </c>
    </row>
    <row r="8" spans="1:3">
      <c r="A8" s="649">
        <v>3</v>
      </c>
      <c r="B8" s="650" t="s">
        <v>968</v>
      </c>
      <c r="C8" s="651" t="s">
        <v>969</v>
      </c>
    </row>
    <row r="9" spans="1:3">
      <c r="A9" s="649">
        <v>4</v>
      </c>
      <c r="B9" s="650" t="s">
        <v>970</v>
      </c>
      <c r="C9" s="651" t="s">
        <v>969</v>
      </c>
    </row>
    <row r="10" spans="1:3">
      <c r="A10" s="649">
        <v>5</v>
      </c>
      <c r="B10" s="650" t="s">
        <v>971</v>
      </c>
      <c r="C10" s="651" t="s">
        <v>969</v>
      </c>
    </row>
    <row r="11" spans="1:3" ht="15">
      <c r="A11" s="14"/>
      <c r="B11" s="850"/>
      <c r="C11" s="851"/>
    </row>
    <row r="12" spans="1:3" ht="41.4">
      <c r="A12" s="14"/>
      <c r="B12" s="307" t="s">
        <v>94</v>
      </c>
      <c r="C12" s="316" t="s">
        <v>452</v>
      </c>
    </row>
    <row r="13" spans="1:3">
      <c r="A13" s="652">
        <v>1</v>
      </c>
      <c r="B13" s="653" t="s">
        <v>963</v>
      </c>
      <c r="C13" s="654" t="s">
        <v>972</v>
      </c>
    </row>
    <row r="14" spans="1:3" ht="27.6">
      <c r="A14" s="652">
        <v>2</v>
      </c>
      <c r="B14" s="653" t="s">
        <v>973</v>
      </c>
      <c r="C14" s="654" t="s">
        <v>974</v>
      </c>
    </row>
    <row r="15" spans="1:3" ht="27.6">
      <c r="A15" s="652">
        <v>3</v>
      </c>
      <c r="B15" s="653" t="s">
        <v>975</v>
      </c>
      <c r="C15" s="654" t="s">
        <v>976</v>
      </c>
    </row>
    <row r="16" spans="1:3">
      <c r="A16" s="14"/>
      <c r="B16" s="27"/>
      <c r="C16" s="314"/>
    </row>
    <row r="17" spans="1:3">
      <c r="A17" s="14"/>
      <c r="B17" s="27"/>
      <c r="C17" s="314"/>
    </row>
    <row r="18" spans="1:3">
      <c r="A18" s="14"/>
      <c r="B18" s="27"/>
      <c r="C18" s="28"/>
    </row>
    <row r="19" spans="1:3">
      <c r="A19" s="14"/>
      <c r="B19" s="852" t="s">
        <v>95</v>
      </c>
      <c r="C19" s="853"/>
    </row>
    <row r="20" spans="1:3">
      <c r="A20" s="649">
        <v>1</v>
      </c>
      <c r="B20" s="655" t="s">
        <v>977</v>
      </c>
      <c r="C20" s="656">
        <v>0.91985393346850919</v>
      </c>
    </row>
    <row r="21" spans="1:3">
      <c r="A21" s="649">
        <v>2</v>
      </c>
      <c r="B21" s="655" t="s">
        <v>978</v>
      </c>
      <c r="C21" s="656">
        <v>4.2580335945889211E-2</v>
      </c>
    </row>
    <row r="22" spans="1:3">
      <c r="A22" s="649">
        <v>3</v>
      </c>
      <c r="B22" s="657" t="s">
        <v>979</v>
      </c>
      <c r="C22" s="658">
        <v>3.7565730585601566E-2</v>
      </c>
    </row>
    <row r="23" spans="1:3" ht="15">
      <c r="A23" s="14"/>
      <c r="B23" s="32"/>
      <c r="C23" s="33"/>
    </row>
    <row r="24" spans="1:3" ht="15">
      <c r="A24" s="14"/>
      <c r="B24" s="32"/>
      <c r="C24" s="33"/>
    </row>
    <row r="25" spans="1:3">
      <c r="A25" s="14"/>
      <c r="B25" s="852" t="s">
        <v>175</v>
      </c>
      <c r="C25" s="853"/>
    </row>
    <row r="26" spans="1:3">
      <c r="A26" s="649">
        <v>1</v>
      </c>
      <c r="B26" s="655" t="s">
        <v>966</v>
      </c>
      <c r="C26" s="656">
        <v>0.30661797782283562</v>
      </c>
    </row>
    <row r="27" spans="1:3">
      <c r="A27" s="606">
        <v>2</v>
      </c>
      <c r="B27" s="659" t="s">
        <v>980</v>
      </c>
      <c r="C27" s="656">
        <v>0.30661797782283562</v>
      </c>
    </row>
    <row r="28" spans="1:3">
      <c r="A28" s="606">
        <v>3</v>
      </c>
      <c r="B28" s="655" t="s">
        <v>981</v>
      </c>
      <c r="C28" s="656">
        <v>0.30661797782283562</v>
      </c>
    </row>
    <row r="29" spans="1:3" ht="15">
      <c r="A29" s="606"/>
      <c r="B29" s="607"/>
      <c r="C29" s="608"/>
    </row>
    <row r="30" spans="1:3" ht="15.6" thickBot="1">
      <c r="A30" s="15"/>
      <c r="B30" s="34"/>
      <c r="C30" s="313"/>
    </row>
  </sheetData>
  <mergeCells count="3">
    <mergeCell ref="B11:C11"/>
    <mergeCell ref="B25:C25"/>
    <mergeCell ref="B19:C19"/>
  </mergeCells>
  <dataValidations count="1">
    <dataValidation type="list" allowBlank="1" showInputMessage="1" showErrorMessage="1" sqref="C6:C10"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3"/>
  <sheetViews>
    <sheetView zoomScale="80" zoomScaleNormal="80" workbookViewId="0">
      <pane xSplit="1" ySplit="5" topLeftCell="B18" activePane="bottomRight" state="frozen"/>
      <selection activeCell="F27" sqref="F27"/>
      <selection pane="topRight" activeCell="F27" sqref="F27"/>
      <selection pane="bottomLeft" activeCell="F27" sqref="F27"/>
      <selection pane="bottomRight" activeCell="F27" sqref="F27"/>
    </sheetView>
  </sheetViews>
  <sheetFormatPr defaultRowHeight="14.4"/>
  <cols>
    <col min="1" max="1" width="9.5546875" style="2" bestFit="1" customWidth="1"/>
    <col min="2" max="2" width="47.5546875" style="2" customWidth="1"/>
    <col min="3" max="3" width="28" style="2" customWidth="1"/>
    <col min="4" max="4" width="25.5546875" style="2" customWidth="1"/>
    <col min="5" max="5" width="30.109375" style="2" bestFit="1" customWidth="1"/>
    <col min="6" max="6" width="12" bestFit="1" customWidth="1"/>
    <col min="7" max="7" width="12.5546875" bestFit="1" customWidth="1"/>
  </cols>
  <sheetData>
    <row r="1" spans="1:7">
      <c r="A1" s="17" t="s">
        <v>109</v>
      </c>
      <c r="B1" s="16" t="str">
        <f>Info!C2</f>
        <v>სს ”ლიბერთი ბანკი”</v>
      </c>
    </row>
    <row r="2" spans="1:7" s="21" customFormat="1" ht="15.75" customHeight="1">
      <c r="A2" s="21" t="s">
        <v>110</v>
      </c>
      <c r="B2" s="603">
        <f>'1. key ratios'!B2</f>
        <v>45016</v>
      </c>
    </row>
    <row r="3" spans="1:7" s="21" customFormat="1" ht="15.75" customHeight="1"/>
    <row r="4" spans="1:7" s="21" customFormat="1" ht="15.75" customHeight="1" thickBot="1">
      <c r="A4" s="164" t="s">
        <v>256</v>
      </c>
      <c r="B4" s="165" t="s">
        <v>169</v>
      </c>
      <c r="C4" s="131"/>
      <c r="D4" s="131"/>
      <c r="E4" s="132" t="s">
        <v>88</v>
      </c>
    </row>
    <row r="5" spans="1:7" s="80" customFormat="1" ht="17.399999999999999" customHeight="1">
      <c r="A5" s="239"/>
      <c r="B5" s="240"/>
      <c r="C5" s="130" t="s">
        <v>0</v>
      </c>
      <c r="D5" s="130" t="s">
        <v>1</v>
      </c>
      <c r="E5" s="241" t="s">
        <v>2</v>
      </c>
    </row>
    <row r="6" spans="1:7" s="98" customFormat="1" ht="14.4" customHeight="1">
      <c r="A6" s="242"/>
      <c r="B6" s="854" t="s">
        <v>145</v>
      </c>
      <c r="C6" s="854" t="s">
        <v>857</v>
      </c>
      <c r="D6" s="855" t="s">
        <v>144</v>
      </c>
      <c r="E6" s="856"/>
      <c r="G6"/>
    </row>
    <row r="7" spans="1:7" s="98" customFormat="1" ht="99.6" customHeight="1">
      <c r="A7" s="242"/>
      <c r="B7" s="854"/>
      <c r="C7" s="854"/>
      <c r="D7" s="236" t="s">
        <v>143</v>
      </c>
      <c r="E7" s="237" t="s">
        <v>354</v>
      </c>
      <c r="G7"/>
    </row>
    <row r="8" spans="1:7" s="98" customFormat="1" ht="22.5" customHeight="1">
      <c r="A8" s="431">
        <v>1</v>
      </c>
      <c r="B8" s="375" t="s">
        <v>844</v>
      </c>
      <c r="C8" s="720">
        <f>SUM(C9:C11)</f>
        <v>515165051.42000002</v>
      </c>
      <c r="D8" s="720">
        <f>SUM(D9:D11)</f>
        <v>0</v>
      </c>
      <c r="E8" s="720">
        <f>SUM(E9:E11)</f>
        <v>515165051.42000002</v>
      </c>
      <c r="G8"/>
    </row>
    <row r="9" spans="1:7" s="98" customFormat="1">
      <c r="A9" s="431">
        <v>1.1000000000000001</v>
      </c>
      <c r="B9" s="376" t="s">
        <v>97</v>
      </c>
      <c r="C9" s="720">
        <v>316043173.30000001</v>
      </c>
      <c r="D9" s="720"/>
      <c r="E9" s="720">
        <v>316043173.30000001</v>
      </c>
      <c r="G9"/>
    </row>
    <row r="10" spans="1:7" s="98" customFormat="1">
      <c r="A10" s="431">
        <v>1.2</v>
      </c>
      <c r="B10" s="376" t="s">
        <v>98</v>
      </c>
      <c r="C10" s="720">
        <v>81423976.519999996</v>
      </c>
      <c r="D10" s="720"/>
      <c r="E10" s="720">
        <v>81423976.519999996</v>
      </c>
      <c r="G10"/>
    </row>
    <row r="11" spans="1:7" s="98" customFormat="1">
      <c r="A11" s="431">
        <v>1.3</v>
      </c>
      <c r="B11" s="376" t="s">
        <v>99</v>
      </c>
      <c r="C11" s="720">
        <v>117697901.60000002</v>
      </c>
      <c r="D11" s="720"/>
      <c r="E11" s="720">
        <v>117697901.60000002</v>
      </c>
      <c r="G11"/>
    </row>
    <row r="12" spans="1:7" s="98" customFormat="1">
      <c r="A12" s="431">
        <v>2</v>
      </c>
      <c r="B12" s="377" t="s">
        <v>731</v>
      </c>
      <c r="C12" s="720"/>
      <c r="D12" s="720"/>
      <c r="E12" s="720"/>
      <c r="G12"/>
    </row>
    <row r="13" spans="1:7" s="98" customFormat="1">
      <c r="A13" s="431">
        <v>2.1</v>
      </c>
      <c r="B13" s="378" t="s">
        <v>732</v>
      </c>
      <c r="C13" s="720"/>
      <c r="D13" s="720"/>
      <c r="E13" s="720"/>
      <c r="G13"/>
    </row>
    <row r="14" spans="1:7" s="98" customFormat="1" ht="33.9" customHeight="1">
      <c r="A14" s="431">
        <v>3</v>
      </c>
      <c r="B14" s="379" t="s">
        <v>733</v>
      </c>
      <c r="C14" s="720">
        <v>85501371</v>
      </c>
      <c r="D14" s="720"/>
      <c r="E14" s="720">
        <v>85501371</v>
      </c>
      <c r="G14"/>
    </row>
    <row r="15" spans="1:7" s="98" customFormat="1" ht="32.4" customHeight="1">
      <c r="A15" s="431">
        <v>4</v>
      </c>
      <c r="B15" s="380" t="s">
        <v>734</v>
      </c>
      <c r="C15" s="720"/>
      <c r="D15" s="720"/>
      <c r="E15" s="720">
        <v>0</v>
      </c>
      <c r="G15"/>
    </row>
    <row r="16" spans="1:7" s="98" customFormat="1" ht="23.1" customHeight="1">
      <c r="A16" s="431">
        <v>5</v>
      </c>
      <c r="B16" s="380" t="s">
        <v>735</v>
      </c>
      <c r="C16" s="720">
        <f>SUM(C17:C19)</f>
        <v>0</v>
      </c>
      <c r="D16" s="720">
        <f>SUM(D17:D19)</f>
        <v>0</v>
      </c>
      <c r="E16" s="720">
        <f>SUM(E17:E19)</f>
        <v>0</v>
      </c>
      <c r="G16"/>
    </row>
    <row r="17" spans="1:7" s="98" customFormat="1">
      <c r="A17" s="431">
        <v>5.0999999999999996</v>
      </c>
      <c r="B17" s="381" t="s">
        <v>736</v>
      </c>
      <c r="C17" s="720"/>
      <c r="D17" s="720"/>
      <c r="E17" s="720"/>
      <c r="G17"/>
    </row>
    <row r="18" spans="1:7" s="98" customFormat="1">
      <c r="A18" s="431">
        <v>5.2</v>
      </c>
      <c r="B18" s="381" t="s">
        <v>570</v>
      </c>
      <c r="C18" s="720"/>
      <c r="D18" s="720"/>
      <c r="E18" s="720"/>
      <c r="G18"/>
    </row>
    <row r="19" spans="1:7" s="98" customFormat="1">
      <c r="A19" s="431">
        <v>5.3</v>
      </c>
      <c r="B19" s="381" t="s">
        <v>737</v>
      </c>
      <c r="C19" s="720"/>
      <c r="D19" s="720"/>
      <c r="E19" s="720"/>
      <c r="G19"/>
    </row>
    <row r="20" spans="1:7" s="98" customFormat="1" ht="20.399999999999999">
      <c r="A20" s="431">
        <v>6</v>
      </c>
      <c r="B20" s="379" t="s">
        <v>738</v>
      </c>
      <c r="C20" s="720">
        <f>SUM(C21:C22)</f>
        <v>2774992676.819211</v>
      </c>
      <c r="D20" s="720">
        <f>SUM(D21:D22)</f>
        <v>0</v>
      </c>
      <c r="E20" s="720">
        <f>SUM(E21:E22)</f>
        <v>2774992676.819211</v>
      </c>
      <c r="G20"/>
    </row>
    <row r="21" spans="1:7">
      <c r="A21" s="431">
        <v>6.1</v>
      </c>
      <c r="B21" s="381" t="s">
        <v>570</v>
      </c>
      <c r="C21" s="721">
        <v>270692190.06905276</v>
      </c>
      <c r="D21" s="721"/>
      <c r="E21" s="721">
        <v>270692190.06905276</v>
      </c>
    </row>
    <row r="22" spans="1:7">
      <c r="A22" s="431">
        <v>6.2</v>
      </c>
      <c r="B22" s="381" t="s">
        <v>737</v>
      </c>
      <c r="C22" s="721">
        <v>2504300486.7501583</v>
      </c>
      <c r="D22" s="721"/>
      <c r="E22" s="721">
        <v>2504300486.7501583</v>
      </c>
    </row>
    <row r="23" spans="1:7" ht="20.399999999999999">
      <c r="A23" s="431">
        <v>7</v>
      </c>
      <c r="B23" s="382" t="s">
        <v>739</v>
      </c>
      <c r="C23" s="721">
        <v>106733.3</v>
      </c>
      <c r="D23" s="721">
        <v>106733.3</v>
      </c>
      <c r="E23" s="721">
        <v>0</v>
      </c>
    </row>
    <row r="24" spans="1:7" ht="20.399999999999999">
      <c r="A24" s="431">
        <v>8</v>
      </c>
      <c r="B24" s="383" t="s">
        <v>740</v>
      </c>
      <c r="C24" s="721"/>
      <c r="D24" s="721"/>
      <c r="E24" s="721"/>
    </row>
    <row r="25" spans="1:7">
      <c r="A25" s="431">
        <v>9</v>
      </c>
      <c r="B25" s="380" t="s">
        <v>741</v>
      </c>
      <c r="C25" s="721">
        <f>SUM(C26:C27)</f>
        <v>182878808.20000002</v>
      </c>
      <c r="D25" s="721">
        <f>SUM(D26:D27)</f>
        <v>22084149.194463491</v>
      </c>
      <c r="E25" s="721">
        <f>SUM(E26:E27)</f>
        <v>160794659.00553653</v>
      </c>
    </row>
    <row r="26" spans="1:7">
      <c r="A26" s="431">
        <v>9.1</v>
      </c>
      <c r="B26" s="384" t="s">
        <v>742</v>
      </c>
      <c r="C26" s="721">
        <v>180685706.40000001</v>
      </c>
      <c r="D26" s="721">
        <v>22084149.194463491</v>
      </c>
      <c r="E26" s="721">
        <v>158601557.20553651</v>
      </c>
    </row>
    <row r="27" spans="1:7">
      <c r="A27" s="431">
        <v>9.1999999999999993</v>
      </c>
      <c r="B27" s="384" t="s">
        <v>743</v>
      </c>
      <c r="C27" s="721">
        <v>2193101.7999999998</v>
      </c>
      <c r="D27" s="721"/>
      <c r="E27" s="721">
        <v>2193101.7999999998</v>
      </c>
    </row>
    <row r="28" spans="1:7">
      <c r="A28" s="431">
        <v>10</v>
      </c>
      <c r="B28" s="380" t="s">
        <v>37</v>
      </c>
      <c r="C28" s="721">
        <f>SUM(C29:C30)</f>
        <v>57297951.110000022</v>
      </c>
      <c r="D28" s="721">
        <f>SUM(D29:D30)</f>
        <v>57297951.109999999</v>
      </c>
      <c r="E28" s="721">
        <f>SUM(E29:E30)</f>
        <v>0</v>
      </c>
    </row>
    <row r="29" spans="1:7">
      <c r="A29" s="431">
        <v>10.1</v>
      </c>
      <c r="B29" s="384" t="s">
        <v>744</v>
      </c>
      <c r="C29" s="721"/>
      <c r="D29" s="721"/>
      <c r="E29" s="721"/>
    </row>
    <row r="30" spans="1:7">
      <c r="A30" s="431">
        <v>10.199999999999999</v>
      </c>
      <c r="B30" s="384" t="s">
        <v>745</v>
      </c>
      <c r="C30" s="721">
        <v>57297951.110000022</v>
      </c>
      <c r="D30" s="721">
        <v>57297951.109999999</v>
      </c>
      <c r="E30" s="721"/>
    </row>
    <row r="31" spans="1:7">
      <c r="A31" s="431">
        <v>11</v>
      </c>
      <c r="B31" s="380" t="s">
        <v>746</v>
      </c>
      <c r="C31" s="721">
        <f>SUM(C32:C33)</f>
        <v>1982360.89</v>
      </c>
      <c r="D31" s="721">
        <f>SUM(D32:D33)</f>
        <v>0</v>
      </c>
      <c r="E31" s="721">
        <f>SUM(E32:E33)</f>
        <v>1982360.89</v>
      </c>
    </row>
    <row r="32" spans="1:7">
      <c r="A32" s="431">
        <v>11.1</v>
      </c>
      <c r="B32" s="384" t="s">
        <v>747</v>
      </c>
      <c r="C32" s="721">
        <v>1982360.89</v>
      </c>
      <c r="D32" s="721"/>
      <c r="E32" s="721">
        <v>1982360.89</v>
      </c>
    </row>
    <row r="33" spans="1:7">
      <c r="A33" s="431">
        <v>11.2</v>
      </c>
      <c r="B33" s="384" t="s">
        <v>748</v>
      </c>
      <c r="C33" s="721"/>
      <c r="D33" s="721"/>
      <c r="E33" s="721"/>
    </row>
    <row r="34" spans="1:7">
      <c r="A34" s="431">
        <v>13</v>
      </c>
      <c r="B34" s="380" t="s">
        <v>100</v>
      </c>
      <c r="C34" s="721">
        <v>102482255.30159456</v>
      </c>
      <c r="D34" s="721"/>
      <c r="E34" s="721">
        <v>102482255.30159456</v>
      </c>
    </row>
    <row r="35" spans="1:7">
      <c r="A35" s="431">
        <v>13.1</v>
      </c>
      <c r="B35" s="385" t="s">
        <v>749</v>
      </c>
      <c r="C35" s="721">
        <v>1507138.18</v>
      </c>
      <c r="D35" s="721"/>
      <c r="E35" s="721"/>
    </row>
    <row r="36" spans="1:7">
      <c r="A36" s="431">
        <v>13.2</v>
      </c>
      <c r="B36" s="385" t="s">
        <v>750</v>
      </c>
      <c r="C36" s="721">
        <v>0</v>
      </c>
      <c r="D36" s="721"/>
      <c r="E36" s="721"/>
    </row>
    <row r="37" spans="1:7" ht="48.75" customHeight="1" thickBot="1">
      <c r="A37" s="243"/>
      <c r="B37" s="244" t="s">
        <v>321</v>
      </c>
      <c r="C37" s="202">
        <f>SUM(C8,C12,C14,C15,C16,C20,C23,C24,C25,C28,C31,C34)</f>
        <v>3720407208.0408058</v>
      </c>
      <c r="D37" s="202">
        <f t="shared" ref="D37:E37" si="0">SUM(D8,D12,D14,D15,D16,D20,D23,D24,D25,D28,D31,D34)</f>
        <v>79488833.604463488</v>
      </c>
      <c r="E37" s="202">
        <f t="shared" si="0"/>
        <v>3640918374.4363422</v>
      </c>
    </row>
    <row r="38" spans="1:7">
      <c r="A38"/>
      <c r="B38"/>
      <c r="C38"/>
      <c r="D38"/>
      <c r="E38"/>
    </row>
    <row r="39" spans="1:7">
      <c r="A39"/>
      <c r="B39"/>
      <c r="C39"/>
      <c r="D39"/>
      <c r="E39"/>
    </row>
    <row r="40" spans="1:7">
      <c r="C40" s="722"/>
      <c r="D40" s="722"/>
      <c r="E40" s="722"/>
    </row>
    <row r="41" spans="1:7" s="2" customFormat="1">
      <c r="B41" s="36"/>
      <c r="F41"/>
      <c r="G41"/>
    </row>
    <row r="42" spans="1:7" s="2" customFormat="1">
      <c r="B42" s="37"/>
      <c r="F42"/>
      <c r="G42"/>
    </row>
    <row r="43" spans="1:7" s="2" customFormat="1">
      <c r="B43" s="36"/>
      <c r="F43"/>
      <c r="G43"/>
    </row>
    <row r="44" spans="1:7" s="2" customFormat="1">
      <c r="B44" s="36"/>
      <c r="F44"/>
      <c r="G44"/>
    </row>
    <row r="45" spans="1:7" s="2" customFormat="1">
      <c r="B45" s="36"/>
      <c r="F45"/>
      <c r="G45"/>
    </row>
    <row r="46" spans="1:7" s="2" customFormat="1">
      <c r="B46" s="36"/>
      <c r="F46"/>
      <c r="G46"/>
    </row>
    <row r="47" spans="1:7" s="2" customFormat="1">
      <c r="B47" s="36"/>
      <c r="F47"/>
      <c r="G47"/>
    </row>
    <row r="48" spans="1:7" s="2" customFormat="1">
      <c r="B48" s="37"/>
      <c r="F48"/>
      <c r="G48"/>
    </row>
    <row r="49" spans="2:7" s="2" customFormat="1">
      <c r="B49" s="37"/>
      <c r="F49"/>
      <c r="G49"/>
    </row>
    <row r="50" spans="2:7" s="2" customFormat="1">
      <c r="B50" s="37"/>
      <c r="F50"/>
      <c r="G50"/>
    </row>
    <row r="51" spans="2:7" s="2" customFormat="1">
      <c r="B51" s="37"/>
      <c r="F51"/>
      <c r="G51"/>
    </row>
    <row r="52" spans="2:7" s="2" customFormat="1">
      <c r="B52" s="37"/>
      <c r="F52"/>
      <c r="G52"/>
    </row>
    <row r="53" spans="2:7" s="2" customFormat="1">
      <c r="B53" s="37"/>
      <c r="F53"/>
      <c r="G53"/>
    </row>
  </sheetData>
  <mergeCells count="3">
    <mergeCell ref="B6:B7"/>
    <mergeCell ref="C6:C7"/>
    <mergeCell ref="D6:E6"/>
  </mergeCells>
  <pageMargins left="0.7" right="0.7" top="0.75" bottom="0.75" header="0.3" footer="0.3"/>
  <pageSetup paperSize="9" scale="62"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zoomScaleNormal="100" workbookViewId="0">
      <pane xSplit="1" ySplit="4" topLeftCell="B5" activePane="bottomRight" state="frozen"/>
      <selection activeCell="F27" sqref="F27"/>
      <selection pane="topRight" activeCell="F27" sqref="F27"/>
      <selection pane="bottomLeft" activeCell="F27" sqref="F27"/>
      <selection pane="bottomRight" activeCell="F27" sqref="F27"/>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7" t="s">
        <v>109</v>
      </c>
      <c r="B1" s="16" t="str">
        <f>Info!C2</f>
        <v>სს ”ლიბერთი ბანკი”</v>
      </c>
    </row>
    <row r="2" spans="1:6" s="21" customFormat="1" ht="15.75" customHeight="1">
      <c r="A2" s="21" t="s">
        <v>110</v>
      </c>
      <c r="B2" s="603">
        <f>'1. key ratios'!B2</f>
        <v>45016</v>
      </c>
      <c r="C2"/>
      <c r="D2"/>
      <c r="E2"/>
      <c r="F2"/>
    </row>
    <row r="3" spans="1:6" s="21" customFormat="1" ht="15.75" customHeight="1">
      <c r="C3"/>
      <c r="D3"/>
      <c r="E3"/>
      <c r="F3"/>
    </row>
    <row r="4" spans="1:6" s="21" customFormat="1" ht="28.2" thickBot="1">
      <c r="A4" s="21" t="s">
        <v>257</v>
      </c>
      <c r="B4" s="138" t="s">
        <v>172</v>
      </c>
      <c r="C4" s="132" t="s">
        <v>88</v>
      </c>
      <c r="D4"/>
      <c r="E4"/>
      <c r="F4"/>
    </row>
    <row r="5" spans="1:6">
      <c r="A5" s="133">
        <v>1</v>
      </c>
      <c r="B5" s="134" t="s">
        <v>728</v>
      </c>
      <c r="C5" s="168">
        <f>'7. LI1'!E37</f>
        <v>3640918374.4363422</v>
      </c>
    </row>
    <row r="6" spans="1:6" s="123" customFormat="1">
      <c r="A6" s="79">
        <v>2.1</v>
      </c>
      <c r="B6" s="140" t="s">
        <v>862</v>
      </c>
      <c r="C6" s="169">
        <v>180139353.68198061</v>
      </c>
    </row>
    <row r="7" spans="1:6" s="4" customFormat="1" ht="27.6" outlineLevel="1">
      <c r="A7" s="139">
        <v>2.2000000000000002</v>
      </c>
      <c r="B7" s="135" t="s">
        <v>863</v>
      </c>
      <c r="C7" s="170">
        <v>167401445</v>
      </c>
    </row>
    <row r="8" spans="1:6" s="4" customFormat="1" ht="27.6">
      <c r="A8" s="139">
        <v>3</v>
      </c>
      <c r="B8" s="136" t="s">
        <v>729</v>
      </c>
      <c r="C8" s="171">
        <f>SUM(C5:C7)</f>
        <v>3988459173.1183228</v>
      </c>
    </row>
    <row r="9" spans="1:6" s="123" customFormat="1">
      <c r="A9" s="79">
        <v>4</v>
      </c>
      <c r="B9" s="143" t="s">
        <v>170</v>
      </c>
      <c r="C9" s="169"/>
    </row>
    <row r="10" spans="1:6" s="4" customFormat="1" ht="27.6" outlineLevel="1">
      <c r="A10" s="139">
        <v>5.0999999999999996</v>
      </c>
      <c r="B10" s="135" t="s">
        <v>176</v>
      </c>
      <c r="C10" s="170">
        <v>-139609847.37216839</v>
      </c>
    </row>
    <row r="11" spans="1:6" s="4" customFormat="1" ht="27.6" outlineLevel="1">
      <c r="A11" s="139">
        <v>5.2</v>
      </c>
      <c r="B11" s="135" t="s">
        <v>177</v>
      </c>
      <c r="C11" s="170">
        <v>-156637820.22999999</v>
      </c>
    </row>
    <row r="12" spans="1:6" s="4" customFormat="1">
      <c r="A12" s="139">
        <v>6</v>
      </c>
      <c r="B12" s="141" t="s">
        <v>439</v>
      </c>
      <c r="C12" s="245"/>
    </row>
    <row r="13" spans="1:6" s="4" customFormat="1" ht="15" thickBot="1">
      <c r="A13" s="142">
        <v>7</v>
      </c>
      <c r="B13" s="137" t="s">
        <v>171</v>
      </c>
      <c r="C13" s="172">
        <f>SUM(C8:C12)</f>
        <v>3692211505.5161543</v>
      </c>
    </row>
    <row r="15" spans="1:6" ht="27.6">
      <c r="B15" s="23" t="s">
        <v>440</v>
      </c>
    </row>
    <row r="17" spans="2:9" s="2" customFormat="1">
      <c r="B17" s="38"/>
      <c r="C17"/>
      <c r="D17"/>
      <c r="E17"/>
      <c r="F17"/>
      <c r="G17"/>
      <c r="H17"/>
      <c r="I17"/>
    </row>
    <row r="18" spans="2:9" s="2" customFormat="1">
      <c r="B18" s="35"/>
      <c r="C18"/>
      <c r="D18"/>
      <c r="E18"/>
      <c r="F18"/>
      <c r="G18"/>
      <c r="H18"/>
      <c r="I18"/>
    </row>
    <row r="19" spans="2:9" s="2" customFormat="1">
      <c r="B19" s="35"/>
      <c r="C19"/>
      <c r="D19"/>
      <c r="E19"/>
      <c r="F19"/>
      <c r="G19"/>
      <c r="H19"/>
      <c r="I19"/>
    </row>
    <row r="20" spans="2:9" s="2" customFormat="1">
      <c r="B20" s="37"/>
      <c r="C20"/>
      <c r="D20"/>
      <c r="E20"/>
      <c r="F20"/>
      <c r="G20"/>
      <c r="H20"/>
      <c r="I20"/>
    </row>
    <row r="21" spans="2:9" s="2" customFormat="1">
      <c r="B21" s="36"/>
      <c r="C21"/>
      <c r="D21"/>
      <c r="E21"/>
      <c r="F21"/>
      <c r="G21"/>
      <c r="H21"/>
      <c r="I21"/>
    </row>
    <row r="22" spans="2:9" s="2" customFormat="1">
      <c r="B22" s="37"/>
      <c r="C22"/>
      <c r="D22"/>
      <c r="E22"/>
      <c r="F22"/>
      <c r="G22"/>
      <c r="H22"/>
      <c r="I22"/>
    </row>
    <row r="23" spans="2:9" s="2" customFormat="1">
      <c r="B23" s="36"/>
      <c r="C23"/>
      <c r="D23"/>
      <c r="E23"/>
      <c r="F23"/>
      <c r="G23"/>
      <c r="H23"/>
      <c r="I23"/>
    </row>
    <row r="24" spans="2:9" s="2" customFormat="1">
      <c r="B24" s="36"/>
      <c r="C24"/>
      <c r="D24"/>
      <c r="E24"/>
      <c r="F24"/>
      <c r="G24"/>
      <c r="H24"/>
      <c r="I24"/>
    </row>
    <row r="25" spans="2:9" s="2" customFormat="1">
      <c r="B25" s="36"/>
      <c r="C25"/>
      <c r="D25"/>
      <c r="E25"/>
      <c r="F25"/>
      <c r="G25"/>
      <c r="H25"/>
      <c r="I25"/>
    </row>
    <row r="26" spans="2:9" s="2" customFormat="1">
      <c r="B26" s="36"/>
      <c r="C26"/>
      <c r="D26"/>
      <c r="E26"/>
      <c r="F26"/>
      <c r="G26"/>
      <c r="H26"/>
      <c r="I26"/>
    </row>
    <row r="27" spans="2:9" s="2" customFormat="1">
      <c r="B27" s="36"/>
      <c r="C27"/>
      <c r="D27"/>
      <c r="E27"/>
      <c r="F27"/>
      <c r="G27"/>
      <c r="H27"/>
      <c r="I27"/>
    </row>
    <row r="28" spans="2:9" s="2" customFormat="1">
      <c r="B28" s="37"/>
      <c r="C28"/>
      <c r="D28"/>
      <c r="E28"/>
      <c r="F28"/>
      <c r="G28"/>
      <c r="H28"/>
      <c r="I28"/>
    </row>
    <row r="29" spans="2:9" s="2" customFormat="1">
      <c r="B29" s="37"/>
      <c r="C29"/>
      <c r="D29"/>
      <c r="E29"/>
      <c r="F29"/>
      <c r="G29"/>
      <c r="H29"/>
      <c r="I29"/>
    </row>
    <row r="30" spans="2:9" s="2" customFormat="1">
      <c r="B30" s="37"/>
      <c r="C30"/>
      <c r="D30"/>
      <c r="E30"/>
      <c r="F30"/>
      <c r="G30"/>
      <c r="H30"/>
      <c r="I30"/>
    </row>
    <row r="31" spans="2:9" s="2" customFormat="1">
      <c r="B31" s="37"/>
      <c r="C31"/>
      <c r="D31"/>
      <c r="E31"/>
      <c r="F31"/>
      <c r="G31"/>
      <c r="H31"/>
      <c r="I31"/>
    </row>
    <row r="32" spans="2:9" s="2" customFormat="1">
      <c r="B32" s="37"/>
      <c r="C32"/>
      <c r="D32"/>
      <c r="E32"/>
      <c r="F32"/>
      <c r="G32"/>
      <c r="H32"/>
      <c r="I32"/>
    </row>
    <row r="33" spans="2:9" s="2" customFormat="1">
      <c r="B33" s="37"/>
      <c r="C33"/>
      <c r="D33"/>
      <c r="E33"/>
      <c r="F33"/>
      <c r="G33"/>
      <c r="H33"/>
      <c r="I33"/>
    </row>
  </sheetData>
  <pageMargins left="0.7" right="0.7" top="0.75" bottom="0.75" header="0.3" footer="0.3"/>
  <pageSetup paperSize="9" scale="61"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2024-02-14T22:00:28Z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