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4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80" l="1"/>
  <c r="C35" i="79" l="1"/>
  <c r="C21" i="77"/>
  <c r="C20" i="77"/>
  <c r="C19" i="77"/>
  <c r="C19" i="85" l="1"/>
  <c r="D12" i="84"/>
  <c r="G14" i="80" l="1"/>
  <c r="C11" i="80"/>
  <c r="F8" i="80"/>
  <c r="C8" i="80"/>
  <c r="C6" i="71" l="1"/>
  <c r="C35" i="28" l="1"/>
  <c r="G24" i="80" l="1"/>
  <c r="G18" i="80"/>
  <c r="D11" i="80"/>
  <c r="E11" i="80"/>
  <c r="F11" i="80"/>
  <c r="G11" i="80"/>
  <c r="G21" i="80" s="1"/>
  <c r="C5" i="6" l="1"/>
  <c r="C24" i="80" l="1"/>
  <c r="C19" i="84" l="1"/>
  <c r="D8" i="80" l="1"/>
  <c r="D33" i="80"/>
  <c r="I7" i="83" l="1"/>
  <c r="I8" i="83"/>
  <c r="O33" i="88" l="1"/>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C33" i="80"/>
  <c r="F24" i="80"/>
  <c r="E24" i="80"/>
  <c r="D24" i="80"/>
  <c r="F18" i="80"/>
  <c r="E18" i="80"/>
  <c r="D18" i="80"/>
  <c r="C18" i="80"/>
  <c r="E8" i="80"/>
  <c r="G37" i="80" l="1"/>
  <c r="C22" i="74"/>
  <c r="C37" i="69"/>
  <c r="C15" i="69"/>
  <c r="C25" i="69" s="1"/>
  <c r="G39" i="80" l="1"/>
  <c r="B2" i="71"/>
  <c r="G5" i="71" l="1"/>
  <c r="F5" i="71"/>
  <c r="E5" i="71"/>
  <c r="D5" i="71"/>
  <c r="C5"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F19" i="75" s="1"/>
  <c r="D22" i="75"/>
  <c r="D19" i="75" s="1"/>
  <c r="C22" i="75"/>
  <c r="H21" i="75"/>
  <c r="E21" i="75"/>
  <c r="H20" i="75"/>
  <c r="E20" i="75"/>
  <c r="H18" i="75"/>
  <c r="E18" i="75"/>
  <c r="H17" i="75"/>
  <c r="E17" i="75"/>
  <c r="G16" i="75"/>
  <c r="F16" i="75"/>
  <c r="D16" i="75"/>
  <c r="C16" i="75"/>
  <c r="H15" i="75"/>
  <c r="E15" i="75"/>
  <c r="H14" i="75"/>
  <c r="E14" i="75"/>
  <c r="G13" i="75"/>
  <c r="F13" i="75"/>
  <c r="H13" i="75" s="1"/>
  <c r="D13" i="75"/>
  <c r="C13" i="75"/>
  <c r="H12" i="75"/>
  <c r="E12" i="75"/>
  <c r="H11" i="75"/>
  <c r="E11" i="75"/>
  <c r="H10" i="75"/>
  <c r="E10" i="75"/>
  <c r="H9" i="75"/>
  <c r="E9" i="75"/>
  <c r="H8" i="75"/>
  <c r="E8" i="75"/>
  <c r="G7" i="75"/>
  <c r="F7" i="75"/>
  <c r="D7" i="75"/>
  <c r="C7" i="75"/>
  <c r="C14" i="62"/>
  <c r="G14" i="62"/>
  <c r="F14" i="62"/>
  <c r="D14" i="62"/>
  <c r="E22" i="75" l="1"/>
  <c r="E45" i="75"/>
  <c r="E13" i="75"/>
  <c r="H22" i="75"/>
  <c r="C19" i="75"/>
  <c r="E19" i="75" s="1"/>
  <c r="H7" i="75"/>
  <c r="E7" i="75"/>
  <c r="E14" i="62"/>
  <c r="H16" i="75"/>
  <c r="E40" i="75"/>
  <c r="H45" i="75"/>
  <c r="H40" i="75"/>
  <c r="H32" i="75"/>
  <c r="E16" i="75"/>
  <c r="H19" i="75"/>
  <c r="E32" i="75"/>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7" i="84" l="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H22" i="81"/>
  <c r="I34" i="83"/>
  <c r="I21" i="82"/>
  <c r="B2" i="80"/>
  <c r="B1" i="80"/>
  <c r="B2" i="79" l="1"/>
  <c r="B2" i="37"/>
  <c r="B2" i="36"/>
  <c r="B2" i="74"/>
  <c r="B2" i="64"/>
  <c r="B2" i="35"/>
  <c r="B2" i="69"/>
  <c r="B2" i="77"/>
  <c r="B2" i="28"/>
  <c r="B2" i="73"/>
  <c r="B2" i="72"/>
  <c r="B2" i="52"/>
  <c r="B2" i="75"/>
  <c r="B2" i="53"/>
  <c r="B2" i="62"/>
  <c r="G6" i="71" l="1"/>
  <c r="G13" i="71" s="1"/>
  <c r="F6" i="71"/>
  <c r="F13" i="71" s="1"/>
  <c r="E6" i="71"/>
  <c r="E13" i="71" s="1"/>
  <c r="D6" i="71"/>
  <c r="D13" i="71" s="1"/>
  <c r="C13" i="71"/>
  <c r="D21" i="77" s="1"/>
  <c r="B1" i="79" l="1"/>
  <c r="B1" i="37"/>
  <c r="B1" i="36"/>
  <c r="B1" i="74"/>
  <c r="B1" i="64"/>
  <c r="B1" i="35"/>
  <c r="B1" i="69"/>
  <c r="B1" i="77"/>
  <c r="B1" i="28"/>
  <c r="B1" i="73"/>
  <c r="B1" i="72"/>
  <c r="B1" i="52"/>
  <c r="B1" i="71"/>
  <c r="B1" i="75"/>
  <c r="B1" i="53"/>
  <c r="B1" i="62"/>
  <c r="B1" i="6"/>
  <c r="D16" i="77" l="1"/>
  <c r="D17" i="77"/>
  <c r="D15" i="77"/>
  <c r="D12" i="77"/>
  <c r="D13" i="77"/>
  <c r="D11" i="77"/>
  <c r="D8" i="77"/>
  <c r="D9" i="77"/>
  <c r="D7" i="77"/>
  <c r="D19" i="77" l="1"/>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L21" i="37" l="1"/>
  <c r="F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41" i="28"/>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alcChain>
</file>

<file path=xl/sharedStrings.xml><?xml version="1.0" encoding="utf-8"?>
<sst xmlns="http://schemas.openxmlformats.org/spreadsheetml/2006/main" count="1573" uniqueCount="1036">
  <si>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</si>
  <si>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</si>
  <si>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</si>
  <si>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</si>
  <si>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</si>
  <si>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</si>
  <si>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</si>
  <si>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</si>
  <si>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</si>
  <si>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</si>
  <si>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</si>
  <si>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</si>
  <si>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</si>
  <si>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</si>
  <si>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</si>
  <si>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</si>
  <si>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</si>
  <si>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</si>
  <si>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</si>
  <si>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</si>
  <si>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</si>
  <si>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</si>
  <si>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</si>
  <si>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</si>
  <si>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</si>
  <si>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</si>
  <si>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</si>
  <si>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</si>
  <si>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</si>
  <si>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</si>
  <si>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</si>
  <si>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</si>
  <si>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</si>
  <si>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</si>
  <si>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</si>
  <si>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</si>
  <si>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</si>
  <si>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</si>
  <si>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</si>
  <si>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</si>
  <si>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</si>
  <si>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</si>
  <si>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</si>
  <si>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</si>
  <si>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</si>
  <si>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</si>
  <si>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</si>
  <si>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</si>
  <si>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</si>
  <si>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</si>
  <si>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</si>
  <si>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</si>
  <si>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</si>
  <si>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</si>
  <si>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</si>
  <si>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</si>
  <si>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</si>
  <si>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</si>
  <si>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</si>
  <si>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</si>
  <si>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</si>
  <si>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</si>
  <si>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</si>
  <si>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</si>
  <si>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</si>
  <si>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</si>
  <si>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</si>
  <si>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</si>
  <si>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</si>
  <si>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</si>
  <si>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</si>
  <si>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</si>
  <si>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</si>
  <si>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</si>
  <si>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</si>
  <si>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</si>
  <si>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</si>
  <si>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</si>
  <si>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</si>
  <si>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</si>
  <si>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</si>
  <si>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</si>
  <si>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</si>
  <si>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</si>
  <si>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</si>
  <si>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</si>
  <si>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</si>
  <si>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</si>
  <si>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</si>
  <si>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</si>
  <si>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</si>
  <si>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</si>
  <si>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</si>
  <si>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</si>
  <si>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</si>
  <si>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</si>
  <si>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</si>
  <si>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</si>
  <si>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</si>
  <si>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</si>
  <si>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</si>
  <si>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</si>
  <si>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</si>
  <si>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</si>
  <si>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</si>
  <si>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</si>
  <si>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</si>
  <si>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</si>
  <si>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</si>
  <si>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</si>
  <si>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</si>
  <si>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</si>
  <si>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</si>
  <si>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</si>
  <si>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</si>
  <si>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</si>
  <si>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</si>
  <si>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</si>
  <si>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</si>
  <si>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</si>
  <si>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</si>
  <si>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</si>
  <si>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</si>
  <si>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</si>
  <si>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</si>
  <si>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</si>
  <si>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</si>
  <si>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</si>
  <si>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</si>
  <si>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</si>
  <si>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</si>
  <si>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</si>
  <si>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</si>
  <si>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</si>
  <si>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</si>
  <si>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</si>
  <si>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</si>
  <si>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</si>
  <si>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</si>
  <si>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</si>
  <si>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</si>
  <si>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</si>
  <si>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</si>
  <si>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</si>
  <si>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</si>
  <si>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</si>
  <si>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</si>
  <si>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</si>
  <si>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</si>
  <si>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</si>
  <si>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</si>
  <si>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</si>
  <si>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</si>
  <si>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</si>
  <si>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</si>
  <si>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</si>
  <si>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</si>
  <si>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</si>
  <si>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</si>
  <si>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</si>
  <si>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</si>
  <si>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</si>
  <si>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</si>
  <si>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</si>
  <si>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</si>
  <si>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</si>
  <si>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</si>
  <si>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</si>
  <si>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</si>
  <si>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</si>
  <si>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</si>
  <si>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</si>
  <si>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</si>
  <si>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</si>
  <si>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</si>
  <si>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</si>
  <si>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</si>
  <si>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</si>
  <si>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</si>
  <si>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</si>
  <si>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</si>
  <si>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</si>
  <si>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</si>
  <si>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</si>
  <si>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</si>
  <si>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</si>
  <si>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</si>
  <si>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</si>
  <si>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</si>
  <si>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</si>
  <si>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</si>
  <si>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</si>
  <si>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</si>
  <si>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</si>
  <si>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</si>
  <si>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</si>
  <si>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</si>
  <si>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</si>
  <si>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</si>
  <si>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</si>
  <si>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</si>
  <si>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</si>
  <si>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</si>
  <si>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</si>
  <si>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</si>
  <si>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</si>
  <si>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</si>
  <si>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</si>
  <si>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</si>
  <si>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</si>
  <si>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</si>
  <si>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</si>
  <si>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</si>
  <si>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</si>
  <si>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</si>
  <si>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</si>
  <si>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</si>
  <si>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</si>
  <si>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</si>
  <si>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</si>
  <si>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</si>
  <si>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</si>
  <si>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</si>
  <si>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</si>
  <si>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</si>
  <si>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</si>
  <si>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</si>
  <si>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</si>
  <si>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</si>
  <si>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</si>
  <si>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</si>
  <si>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</si>
  <si>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</si>
  <si>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</si>
  <si>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</si>
  <si>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</si>
  <si>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</si>
  <si>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</si>
  <si>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</si>
  <si>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</si>
  <si>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</si>
  <si>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</si>
  <si>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</si>
  <si>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</si>
  <si>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</si>
  <si>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</si>
  <si>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</si>
  <si>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</si>
  <si>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</si>
  <si>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</si>
  <si>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</si>
  <si>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</si>
  <si>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</si>
  <si>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</si>
  <si>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</si>
  <si>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</si>
  <si>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</si>
  <si>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</si>
  <si>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</si>
  <si>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</si>
  <si>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</si>
  <si>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</si>
  <si>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</si>
  <si>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</si>
  <si>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</si>
  <si>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</si>
  <si>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</si>
  <si>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</si>
  <si>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</si>
  <si>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</si>
  <si>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</si>
  <si>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</si>
  <si>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</si>
  <si>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</si>
  <si>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</si>
  <si>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</si>
  <si>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</si>
  <si>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</si>
  <si>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</si>
  <si>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</si>
  <si>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</si>
  <si>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</si>
  <si>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</si>
  <si>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</si>
  <si>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</si>
  <si>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</si>
  <si>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</si>
  <si>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</si>
  <si>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</si>
  <si>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</si>
  <si>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</si>
  <si>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</si>
  <si>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</si>
  <si>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</si>
  <si>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</si>
  <si>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</si>
  <si>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</si>
  <si>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</si>
  <si>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</si>
  <si>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</si>
  <si>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</si>
  <si>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</si>
  <si>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</si>
  <si>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</si>
  <si>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</si>
  <si>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</si>
  <si>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</si>
  <si>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</si>
  <si>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</si>
  <si>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</si>
  <si>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</si>
  <si>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</si>
  <si>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</si>
  <si>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</si>
  <si>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</si>
  <si>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</si>
  <si>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</si>
  <si>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</si>
  <si>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</si>
  <si>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</si>
  <si>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</si>
  <si>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</si>
  <si>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</si>
  <si>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</si>
  <si>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</si>
  <si>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</si>
  <si>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</si>
  <si>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</si>
  <si>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</si>
  <si>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</si>
  <si>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</si>
  <si>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</si>
  <si>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</si>
  <si>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</si>
  <si>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</si>
  <si>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</si>
  <si>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</si>
  <si>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</si>
  <si>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</si>
  <si>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</si>
  <si>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</si>
  <si>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</si>
  <si>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</si>
  <si>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</si>
  <si>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</si>
  <si>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</si>
  <si>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</si>
  <si>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</si>
  <si>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</si>
  <si>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</si>
  <si>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</si>
  <si>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</si>
  <si>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</si>
  <si>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</si>
  <si>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</si>
  <si>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</si>
  <si>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</si>
  <si>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</si>
  <si>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</si>
  <si>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</si>
  <si>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</si>
  <si>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</si>
  <si>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</si>
  <si>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</si>
  <si>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</si>
  <si>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</si>
  <si>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</si>
  <si>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</si>
  <si>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</si>
  <si>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</si>
  <si>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</si>
  <si>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</si>
  <si>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</si>
  <si>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</si>
  <si>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</si>
  <si>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</si>
  <si>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</si>
  <si>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</si>
  <si>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</si>
  <si>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</si>
  <si>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</si>
  <si>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</si>
  <si>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</si>
  <si>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</si>
  <si>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</si>
  <si>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</si>
  <si>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</si>
  <si>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</si>
  <si>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</si>
  <si>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</si>
  <si>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</si>
  <si>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</si>
  <si>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</si>
  <si>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</si>
  <si>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</si>
  <si>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</si>
  <si>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</si>
  <si>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</si>
  <si>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</si>
  <si>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</si>
  <si>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</si>
  <si>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</si>
  <si>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</si>
  <si>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</si>
  <si>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</si>
  <si>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</si>
  <si>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</si>
  <si>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</si>
  <si>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</si>
  <si>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</si>
  <si>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</si>
  <si>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</si>
  <si>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</si>
  <si>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</si>
  <si>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</si>
  <si>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</si>
  <si>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</si>
  <si>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</si>
  <si>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</si>
  <si>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</si>
  <si>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</si>
  <si>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</si>
  <si>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</si>
  <si>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</si>
  <si>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</si>
  <si>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</si>
  <si>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</si>
  <si>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</si>
  <si>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</si>
  <si>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</si>
  <si>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</si>
  <si>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</si>
  <si>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</si>
  <si>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</si>
  <si>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</si>
  <si>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</si>
  <si>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</si>
  <si>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</si>
  <si>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</si>
  <si>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</si>
  <si>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</si>
  <si>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</si>
  <si>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</si>
  <si>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</si>
  <si>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</si>
  <si>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</si>
  <si>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</si>
  <si>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</si>
  <si>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</si>
  <si>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</si>
  <si>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</si>
  <si>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</si>
  <si>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</si>
  <si>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</si>
  <si>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</si>
  <si>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</si>
  <si>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</si>
  <si>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</si>
  <si>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</si>
  <si>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</si>
  <si>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</si>
  <si>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</si>
  <si>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</si>
  <si>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</si>
  <si>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</si>
  <si>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</si>
  <si>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</si>
  <si>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</si>
  <si>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</si>
  <si>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</si>
  <si>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</si>
  <si>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</si>
  <si>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</si>
  <si>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</si>
  <si>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</si>
  <si>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</si>
  <si>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</si>
  <si>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</si>
  <si>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</si>
  <si>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</si>
  <si>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</si>
  <si>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</si>
  <si>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</si>
  <si>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</si>
  <si>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</si>
  <si>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</si>
  <si>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</si>
  <si>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</si>
  <si>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</si>
  <si>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</si>
  <si>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</si>
  <si>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</si>
  <si>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</si>
  <si>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</si>
  <si>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</si>
  <si>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</si>
  <si>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</si>
  <si>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</si>
  <si>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</si>
  <si>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</si>
  <si>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</si>
  <si>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</si>
  <si>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</si>
  <si>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</si>
  <si>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</si>
  <si>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</si>
  <si>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</si>
  <si>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</si>
  <si>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</si>
  <si>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</si>
  <si>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</si>
  <si>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</si>
  <si>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</si>
  <si>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</si>
  <si>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</si>
  <si>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</si>
  <si>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</si>
  <si>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</si>
  <si>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</si>
  <si>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</si>
  <si>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</si>
  <si>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</si>
  <si>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</si>
  <si>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</si>
  <si>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</si>
  <si>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</si>
  <si>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</si>
  <si>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</si>
  <si>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</si>
  <si>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</si>
  <si>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</si>
  <si>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</si>
  <si>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</si>
  <si>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</si>
  <si>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</si>
  <si>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</si>
  <si>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</si>
  <si>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</si>
  <si>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</si>
  <si>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</si>
  <si>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</si>
  <si>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</si>
  <si>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</si>
  <si>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</si>
  <si>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</si>
  <si>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</si>
  <si>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</si>
  <si>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</si>
  <si>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</si>
  <si>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</si>
  <si>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</si>
  <si>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</si>
  <si>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</si>
  <si>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</si>
  <si>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</si>
  <si>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</si>
  <si>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</si>
  <si>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</si>
  <si>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</si>
  <si>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</si>
  <si>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</si>
  <si>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</si>
  <si>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</si>
  <si>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</si>
  <si>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</si>
  <si>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</si>
  <si>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</si>
  <si>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</si>
  <si>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</si>
  <si>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</si>
  <si>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</si>
  <si>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</si>
  <si>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</si>
  <si>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</si>
  <si>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</si>
  <si>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</si>
  <si>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</si>
  <si>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</si>
  <si>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</si>
  <si>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</si>
  <si>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</si>
  <si>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</si>
  <si>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</si>
  <si>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</si>
  <si>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</si>
  <si>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</si>
  <si>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</si>
  <si>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</si>
  <si>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</si>
  <si>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</si>
  <si>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</si>
  <si>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</si>
  <si>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</si>
  <si>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</si>
  <si>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</si>
  <si>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</si>
  <si>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</si>
  <si>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</si>
  <si>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</si>
  <si>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</si>
  <si>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</si>
  <si>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</si>
  <si>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</si>
  <si>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</si>
  <si>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</si>
  <si>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</si>
  <si>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</si>
  <si>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</si>
  <si>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</si>
  <si>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</si>
  <si>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</si>
  <si>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</si>
  <si>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</si>
  <si>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</si>
  <si>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</si>
  <si>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</si>
  <si>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</si>
  <si>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</si>
  <si>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</si>
  <si>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</si>
  <si>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</si>
  <si>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</si>
  <si>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</si>
  <si>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</si>
  <si>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</si>
  <si>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</si>
  <si>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</si>
  <si>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</si>
  <si>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</si>
  <si>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</si>
  <si>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</si>
  <si>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</si>
  <si>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</si>
  <si>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</si>
  <si>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</si>
  <si>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</si>
  <si>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</si>
  <si>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</si>
  <si>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</si>
  <si>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</si>
  <si>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</si>
  <si>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</si>
  <si>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</si>
  <si>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</si>
  <si>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</si>
  <si>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</si>
  <si>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</si>
  <si>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</si>
  <si>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</si>
  <si>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</si>
  <si>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</si>
  <si>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</si>
  <si>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</si>
  <si>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</si>
  <si>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</si>
  <si>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</si>
  <si>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</si>
  <si>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</si>
  <si>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</si>
  <si>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</si>
  <si>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</si>
  <si>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</si>
  <si>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</si>
  <si>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</si>
  <si>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</si>
  <si>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</si>
  <si>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</si>
  <si>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</si>
  <si>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</si>
  <si>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</si>
  <si>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</si>
  <si>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</si>
  <si>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</si>
  <si>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</si>
  <si>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</si>
  <si>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</si>
  <si>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</si>
  <si>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</si>
  <si>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</si>
  <si>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</si>
  <si>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</si>
  <si>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</si>
  <si>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</si>
  <si>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</si>
  <si>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</si>
  <si>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</si>
  <si>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</si>
  <si>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</si>
  <si>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</si>
  <si>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</si>
  <si>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</si>
  <si>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</si>
  <si>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</si>
  <si>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</si>
  <si>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</si>
  <si>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</si>
  <si>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</si>
  <si>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</si>
  <si>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</si>
  <si>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</si>
  <si>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</si>
  <si>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</si>
  <si>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</si>
  <si>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</si>
  <si>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</si>
  <si>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</si>
  <si>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</si>
  <si>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</si>
  <si>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</si>
  <si>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</si>
  <si>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</si>
  <si>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</si>
  <si>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</si>
  <si>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</si>
  <si>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</si>
  <si>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</si>
  <si>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</si>
  <si>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</si>
  <si>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</si>
  <si>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</si>
  <si>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</si>
  <si>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</si>
  <si>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</si>
  <si>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</si>
  <si>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</si>
  <si>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</si>
  <si>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</si>
  <si>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</si>
  <si>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</si>
  <si>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</si>
  <si>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</si>
  <si>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</si>
  <si>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</si>
  <si>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</si>
  <si>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</si>
  <si>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</si>
  <si>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</si>
  <si>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</si>
  <si>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</si>
  <si>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</si>
  <si>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</si>
  <si>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</si>
  <si>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</si>
  <si>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</si>
  <si>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</si>
  <si>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</si>
  <si>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</si>
  <si>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</si>
  <si>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</si>
  <si>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</si>
  <si>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</si>
  <si>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</si>
  <si>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</si>
  <si>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</si>
  <si>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</si>
  <si>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</si>
  <si>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</si>
  <si>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</si>
  <si>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</si>
  <si>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</si>
  <si>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</si>
  <si>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</si>
  <si>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</si>
  <si>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</si>
  <si>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</si>
  <si>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</si>
  <si>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</si>
  <si>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</si>
  <si>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</si>
  <si>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</si>
  <si>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</si>
  <si>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</si>
  <si>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</si>
  <si>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</si>
  <si>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</si>
  <si>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</si>
  <si>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</si>
  <si>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</si>
  <si>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</si>
  <si>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</si>
  <si>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</si>
  <si>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</si>
  <si>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</si>
  <si>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</si>
  <si>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</si>
  <si>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</si>
  <si>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</si>
  <si>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</si>
  <si>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</si>
  <si>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</si>
  <si>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</si>
  <si>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</si>
  <si>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</si>
  <si>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</si>
  <si>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</si>
  <si>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</si>
  <si>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</si>
  <si>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</si>
  <si>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</si>
  <si>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</si>
  <si>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</si>
  <si>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</si>
  <si>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</si>
  <si>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</si>
  <si>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</si>
  <si>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</si>
  <si>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</si>
  <si>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</si>
  <si>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</si>
  <si>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</si>
  <si>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</si>
  <si>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</si>
  <si>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</si>
  <si>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</si>
  <si>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</si>
  <si>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</si>
  <si>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</si>
  <si>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</si>
  <si>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</si>
  <si>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</si>
  <si>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</si>
  <si>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</si>
  <si>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</si>
  <si>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</si>
  <si>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</si>
  <si>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</si>
  <si>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</si>
  <si>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</si>
  <si>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</si>
  <si>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</si>
  <si>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</si>
  <si>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</si>
  <si>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</si>
  <si>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</si>
  <si>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</si>
  <si>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</si>
  <si>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</si>
  <si>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</si>
  <si>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</si>
  <si>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</si>
  <si>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</si>
  <si>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</si>
  <si>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</si>
  <si>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</si>
  <si>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</si>
  <si>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</si>
  <si>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</si>
  <si>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</si>
  <si>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</si>
  <si>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</si>
  <si>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</si>
  <si>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</si>
  <si>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</si>
  <si>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</si>
  <si>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</si>
  <si>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</si>
  <si>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</si>
  <si>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</si>
  <si>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</si>
  <si>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</si>
  <si>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</si>
  <si>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</si>
  <si>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</si>
  <si>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</si>
  <si>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</si>
  <si>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</si>
  <si>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</si>
  <si>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</si>
  <si>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</si>
  <si>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</si>
  <si>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</si>
  <si>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</si>
  <si>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</si>
  <si>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</si>
  <si>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</si>
  <si>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</si>
  <si>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</si>
  <si>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</si>
  <si>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</si>
  <si>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</si>
  <si>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</si>
  <si>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</si>
  <si>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</si>
  <si>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</si>
  <si>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</si>
  <si>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</si>
  <si>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</si>
  <si>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</si>
  <si>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</si>
  <si>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</si>
  <si>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</si>
  <si>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</si>
  <si>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</si>
  <si>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</si>
  <si>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</si>
  <si>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</si>
  <si>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</si>
  <si>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</si>
  <si>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</si>
  <si>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</si>
  <si>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</si>
  <si>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</si>
  <si>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</si>
  <si>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</si>
  <si>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</si>
  <si>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</si>
  <si>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</si>
  <si>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</si>
  <si>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</si>
  <si>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</si>
  <si>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</si>
  <si>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</si>
  <si>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</si>
  <si>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</si>
  <si>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</si>
  <si>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</si>
  <si>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</si>
  <si>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</si>
  <si>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</si>
  <si>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</si>
  <si>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</si>
  <si>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</si>
  <si>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</si>
  <si>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</si>
  <si>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</si>
  <si>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</si>
  <si>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</si>
  <si>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</si>
  <si>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</si>
  <si>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</si>
  <si>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</si>
  <si>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</si>
  <si>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</si>
  <si>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</si>
  <si>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</si>
  <si>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</si>
  <si>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</si>
  <si>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</si>
  <si>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</si>
  <si>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</si>
  <si>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</si>
  <si>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</si>
  <si>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</si>
  <si>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</si>
  <si>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</si>
  <si>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</si>
  <si>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</si>
  <si>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</si>
  <si>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</si>
  <si>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</si>
  <si>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</si>
  <si>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</si>
  <si>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</si>
  <si>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</si>
  <si>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</si>
  <si>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</si>
  <si>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</si>
  <si>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</si>
  <si>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</si>
  <si>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</si>
  <si>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</si>
  <si>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</si>
  <si>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</si>
  <si>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</si>
  <si>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</si>
  <si>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</si>
  <si>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</si>
  <si>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</si>
  <si>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</si>
  <si>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</si>
  <si>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</si>
  <si>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</si>
  <si>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</si>
  <si>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</si>
  <si>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</si>
  <si>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</si>
  <si>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</si>
  <si>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</si>
  <si>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</si>
  <si>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</si>
  <si>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</si>
  <si>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</si>
  <si>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</si>
  <si>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</si>
  <si>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</si>
  <si>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</si>
  <si>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</si>
  <si>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</si>
  <si>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</si>
  <si>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</si>
  <si>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</si>
  <si>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</si>
  <si>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</si>
  <si>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</si>
  <si>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</si>
  <si>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</si>
  <si>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</si>
  <si>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</si>
  <si>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</si>
  <si>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</si>
  <si>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</si>
  <si>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</si>
  <si>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</si>
  <si>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</si>
  <si>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</si>
  <si>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</si>
  <si>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</si>
  <si>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</si>
  <si>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</si>
  <si>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</si>
  <si>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</si>
  <si>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</si>
  <si>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</si>
  <si>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</si>
  <si>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</si>
  <si>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</si>
  <si>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</si>
  <si>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</si>
  <si>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</si>
  <si>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</si>
  <si>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</si>
  <si>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</si>
  <si>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Georgian Financial Group B.V.</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</si>
  <si>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</si>
  <si>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</si>
  <si>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</si>
  <si>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</si>
  <si>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</si>
  <si>
    <t>სს,,გალტ &amp; თაგარტი"(ნომინალური მფლობელი)</t>
  </si>
  <si>
    <t>გიორგი გვაზავა</t>
  </si>
  <si>
    <t>4Q-2021</t>
  </si>
  <si>
    <t>1Q-2022</t>
  </si>
  <si>
    <t>2Q-2022</t>
  </si>
  <si>
    <t>3Q-2022</t>
  </si>
  <si>
    <t>რისკების დირექტორი, გენერალური დირექტორის მოადგილე</t>
  </si>
  <si>
    <t>ბრუნო ხუან ბალვანერა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</si>
</sst>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 numFmtId="195" formatCode="0.000%"/>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
      <sz val="10"/>
      <name val="Calibri"/>
      <family val="1"/>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9"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69"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9"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3" fontId="2" fillId="72" borderId="108" applyFont="0">
      <alignment horizontal="right" vertical="center"/>
      <protection locked="0"/>
    </xf>
    <xf numFmtId="0" fontId="52"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9"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48" fillId="70" borderId="109" applyFont="0" applyBorder="0">
      <alignment horizontal="center" wrapText="1"/>
    </xf>
    <xf numFmtId="168" fontId="40" fillId="0" borderId="106">
      <alignment horizontal="left" vertical="center"/>
    </xf>
    <xf numFmtId="0" fontId="40" fillId="0" borderId="106">
      <alignment horizontal="left" vertical="center"/>
    </xf>
    <xf numFmtId="0" fontId="40" fillId="0" borderId="106">
      <alignment horizontal="left" vertical="center"/>
    </xf>
    <xf numFmtId="0" fontId="2" fillId="69" borderId="108" applyNumberFormat="0" applyFont="0" applyBorder="0" applyProtection="0">
      <alignment horizontal="center" vertical="center"/>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4"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9"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908">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5" xfId="0" applyNumberFormat="1" applyFont="1" applyFill="1" applyBorder="1" applyAlignment="1">
      <alignment horizontal="right" vertical="center"/>
    </xf>
    <xf numFmtId="49" fontId="90" fillId="0" borderId="88" xfId="0" applyNumberFormat="1" applyFont="1" applyFill="1" applyBorder="1" applyAlignment="1">
      <alignment horizontal="right" vertical="center"/>
    </xf>
    <xf numFmtId="49" fontId="90" fillId="0" borderId="93"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3"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5" xfId="0" applyFont="1" applyFill="1" applyBorder="1" applyAlignment="1">
      <alignment horizontal="right" vertical="center"/>
    </xf>
    <xf numFmtId="0" fontId="8" fillId="0" borderId="108" xfId="17" applyFill="1" applyBorder="1" applyAlignment="1" applyProtection="1"/>
    <xf numFmtId="0" fontId="5" fillId="3" borderId="108" xfId="20960" applyFont="1" applyFill="1" applyBorder="1" applyAlignment="1" applyProtection="1"/>
    <xf numFmtId="0" fontId="87" fillId="0" borderId="108" xfId="20960" applyFont="1" applyFill="1" applyBorder="1" applyAlignment="1" applyProtection="1">
      <alignment horizontal="center" vertical="center"/>
    </xf>
    <xf numFmtId="0" fontId="3" fillId="0" borderId="108" xfId="0" applyFont="1" applyBorder="1"/>
    <xf numFmtId="0" fontId="8" fillId="0" borderId="108" xfId="17" applyFill="1" applyBorder="1" applyAlignment="1" applyProtection="1">
      <alignment horizontal="left" vertical="center" wrapText="1"/>
    </xf>
    <xf numFmtId="49" fontId="92" fillId="0" borderId="108" xfId="0" applyNumberFormat="1" applyFont="1" applyFill="1" applyBorder="1" applyAlignment="1">
      <alignment horizontal="right" vertical="center" wrapText="1"/>
    </xf>
    <xf numFmtId="0" fontId="8" fillId="0" borderId="108" xfId="17" applyFill="1" applyBorder="1" applyAlignment="1" applyProtection="1">
      <alignment horizontal="left" vertical="center"/>
    </xf>
    <xf numFmtId="0" fontId="8" fillId="0" borderId="108" xfId="17" applyBorder="1" applyAlignment="1" applyProtection="1"/>
    <xf numFmtId="0" fontId="3" fillId="0" borderId="108" xfId="0" applyFont="1" applyFill="1" applyBorder="1"/>
    <xf numFmtId="0" fontId="90" fillId="0" borderId="95" xfId="0" applyFont="1" applyFill="1" applyBorder="1" applyAlignment="1">
      <alignment horizontal="left" vertical="center"/>
    </xf>
    <xf numFmtId="0" fontId="90" fillId="0" borderId="93" xfId="0" applyFont="1" applyFill="1" applyBorder="1" applyAlignment="1">
      <alignment vertical="center" wrapText="1"/>
    </xf>
    <xf numFmtId="0" fontId="90" fillId="0" borderId="93" xfId="0" applyFont="1" applyFill="1" applyBorder="1" applyAlignment="1">
      <alignment horizontal="left" vertical="center" wrapText="1"/>
    </xf>
    <xf numFmtId="49" fontId="90" fillId="0" borderId="108" xfId="0" applyNumberFormat="1" applyFont="1" applyFill="1" applyBorder="1" applyAlignment="1">
      <alignment horizontal="right" vertical="center"/>
    </xf>
    <xf numFmtId="0"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vertical="center" wrapText="1"/>
    </xf>
    <xf numFmtId="0" fontId="96" fillId="0" borderId="108" xfId="0" applyNumberFormat="1" applyFont="1" applyFill="1" applyBorder="1" applyAlignment="1">
      <alignment horizontal="left" vertical="center" wrapText="1"/>
    </xf>
    <xf numFmtId="0" fontId="90" fillId="0" borderId="108" xfId="0" applyNumberFormat="1" applyFont="1" applyFill="1" applyBorder="1" applyAlignment="1">
      <alignment vertical="center"/>
    </xf>
    <xf numFmtId="0" fontId="96" fillId="0" borderId="108" xfId="0" applyNumberFormat="1" applyFont="1" applyFill="1" applyBorder="1" applyAlignment="1">
      <alignment vertical="center" wrapText="1"/>
    </xf>
    <xf numFmtId="2"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horizontal="left" vertical="center" wrapText="1"/>
    </xf>
    <xf numFmtId="0" fontId="90" fillId="0" borderId="108" xfId="0" applyNumberFormat="1" applyFont="1" applyFill="1" applyBorder="1" applyAlignment="1">
      <alignment horizontal="right" vertical="center"/>
    </xf>
    <xf numFmtId="0" fontId="97" fillId="0" borderId="0" xfId="0" applyFont="1" applyFill="1" applyBorder="1" applyAlignment="1"/>
    <xf numFmtId="0" fontId="90" fillId="0" borderId="108" xfId="12672" applyFont="1" applyFill="1" applyBorder="1" applyAlignment="1">
      <alignment horizontal="left" vertical="center" wrapText="1"/>
    </xf>
    <xf numFmtId="0" fontId="90" fillId="0" borderId="103" xfId="0" applyNumberFormat="1" applyFont="1" applyFill="1" applyBorder="1" applyAlignment="1">
      <alignment horizontal="left" vertical="top" wrapText="1"/>
    </xf>
    <xf numFmtId="0" fontId="98" fillId="0" borderId="108" xfId="0" applyFont="1" applyBorder="1"/>
    <xf numFmtId="0" fontId="96" fillId="0" borderId="108" xfId="0" applyFont="1" applyBorder="1" applyAlignment="1">
      <alignment horizontal="left" vertical="top" wrapText="1"/>
    </xf>
    <xf numFmtId="0" fontId="96" fillId="0" borderId="108" xfId="0" applyFont="1" applyBorder="1"/>
    <xf numFmtId="0" fontId="96" fillId="0" borderId="108" xfId="0" applyFont="1" applyBorder="1" applyAlignment="1">
      <alignment horizontal="left" wrapText="1" indent="2"/>
    </xf>
    <xf numFmtId="0" fontId="90" fillId="0" borderId="108" xfId="12672" applyFont="1" applyFill="1" applyBorder="1" applyAlignment="1">
      <alignment horizontal="left" vertical="center" wrapText="1" indent="2"/>
    </xf>
    <xf numFmtId="0" fontId="96" fillId="0" borderId="108" xfId="0" applyFont="1" applyBorder="1" applyAlignment="1">
      <alignment horizontal="left" vertical="top" wrapText="1" indent="2"/>
    </xf>
    <xf numFmtId="0" fontId="98" fillId="0" borderId="7" xfId="0" applyFont="1" applyBorder="1"/>
    <xf numFmtId="0" fontId="96" fillId="0" borderId="108" xfId="0" applyFont="1" applyFill="1" applyBorder="1" applyAlignment="1">
      <alignment horizontal="left" wrapText="1" indent="2"/>
    </xf>
    <xf numFmtId="0" fontId="96" fillId="0" borderId="108" xfId="0" applyFont="1" applyBorder="1" applyAlignment="1">
      <alignment horizontal="left" indent="1"/>
    </xf>
    <xf numFmtId="0" fontId="96" fillId="0" borderId="108" xfId="0" applyFont="1" applyBorder="1" applyAlignment="1">
      <alignment horizontal="left" indent="2"/>
    </xf>
    <xf numFmtId="49" fontId="96" fillId="0" borderId="108" xfId="0" applyNumberFormat="1" applyFont="1" applyFill="1" applyBorder="1" applyAlignment="1">
      <alignment horizontal="left" indent="3"/>
    </xf>
    <xf numFmtId="49" fontId="96" fillId="0" borderId="108" xfId="0" applyNumberFormat="1" applyFont="1" applyFill="1" applyBorder="1" applyAlignment="1">
      <alignment horizontal="left" vertical="center" indent="1"/>
    </xf>
    <xf numFmtId="0" fontId="90" fillId="0" borderId="108" xfId="0" applyFont="1" applyFill="1" applyBorder="1" applyAlignment="1">
      <alignment vertical="center" wrapText="1"/>
    </xf>
    <xf numFmtId="49" fontId="96" fillId="0" borderId="108" xfId="0" applyNumberFormat="1" applyFont="1" applyFill="1" applyBorder="1" applyAlignment="1">
      <alignment horizontal="left" vertical="top" wrapText="1" indent="2"/>
    </xf>
    <xf numFmtId="49" fontId="96" fillId="0" borderId="108" xfId="0" applyNumberFormat="1" applyFont="1" applyFill="1" applyBorder="1" applyAlignment="1">
      <alignment horizontal="left" vertical="top" wrapText="1"/>
    </xf>
    <xf numFmtId="49" fontId="96" fillId="0" borderId="108" xfId="0" applyNumberFormat="1" applyFont="1" applyFill="1" applyBorder="1" applyAlignment="1">
      <alignment horizontal="left" wrapText="1" indent="3"/>
    </xf>
    <xf numFmtId="49" fontId="96" fillId="0" borderId="108" xfId="0" applyNumberFormat="1" applyFont="1" applyFill="1" applyBorder="1" applyAlignment="1">
      <alignment horizontal="left" wrapText="1" indent="2"/>
    </xf>
    <xf numFmtId="49" fontId="96" fillId="0" borderId="108" xfId="0" applyNumberFormat="1" applyFont="1" applyFill="1" applyBorder="1" applyAlignment="1">
      <alignment vertical="top" wrapText="1"/>
    </xf>
    <xf numFmtId="0" fontId="8" fillId="0" borderId="108" xfId="17" applyFill="1" applyBorder="1" applyAlignment="1" applyProtection="1">
      <alignment wrapText="1"/>
    </xf>
    <xf numFmtId="49" fontId="96" fillId="0" borderId="108" xfId="0" applyNumberFormat="1" applyFont="1" applyFill="1" applyBorder="1" applyAlignment="1">
      <alignment horizontal="left" vertical="center" wrapText="1" indent="3"/>
    </xf>
    <xf numFmtId="0" fontId="96" fillId="0" borderId="108" xfId="0" applyFont="1" applyBorder="1" applyAlignment="1">
      <alignment horizontal="left" vertical="center" wrapText="1" indent="2"/>
    </xf>
    <xf numFmtId="0" fontId="90" fillId="0" borderId="108"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8" xfId="0" applyNumberFormat="1" applyFont="1" applyFill="1" applyBorder="1" applyAlignment="1">
      <alignment horizontal="right" vertical="center"/>
    </xf>
    <xf numFmtId="0" fontId="90" fillId="0" borderId="108" xfId="0"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8" xfId="0" applyFont="1" applyFill="1" applyBorder="1" applyAlignment="1">
      <alignment horizontal="left" vertical="center" wrapText="1"/>
    </xf>
    <xf numFmtId="0" fontId="93" fillId="0" borderId="108" xfId="0" applyNumberFormat="1" applyFont="1" applyFill="1" applyBorder="1" applyAlignment="1">
      <alignment vertical="center" wrapText="1"/>
    </xf>
    <xf numFmtId="0" fontId="93" fillId="0" borderId="108" xfId="0" applyFont="1" applyFill="1" applyBorder="1" applyAlignment="1">
      <alignment vertical="center" wrapText="1"/>
    </xf>
    <xf numFmtId="0" fontId="93" fillId="0" borderId="108" xfId="0" applyNumberFormat="1" applyFont="1" applyFill="1" applyBorder="1" applyAlignment="1">
      <alignment horizontal="left" vertical="center" wrapText="1" indent="1"/>
    </xf>
    <xf numFmtId="0" fontId="93" fillId="0" borderId="108" xfId="0" applyNumberFormat="1" applyFont="1" applyFill="1" applyBorder="1" applyAlignment="1">
      <alignment horizontal="left" vertical="center" indent="1"/>
    </xf>
    <xf numFmtId="0" fontId="95" fillId="0" borderId="108" xfId="0" applyFont="1" applyBorder="1" applyAlignment="1">
      <alignment horizontal="left" indent="2"/>
    </xf>
    <xf numFmtId="0" fontId="95" fillId="0" borderId="108" xfId="0" applyFont="1" applyBorder="1" applyAlignment="1">
      <alignment horizontal="left" vertical="center" wrapText="1"/>
    </xf>
    <xf numFmtId="0" fontId="93" fillId="0" borderId="108" xfId="0" applyFont="1" applyFill="1" applyBorder="1" applyAlignment="1">
      <alignment horizontal="left" vertical="center" wrapText="1"/>
    </xf>
    <xf numFmtId="0" fontId="100" fillId="0" borderId="143" xfId="0" applyNumberFormat="1" applyFont="1" applyFill="1" applyBorder="1" applyAlignment="1">
      <alignment horizontal="left" vertical="center" wrapText="1" readingOrder="1"/>
    </xf>
    <xf numFmtId="0" fontId="9" fillId="0" borderId="108" xfId="0" applyFont="1" applyBorder="1"/>
    <xf numFmtId="0" fontId="101" fillId="0" borderId="108" xfId="17" applyFont="1" applyBorder="1" applyAlignment="1" applyProtection="1"/>
    <xf numFmtId="164" fontId="102" fillId="36" borderId="108" xfId="7" applyNumberFormat="1" applyFont="1" applyFill="1" applyBorder="1" applyAlignment="1" applyProtection="1">
      <alignment horizontal="right"/>
    </xf>
    <xf numFmtId="164" fontId="102" fillId="36" borderId="122" xfId="7" applyNumberFormat="1" applyFont="1" applyFill="1" applyBorder="1" applyAlignment="1" applyProtection="1">
      <alignment horizontal="right"/>
    </xf>
    <xf numFmtId="164" fontId="102" fillId="0" borderId="108"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2" fillId="36" borderId="27" xfId="7" applyNumberFormat="1" applyFont="1" applyFill="1" applyBorder="1" applyAlignment="1" applyProtection="1">
      <alignment horizontal="right"/>
    </xf>
    <xf numFmtId="164" fontId="103" fillId="36" borderId="108"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9" xfId="0" applyFont="1" applyFill="1" applyBorder="1" applyAlignment="1">
      <alignment horizontal="right" vertical="center" wrapText="1"/>
    </xf>
    <xf numFmtId="0" fontId="102" fillId="0" borderId="20" xfId="0" applyFont="1" applyFill="1" applyBorder="1" applyAlignment="1">
      <alignment vertical="center" wrapText="1"/>
    </xf>
    <xf numFmtId="0" fontId="102" fillId="0" borderId="124" xfId="0" applyFont="1" applyFill="1" applyBorder="1" applyAlignment="1">
      <alignment horizontal="center" vertical="center" wrapText="1"/>
    </xf>
    <xf numFmtId="0" fontId="106" fillId="0" borderId="108" xfId="0" applyFont="1" applyFill="1" applyBorder="1" applyAlignment="1">
      <alignment horizontal="center" vertical="center" wrapText="1"/>
    </xf>
    <xf numFmtId="169" fontId="102" fillId="37" borderId="0" xfId="20" applyFont="1" applyBorder="1"/>
    <xf numFmtId="169" fontId="102" fillId="37" borderId="101" xfId="20" applyFont="1" applyBorder="1"/>
    <xf numFmtId="0" fontId="108" fillId="0" borderId="108" xfId="0" applyFont="1" applyFill="1" applyBorder="1" applyAlignment="1">
      <alignment horizontal="left" vertical="center" wrapText="1"/>
    </xf>
    <xf numFmtId="0" fontId="102" fillId="0" borderId="124" xfId="0" applyFont="1" applyFill="1" applyBorder="1" applyAlignment="1">
      <alignment horizontal="right" vertical="center" wrapText="1"/>
    </xf>
    <xf numFmtId="0" fontId="102" fillId="0" borderId="108" xfId="0" applyFont="1" applyFill="1" applyBorder="1" applyAlignment="1">
      <alignment vertical="center" wrapText="1"/>
    </xf>
    <xf numFmtId="193" fontId="102" fillId="0" borderId="108" xfId="0" applyNumberFormat="1" applyFont="1" applyFill="1" applyBorder="1" applyAlignment="1" applyProtection="1">
      <alignment vertical="center" wrapText="1"/>
      <protection locked="0"/>
    </xf>
    <xf numFmtId="193" fontId="104" fillId="0" borderId="108" xfId="0" applyNumberFormat="1" applyFont="1" applyFill="1" applyBorder="1" applyAlignment="1" applyProtection="1">
      <alignment vertical="center" wrapText="1"/>
      <protection locked="0"/>
    </xf>
    <xf numFmtId="193" fontId="104" fillId="0" borderId="122" xfId="0" applyNumberFormat="1" applyFont="1" applyFill="1" applyBorder="1" applyAlignment="1" applyProtection="1">
      <alignment vertical="center" wrapText="1"/>
      <protection locked="0"/>
    </xf>
    <xf numFmtId="193" fontId="102" fillId="0" borderId="108" xfId="0" applyNumberFormat="1" applyFont="1" applyFill="1" applyBorder="1" applyAlignment="1" applyProtection="1">
      <alignment horizontal="right" vertical="center" wrapText="1"/>
      <protection locked="0"/>
    </xf>
    <xf numFmtId="0" fontId="105" fillId="0" borderId="0" xfId="0" applyFont="1" applyFill="1"/>
    <xf numFmtId="0" fontId="102" fillId="0" borderId="124" xfId="0" applyFont="1" applyBorder="1" applyAlignment="1">
      <alignment horizontal="right" vertical="center" wrapText="1"/>
    </xf>
    <xf numFmtId="0" fontId="102" fillId="0" borderId="108" xfId="0" applyFont="1" applyBorder="1" applyAlignment="1">
      <alignment vertical="center" wrapText="1"/>
    </xf>
    <xf numFmtId="10" fontId="104" fillId="0" borderId="108" xfId="20961" applyNumberFormat="1" applyFont="1" applyFill="1" applyBorder="1" applyAlignment="1" applyProtection="1">
      <alignment horizontal="right" vertical="center" wrapText="1"/>
      <protection locked="0"/>
    </xf>
    <xf numFmtId="10" fontId="104" fillId="0" borderId="108" xfId="20961" applyNumberFormat="1" applyFont="1" applyBorder="1" applyAlignment="1" applyProtection="1">
      <alignment vertical="center" wrapText="1"/>
      <protection locked="0"/>
    </xf>
    <xf numFmtId="10" fontId="104" fillId="0" borderId="122" xfId="20961" applyNumberFormat="1" applyFont="1" applyBorder="1" applyAlignment="1" applyProtection="1">
      <alignment vertical="center" wrapText="1"/>
      <protection locked="0"/>
    </xf>
    <xf numFmtId="0" fontId="102" fillId="2" borderId="124" xfId="0" applyFont="1" applyFill="1" applyBorder="1" applyAlignment="1">
      <alignment horizontal="right" vertical="center"/>
    </xf>
    <xf numFmtId="0" fontId="102" fillId="2" borderId="108" xfId="0" applyFont="1" applyFill="1" applyBorder="1" applyAlignment="1">
      <alignment vertical="center"/>
    </xf>
    <xf numFmtId="10" fontId="102" fillId="2" borderId="108" xfId="20961" applyNumberFormat="1" applyFont="1" applyFill="1" applyBorder="1" applyAlignment="1" applyProtection="1">
      <alignment vertical="center"/>
      <protection locked="0"/>
    </xf>
    <xf numFmtId="10" fontId="109" fillId="2" borderId="108" xfId="20961" applyNumberFormat="1" applyFont="1" applyFill="1" applyBorder="1" applyAlignment="1" applyProtection="1">
      <alignment vertical="center"/>
      <protection locked="0"/>
    </xf>
    <xf numFmtId="10" fontId="109" fillId="2" borderId="122"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101" xfId="20961" applyNumberFormat="1" applyFont="1" applyFill="1" applyBorder="1"/>
    <xf numFmtId="10" fontId="102" fillId="2" borderId="122" xfId="20961" applyNumberFormat="1" applyFont="1" applyFill="1" applyBorder="1" applyAlignment="1" applyProtection="1">
      <alignment vertical="center"/>
      <protection locked="0"/>
    </xf>
    <xf numFmtId="193" fontId="102" fillId="2" borderId="108" xfId="0" applyNumberFormat="1" applyFont="1" applyFill="1" applyBorder="1" applyAlignment="1" applyProtection="1">
      <alignment vertical="center"/>
      <protection locked="0"/>
    </xf>
    <xf numFmtId="0" fontId="106" fillId="0" borderId="124" xfId="0" applyFont="1" applyFill="1" applyBorder="1" applyAlignment="1">
      <alignment horizontal="center" vertical="center" wrapText="1"/>
    </xf>
    <xf numFmtId="0" fontId="102" fillId="0" borderId="108" xfId="0" applyFont="1" applyFill="1" applyBorder="1" applyAlignment="1">
      <alignment horizontal="left" vertical="center" wrapText="1"/>
    </xf>
    <xf numFmtId="193" fontId="102" fillId="2" borderId="122" xfId="0" applyNumberFormat="1" applyFont="1" applyFill="1" applyBorder="1" applyAlignment="1" applyProtection="1">
      <alignment vertical="center"/>
      <protection locked="0"/>
    </xf>
    <xf numFmtId="193" fontId="109" fillId="2" borderId="108" xfId="0" applyNumberFormat="1" applyFont="1" applyFill="1" applyBorder="1" applyAlignment="1" applyProtection="1">
      <alignment vertical="center"/>
      <protection locked="0"/>
    </xf>
    <xf numFmtId="193" fontId="109" fillId="2" borderId="122" xfId="0" applyNumberFormat="1" applyFont="1" applyFill="1" applyBorder="1" applyAlignment="1" applyProtection="1">
      <alignment vertical="center"/>
      <protection locked="0"/>
    </xf>
    <xf numFmtId="0" fontId="102" fillId="2" borderId="115" xfId="0" applyFont="1" applyFill="1" applyBorder="1" applyAlignment="1">
      <alignment horizontal="right" vertical="center"/>
    </xf>
    <xf numFmtId="0" fontId="102" fillId="2" borderId="103" xfId="0" applyFont="1" applyFill="1" applyBorder="1" applyAlignment="1">
      <alignment vertical="center"/>
    </xf>
    <xf numFmtId="193" fontId="102" fillId="0" borderId="103" xfId="0" applyNumberFormat="1" applyFont="1" applyFill="1" applyBorder="1" applyAlignment="1" applyProtection="1">
      <alignment vertical="center"/>
      <protection locked="0"/>
    </xf>
    <xf numFmtId="193" fontId="109" fillId="2" borderId="103" xfId="0" applyNumberFormat="1" applyFont="1" applyFill="1" applyBorder="1" applyAlignment="1" applyProtection="1">
      <alignment vertical="center"/>
      <protection locked="0"/>
    </xf>
    <xf numFmtId="193" fontId="109" fillId="2" borderId="116" xfId="0" applyNumberFormat="1" applyFont="1" applyFill="1" applyBorder="1" applyAlignment="1" applyProtection="1">
      <alignment vertical="center"/>
      <protection locked="0"/>
    </xf>
    <xf numFmtId="0" fontId="102" fillId="2" borderId="25" xfId="0" applyFont="1" applyFill="1" applyBorder="1" applyAlignment="1">
      <alignment horizontal="right" vertical="center"/>
    </xf>
    <xf numFmtId="193" fontId="102" fillId="2" borderId="26" xfId="0" applyNumberFormat="1" applyFont="1" applyFill="1" applyBorder="1" applyAlignment="1" applyProtection="1">
      <alignment vertical="center"/>
      <protection locked="0"/>
    </xf>
    <xf numFmtId="10" fontId="102" fillId="0" borderId="26"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10" fontId="109" fillId="2" borderId="27"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9" xfId="0" applyFont="1" applyFill="1" applyBorder="1" applyAlignment="1" applyProtection="1">
      <alignment horizontal="center" vertical="center"/>
    </xf>
    <xf numFmtId="0" fontId="102" fillId="0" borderId="20" xfId="0" applyFont="1" applyFill="1" applyBorder="1" applyProtection="1"/>
    <xf numFmtId="0" fontId="102" fillId="0" borderId="22"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3"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3"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3" xfId="0" applyNumberFormat="1" applyFont="1" applyFill="1" applyBorder="1" applyAlignment="1" applyProtection="1">
      <alignment horizontal="right"/>
    </xf>
    <xf numFmtId="0" fontId="102" fillId="0" borderId="25" xfId="0" applyFont="1" applyFill="1" applyBorder="1" applyAlignment="1" applyProtection="1">
      <alignment horizontal="left" indent="1"/>
    </xf>
    <xf numFmtId="0" fontId="106" fillId="0" borderId="28" xfId="0" applyFont="1" applyFill="1" applyBorder="1" applyAlignment="1" applyProtection="1"/>
    <xf numFmtId="193" fontId="102" fillId="36" borderId="26" xfId="7" applyNumberFormat="1" applyFont="1" applyFill="1" applyBorder="1" applyAlignment="1" applyProtection="1">
      <alignment horizontal="right"/>
    </xf>
    <xf numFmtId="193" fontId="102" fillId="36" borderId="27"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9" xfId="0" applyFont="1" applyFill="1" applyBorder="1" applyAlignment="1">
      <alignment horizontal="left" vertical="center" indent="1"/>
    </xf>
    <xf numFmtId="0" fontId="102" fillId="0" borderId="20" xfId="0" applyFont="1" applyFill="1" applyBorder="1" applyAlignment="1">
      <alignment horizontal="left" vertical="center"/>
    </xf>
    <xf numFmtId="0" fontId="102" fillId="0" borderId="22"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102" fillId="0" borderId="22"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3"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3"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3"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3"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3"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3"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5" xfId="0" applyFont="1" applyFill="1" applyBorder="1" applyAlignment="1">
      <alignment horizontal="left" vertical="center" indent="1"/>
    </xf>
    <xf numFmtId="0" fontId="106" fillId="0" borderId="26" xfId="0" applyFont="1" applyFill="1" applyBorder="1" applyAlignment="1"/>
    <xf numFmtId="193" fontId="102" fillId="36" borderId="26" xfId="0" applyNumberFormat="1" applyFont="1" applyFill="1" applyBorder="1" applyAlignment="1">
      <alignment horizontal="right"/>
    </xf>
    <xf numFmtId="193" fontId="102" fillId="36" borderId="27"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2"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5" xfId="0" applyFont="1" applyFill="1" applyBorder="1" applyAlignment="1">
      <alignment horizontal="center" vertical="center"/>
    </xf>
    <xf numFmtId="0" fontId="106" fillId="0" borderId="29"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9" xfId="0" applyFont="1" applyBorder="1" applyAlignment="1">
      <alignment vertical="center" wrapText="1"/>
    </xf>
    <xf numFmtId="0" fontId="107" fillId="0" borderId="20" xfId="0" applyFont="1" applyBorder="1" applyAlignment="1">
      <alignment vertical="center" wrapText="1"/>
    </xf>
    <xf numFmtId="0" fontId="104" fillId="0" borderId="124" xfId="0" applyFont="1" applyBorder="1" applyAlignment="1">
      <alignment horizontal="center" vertical="center" wrapText="1"/>
    </xf>
    <xf numFmtId="0" fontId="104" fillId="0" borderId="108" xfId="0" applyFont="1" applyBorder="1" applyAlignment="1">
      <alignment vertical="center" wrapText="1"/>
    </xf>
    <xf numFmtId="3" fontId="104" fillId="36" borderId="108" xfId="0" applyNumberFormat="1" applyFont="1" applyFill="1" applyBorder="1" applyAlignment="1">
      <alignment vertical="center" wrapText="1"/>
    </xf>
    <xf numFmtId="3" fontId="104" fillId="36" borderId="109"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14" fontId="102" fillId="3" borderId="108" xfId="8" quotePrefix="1" applyNumberFormat="1" applyFont="1" applyFill="1" applyBorder="1" applyAlignment="1" applyProtection="1">
      <alignment horizontal="left" vertical="center" wrapText="1" indent="2"/>
      <protection locked="0"/>
    </xf>
    <xf numFmtId="3" fontId="104" fillId="0" borderId="108" xfId="0" applyNumberFormat="1" applyFont="1" applyBorder="1" applyAlignment="1">
      <alignment vertical="center" wrapText="1"/>
    </xf>
    <xf numFmtId="3" fontId="104" fillId="0" borderId="109" xfId="0" applyNumberFormat="1" applyFont="1" applyBorder="1" applyAlignment="1">
      <alignment vertical="center" wrapText="1"/>
    </xf>
    <xf numFmtId="3" fontId="104" fillId="0" borderId="24" xfId="0" applyNumberFormat="1" applyFont="1" applyBorder="1" applyAlignment="1">
      <alignment vertical="center" wrapText="1"/>
    </xf>
    <xf numFmtId="14" fontId="102" fillId="3" borderId="108" xfId="8" quotePrefix="1" applyNumberFormat="1" applyFont="1" applyFill="1" applyBorder="1" applyAlignment="1" applyProtection="1">
      <alignment horizontal="left" vertical="center" wrapText="1" indent="3"/>
      <protection locked="0"/>
    </xf>
    <xf numFmtId="0" fontId="104" fillId="0" borderId="108" xfId="0" applyFont="1" applyFill="1" applyBorder="1" applyAlignment="1">
      <alignment horizontal="left" vertical="center" wrapText="1" indent="2"/>
    </xf>
    <xf numFmtId="3" fontId="104" fillId="0" borderId="108" xfId="0" applyNumberFormat="1" applyFont="1" applyFill="1" applyBorder="1" applyAlignment="1">
      <alignment vertical="center" wrapText="1"/>
    </xf>
    <xf numFmtId="3" fontId="104" fillId="0" borderId="24" xfId="0" applyNumberFormat="1" applyFont="1" applyFill="1" applyBorder="1" applyAlignment="1">
      <alignment vertical="center" wrapText="1"/>
    </xf>
    <xf numFmtId="0" fontId="104" fillId="0" borderId="124" xfId="0" applyFont="1" applyFill="1" applyBorder="1" applyAlignment="1">
      <alignment horizontal="center" vertical="center" wrapText="1"/>
    </xf>
    <xf numFmtId="0" fontId="104" fillId="0" borderId="108" xfId="0" applyFont="1" applyFill="1" applyBorder="1" applyAlignment="1">
      <alignment vertical="center" wrapText="1"/>
    </xf>
    <xf numFmtId="0" fontId="104" fillId="0" borderId="25" xfId="0" applyFont="1" applyBorder="1" applyAlignment="1">
      <alignment horizontal="center" vertical="center" wrapText="1"/>
    </xf>
    <xf numFmtId="0" fontId="107" fillId="0" borderId="26" xfId="0" applyFont="1" applyBorder="1" applyAlignment="1">
      <alignment vertical="center" wrapText="1"/>
    </xf>
    <xf numFmtId="3" fontId="104" fillId="36" borderId="26" xfId="0" applyNumberFormat="1" applyFont="1" applyFill="1" applyBorder="1" applyAlignment="1">
      <alignment vertical="center" wrapText="1"/>
    </xf>
    <xf numFmtId="3" fontId="104" fillId="36" borderId="28" xfId="0" applyNumberFormat="1" applyFont="1" applyFill="1" applyBorder="1" applyAlignment="1">
      <alignment vertical="center" wrapText="1"/>
    </xf>
    <xf numFmtId="3" fontId="104" fillId="36" borderId="43"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2" fillId="0" borderId="19" xfId="0" applyFont="1" applyBorder="1"/>
    <xf numFmtId="0" fontId="106" fillId="0" borderId="30" xfId="0" applyFont="1" applyBorder="1" applyAlignment="1">
      <alignment horizontal="center" wrapText="1"/>
    </xf>
    <xf numFmtId="0" fontId="106" fillId="0" borderId="21" xfId="0" applyFont="1" applyBorder="1" applyAlignment="1">
      <alignment horizontal="center"/>
    </xf>
    <xf numFmtId="0" fontId="102" fillId="0" borderId="124" xfId="0" applyFont="1" applyBorder="1" applyAlignment="1">
      <alignment vertical="center"/>
    </xf>
    <xf numFmtId="0" fontId="102" fillId="0" borderId="109" xfId="0" applyFont="1" applyBorder="1" applyAlignment="1">
      <alignment wrapText="1"/>
    </xf>
    <xf numFmtId="0" fontId="102" fillId="0" borderId="22" xfId="0" applyFont="1" applyBorder="1" applyAlignment="1">
      <alignment vertical="center"/>
    </xf>
    <xf numFmtId="0" fontId="106" fillId="0" borderId="8" xfId="0" applyFont="1" applyBorder="1" applyAlignment="1">
      <alignment horizontal="center" vertical="center" wrapText="1"/>
    </xf>
    <xf numFmtId="0" fontId="106" fillId="0" borderId="122" xfId="0" applyFont="1" applyBorder="1" applyAlignment="1">
      <alignment horizontal="center" vertical="center" wrapText="1"/>
    </xf>
    <xf numFmtId="0" fontId="102" fillId="0" borderId="122" xfId="0" applyFont="1" applyBorder="1" applyAlignment="1"/>
    <xf numFmtId="0" fontId="102" fillId="0" borderId="122" xfId="0" applyFont="1" applyBorder="1" applyAlignment="1">
      <alignment horizontal="left" vertical="center" wrapText="1"/>
    </xf>
    <xf numFmtId="0" fontId="102" fillId="0" borderId="8" xfId="0" applyFont="1" applyBorder="1" applyAlignment="1">
      <alignment wrapText="1"/>
    </xf>
    <xf numFmtId="0" fontId="102" fillId="0" borderId="24" xfId="0" applyFont="1" applyBorder="1" applyAlignment="1">
      <alignment wrapText="1"/>
    </xf>
    <xf numFmtId="0" fontId="102" fillId="0" borderId="108" xfId="0" applyFont="1" applyBorder="1" applyAlignment="1">
      <alignment wrapText="1"/>
    </xf>
    <xf numFmtId="0" fontId="104" fillId="0" borderId="24" xfId="0" applyFont="1" applyBorder="1" applyAlignment="1"/>
    <xf numFmtId="0" fontId="102" fillId="0" borderId="104" xfId="0" applyFont="1" applyBorder="1" applyAlignment="1">
      <alignment wrapText="1"/>
    </xf>
    <xf numFmtId="0" fontId="102" fillId="0" borderId="25" xfId="0" applyFont="1" applyBorder="1"/>
    <xf numFmtId="0" fontId="102" fillId="0" borderId="28" xfId="0" applyFont="1" applyBorder="1" applyAlignment="1">
      <alignment wrapText="1"/>
    </xf>
    <xf numFmtId="0" fontId="104" fillId="0" borderId="27"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9" xfId="11" applyFont="1" applyFill="1" applyBorder="1" applyAlignment="1" applyProtection="1">
      <alignment vertical="center"/>
    </xf>
    <xf numFmtId="0" fontId="102" fillId="0" borderId="20" xfId="11" applyFont="1" applyFill="1" applyBorder="1" applyAlignment="1" applyProtection="1">
      <alignment vertical="center"/>
    </xf>
    <xf numFmtId="0" fontId="106" fillId="0" borderId="20" xfId="11" applyFont="1" applyFill="1" applyBorder="1" applyAlignment="1" applyProtection="1">
      <alignment horizontal="center" vertical="center"/>
    </xf>
    <xf numFmtId="0" fontId="106" fillId="0" borderId="21"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4" xfId="0" applyFont="1" applyBorder="1"/>
    <xf numFmtId="0" fontId="104" fillId="0" borderId="7"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5" fillId="0" borderId="124" xfId="0" applyFont="1" applyBorder="1" applyAlignment="1">
      <alignment horizontal="center"/>
    </xf>
    <xf numFmtId="0" fontId="104" fillId="0" borderId="107" xfId="0" applyFont="1" applyBorder="1" applyAlignment="1">
      <alignment vertical="center" wrapText="1"/>
    </xf>
    <xf numFmtId="167" fontId="104" fillId="0" borderId="108" xfId="0" applyNumberFormat="1" applyFont="1" applyBorder="1" applyAlignment="1">
      <alignment horizontal="center" vertical="center"/>
    </xf>
    <xf numFmtId="167" fontId="104" fillId="0" borderId="122" xfId="0" applyNumberFormat="1" applyFont="1" applyBorder="1" applyAlignment="1">
      <alignment horizontal="center" vertical="center"/>
    </xf>
    <xf numFmtId="167" fontId="111" fillId="0" borderId="108" xfId="0" applyNumberFormat="1" applyFont="1" applyBorder="1" applyAlignment="1">
      <alignment horizontal="center" vertical="center"/>
    </xf>
    <xf numFmtId="0" fontId="111" fillId="0" borderId="107" xfId="0" applyFont="1" applyBorder="1" applyAlignment="1">
      <alignment vertical="center" wrapText="1"/>
    </xf>
    <xf numFmtId="167" fontId="105" fillId="0" borderId="0" xfId="0" applyNumberFormat="1" applyFont="1"/>
    <xf numFmtId="0" fontId="105" fillId="0" borderId="25" xfId="0" applyFont="1" applyBorder="1"/>
    <xf numFmtId="0" fontId="107" fillId="36" borderId="125" xfId="0" applyFont="1" applyFill="1" applyBorder="1" applyAlignment="1">
      <alignment vertical="center" wrapText="1"/>
    </xf>
    <xf numFmtId="167" fontId="107" fillId="36" borderId="26" xfId="0" applyNumberFormat="1" applyFont="1" applyFill="1" applyBorder="1" applyAlignment="1">
      <alignment horizontal="center" vertical="center"/>
    </xf>
    <xf numFmtId="167" fontId="107" fillId="36" borderId="27"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9" xfId="0" applyFont="1" applyBorder="1" applyAlignment="1">
      <alignment horizontal="center" vertical="center"/>
    </xf>
    <xf numFmtId="0" fontId="107" fillId="36" borderId="31" xfId="0" applyFont="1" applyFill="1" applyBorder="1" applyAlignment="1">
      <alignment wrapText="1"/>
    </xf>
    <xf numFmtId="193" fontId="105" fillId="36" borderId="21" xfId="0" applyNumberFormat="1" applyFont="1" applyFill="1" applyBorder="1" applyAlignment="1">
      <alignment horizontal="center" vertical="center"/>
    </xf>
    <xf numFmtId="0" fontId="104" fillId="0" borderId="22" xfId="0" applyFont="1" applyBorder="1" applyAlignment="1">
      <alignment horizontal="center" vertical="center"/>
    </xf>
    <xf numFmtId="0" fontId="104" fillId="0" borderId="9" xfId="0" applyFont="1" applyFill="1" applyBorder="1" applyAlignment="1"/>
    <xf numFmtId="193" fontId="105" fillId="0" borderId="23" xfId="0" applyNumberFormat="1" applyFont="1" applyBorder="1" applyAlignment="1"/>
    <xf numFmtId="0" fontId="105" fillId="0" borderId="0" xfId="0" applyFont="1" applyAlignment="1"/>
    <xf numFmtId="0" fontId="104" fillId="0" borderId="22"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3"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3"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3" xfId="0" applyNumberFormat="1" applyFont="1" applyFill="1" applyBorder="1" applyAlignment="1">
      <alignment wrapText="1"/>
    </xf>
    <xf numFmtId="0" fontId="107" fillId="36" borderId="77" xfId="0" applyFont="1" applyFill="1" applyBorder="1" applyAlignment="1">
      <alignment wrapText="1"/>
    </xf>
    <xf numFmtId="193" fontId="105" fillId="36"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9"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1" xfId="2" applyNumberFormat="1" applyFont="1" applyFill="1" applyBorder="1" applyAlignment="1" applyProtection="1">
      <alignment horizontal="center" vertical="center"/>
      <protection locked="0"/>
    </xf>
    <xf numFmtId="0" fontId="102" fillId="0" borderId="22"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193" fontId="102" fillId="36" borderId="23" xfId="2" applyNumberFormat="1" applyFont="1" applyFill="1" applyBorder="1" applyAlignment="1" applyProtection="1">
      <alignment vertical="top"/>
    </xf>
    <xf numFmtId="0" fontId="102" fillId="3" borderId="7" xfId="13" applyFont="1" applyFill="1" applyBorder="1" applyAlignment="1" applyProtection="1">
      <alignment vertical="center" wrapText="1"/>
      <protection locked="0"/>
    </xf>
    <xf numFmtId="193" fontId="102" fillId="3" borderId="23" xfId="2" applyNumberFormat="1" applyFont="1" applyFill="1" applyBorder="1" applyAlignment="1" applyProtection="1">
      <alignment vertical="top"/>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xf>
    <xf numFmtId="0" fontId="102" fillId="3" borderId="7" xfId="13" applyFont="1" applyFill="1" applyBorder="1" applyAlignment="1" applyProtection="1">
      <alignment horizontal="left" vertical="center" wrapText="1"/>
      <protection locked="0"/>
    </xf>
    <xf numFmtId="193" fontId="102" fillId="3"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2"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5" xfId="9" applyFont="1" applyFill="1" applyBorder="1" applyAlignment="1" applyProtection="1">
      <alignment horizontal="center" vertical="center" wrapText="1"/>
      <protection locked="0"/>
    </xf>
    <xf numFmtId="0" fontId="106" fillId="36" borderId="26" xfId="13" applyFont="1" applyFill="1" applyBorder="1" applyAlignment="1" applyProtection="1">
      <alignment vertical="center" wrapText="1"/>
      <protection locked="0"/>
    </xf>
    <xf numFmtId="193" fontId="102" fillId="36" borderId="27" xfId="2" applyNumberFormat="1" applyFont="1" applyFill="1" applyBorder="1" applyAlignment="1" applyProtection="1">
      <alignment vertical="top" wrapText="1"/>
    </xf>
    <xf numFmtId="0" fontId="107" fillId="0" borderId="0" xfId="21410" applyFont="1" applyFill="1" applyAlignment="1" applyProtection="1">
      <alignment horizontal="left" vertical="center"/>
      <protection locked="0"/>
    </xf>
    <xf numFmtId="0" fontId="107" fillId="36" borderId="20"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4" xfId="0" applyFont="1" applyFill="1" applyBorder="1" applyAlignment="1">
      <alignment horizontal="left" vertical="center" wrapText="1"/>
    </xf>
    <xf numFmtId="0" fontId="107" fillId="36" borderId="108" xfId="0" applyFont="1" applyFill="1" applyBorder="1" applyAlignment="1">
      <alignment horizontal="left" vertical="center" wrapText="1"/>
    </xf>
    <xf numFmtId="0" fontId="107" fillId="36" borderId="122"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4" xfId="0" applyFont="1" applyFill="1" applyBorder="1" applyAlignment="1">
      <alignment horizontal="right" vertical="center" wrapText="1"/>
    </xf>
    <xf numFmtId="0" fontId="104" fillId="0" borderId="108" xfId="0" applyFont="1" applyFill="1" applyBorder="1" applyAlignment="1">
      <alignment horizontal="left" vertical="center" wrapText="1"/>
    </xf>
    <xf numFmtId="10" fontId="102" fillId="0" borderId="108" xfId="20961" applyNumberFormat="1" applyFont="1" applyFill="1" applyBorder="1" applyAlignment="1">
      <alignment horizontal="left" vertical="center" wrapText="1"/>
    </xf>
    <xf numFmtId="164" fontId="104" fillId="0" borderId="122" xfId="7" applyNumberFormat="1" applyFont="1" applyFill="1" applyBorder="1" applyAlignment="1">
      <alignment horizontal="right" vertical="center" wrapText="1"/>
    </xf>
    <xf numFmtId="10" fontId="104" fillId="0" borderId="108" xfId="20961" applyNumberFormat="1" applyFont="1" applyFill="1" applyBorder="1" applyAlignment="1">
      <alignment horizontal="left" vertical="center" wrapText="1"/>
    </xf>
    <xf numFmtId="10" fontId="107" fillId="36" borderId="108" xfId="0" applyNumberFormat="1" applyFont="1" applyFill="1" applyBorder="1" applyAlignment="1">
      <alignment horizontal="left" vertical="center" wrapText="1"/>
    </xf>
    <xf numFmtId="1" fontId="107" fillId="36" borderId="122" xfId="0" applyNumberFormat="1" applyFont="1" applyFill="1" applyBorder="1" applyAlignment="1">
      <alignment horizontal="right" vertical="center" wrapText="1"/>
    </xf>
    <xf numFmtId="10" fontId="107" fillId="36" borderId="108" xfId="20961" applyNumberFormat="1" applyFont="1" applyFill="1" applyBorder="1" applyAlignment="1">
      <alignment horizontal="left" vertical="center" wrapText="1"/>
    </xf>
    <xf numFmtId="49" fontId="104" fillId="0" borderId="124" xfId="0" applyNumberFormat="1" applyFont="1" applyFill="1" applyBorder="1" applyAlignment="1">
      <alignment horizontal="right" vertical="center" wrapText="1"/>
    </xf>
    <xf numFmtId="10" fontId="107" fillId="36" borderId="108" xfId="0" applyNumberFormat="1" applyFont="1" applyFill="1" applyBorder="1" applyAlignment="1">
      <alignment horizontal="center" vertical="center" wrapText="1"/>
    </xf>
    <xf numFmtId="1" fontId="107" fillId="36" borderId="122" xfId="0" applyNumberFormat="1" applyFont="1" applyFill="1" applyBorder="1" applyAlignment="1">
      <alignment horizontal="center" vertical="center" wrapText="1"/>
    </xf>
    <xf numFmtId="0" fontId="107" fillId="0" borderId="124" xfId="0" applyFont="1" applyFill="1" applyBorder="1" applyAlignment="1">
      <alignment horizontal="left" vertical="center" wrapText="1"/>
    </xf>
    <xf numFmtId="49" fontId="106" fillId="0" borderId="25" xfId="5" applyNumberFormat="1" applyFont="1" applyFill="1" applyBorder="1" applyAlignment="1" applyProtection="1">
      <alignment horizontal="left" vertical="center"/>
      <protection locked="0"/>
    </xf>
    <xf numFmtId="0" fontId="102" fillId="0" borderId="26" xfId="9" applyFont="1" applyFill="1" applyBorder="1" applyAlignment="1" applyProtection="1">
      <alignment horizontal="left" vertical="center" wrapText="1"/>
      <protection locked="0"/>
    </xf>
    <xf numFmtId="164" fontId="102" fillId="0" borderId="27" xfId="7" applyNumberFormat="1" applyFont="1" applyFill="1" applyBorder="1" applyAlignment="1" applyProtection="1">
      <alignment horizontal="right" vertical="center"/>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2" xfId="0" applyFont="1" applyBorder="1" applyAlignment="1">
      <alignment horizontal="center"/>
    </xf>
    <xf numFmtId="0" fontId="104" fillId="0" borderId="36" xfId="0" applyFont="1" applyBorder="1" applyAlignment="1">
      <alignment wrapText="1"/>
    </xf>
    <xf numFmtId="193" fontId="104" fillId="0" borderId="35" xfId="0" applyNumberFormat="1" applyFont="1" applyBorder="1" applyAlignment="1">
      <alignment vertical="center"/>
    </xf>
    <xf numFmtId="167" fontId="104" fillId="0" borderId="69" xfId="0" applyNumberFormat="1" applyFont="1" applyBorder="1" applyAlignment="1">
      <alignment horizontal="center"/>
    </xf>
    <xf numFmtId="167" fontId="105" fillId="0" borderId="0" xfId="0" applyNumberFormat="1" applyFont="1" applyBorder="1" applyAlignment="1">
      <alignment horizontal="center"/>
    </xf>
    <xf numFmtId="0" fontId="104" fillId="0" borderId="12" xfId="0" applyFont="1" applyBorder="1" applyAlignment="1">
      <alignment wrapText="1"/>
    </xf>
    <xf numFmtId="193" fontId="104" fillId="0" borderId="14" xfId="0" applyNumberFormat="1" applyFont="1" applyBorder="1" applyAlignment="1">
      <alignment vertical="center"/>
    </xf>
    <xf numFmtId="167" fontId="104" fillId="0" borderId="67" xfId="0" applyNumberFormat="1" applyFont="1" applyBorder="1" applyAlignment="1">
      <alignment horizontal="center"/>
    </xf>
    <xf numFmtId="193" fontId="111" fillId="0" borderId="14" xfId="0" applyNumberFormat="1" applyFont="1" applyBorder="1" applyAlignment="1">
      <alignment vertical="center"/>
    </xf>
    <xf numFmtId="167" fontId="111" fillId="0" borderId="67"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193" fontId="104" fillId="36" borderId="14" xfId="0" applyNumberFormat="1" applyFont="1" applyFill="1" applyBorder="1" applyAlignment="1">
      <alignment vertical="center"/>
    </xf>
    <xf numFmtId="167" fontId="110" fillId="77" borderId="67" xfId="0" applyNumberFormat="1" applyFont="1" applyFill="1" applyBorder="1" applyAlignment="1">
      <alignment horizontal="center"/>
    </xf>
    <xf numFmtId="0" fontId="104" fillId="0" borderId="13" xfId="0" applyFont="1" applyBorder="1" applyAlignment="1">
      <alignment wrapText="1"/>
    </xf>
    <xf numFmtId="193" fontId="104" fillId="0" borderId="15" xfId="0" applyNumberFormat="1" applyFont="1" applyBorder="1" applyAlignment="1">
      <alignment vertical="center"/>
    </xf>
    <xf numFmtId="167" fontId="104" fillId="0" borderId="70" xfId="0" applyNumberFormat="1" applyFont="1" applyBorder="1" applyAlignment="1">
      <alignment horizontal="center"/>
    </xf>
    <xf numFmtId="0" fontId="107" fillId="36" borderId="16" xfId="0" applyFont="1" applyFill="1" applyBorder="1" applyAlignment="1">
      <alignment wrapText="1"/>
    </xf>
    <xf numFmtId="193" fontId="107" fillId="36" borderId="17" xfId="0" applyNumberFormat="1" applyFont="1" applyFill="1" applyBorder="1" applyAlignment="1">
      <alignment vertical="center"/>
    </xf>
    <xf numFmtId="167" fontId="107" fillId="36" borderId="62" xfId="0" applyNumberFormat="1" applyFont="1" applyFill="1" applyBorder="1" applyAlignment="1">
      <alignment horizontal="center"/>
    </xf>
    <xf numFmtId="167" fontId="114" fillId="0" borderId="0" xfId="0" applyNumberFormat="1" applyFont="1" applyFill="1" applyBorder="1" applyAlignment="1">
      <alignment horizontal="center"/>
    </xf>
    <xf numFmtId="193" fontId="104" fillId="0" borderId="18" xfId="0" applyNumberFormat="1" applyFont="1" applyBorder="1" applyAlignment="1">
      <alignment vertical="center"/>
    </xf>
    <xf numFmtId="167" fontId="104" fillId="0" borderId="66" xfId="0" applyNumberFormat="1" applyFont="1" applyBorder="1" applyAlignment="1">
      <alignment horizontal="center"/>
    </xf>
    <xf numFmtId="0" fontId="104" fillId="0" borderId="124" xfId="0" applyFont="1" applyBorder="1" applyAlignment="1">
      <alignment horizontal="center"/>
    </xf>
    <xf numFmtId="0" fontId="111" fillId="0" borderId="13" xfId="0" applyFont="1" applyBorder="1" applyAlignment="1">
      <alignment horizontal="right" wrapText="1"/>
    </xf>
    <xf numFmtId="193" fontId="111" fillId="0" borderId="15" xfId="0" applyNumberFormat="1" applyFont="1" applyBorder="1" applyAlignment="1">
      <alignment vertical="center"/>
    </xf>
    <xf numFmtId="167" fontId="104" fillId="0" borderId="71" xfId="0" applyNumberFormat="1" applyFont="1" applyBorder="1" applyAlignment="1">
      <alignment horizontal="center"/>
    </xf>
    <xf numFmtId="193" fontId="107" fillId="36" borderId="145" xfId="0" applyNumberFormat="1" applyFont="1" applyFill="1" applyBorder="1" applyAlignment="1">
      <alignment vertical="center"/>
    </xf>
    <xf numFmtId="0" fontId="104" fillId="0" borderId="25" xfId="0" applyFont="1" applyBorder="1" applyAlignment="1">
      <alignment horizontal="center"/>
    </xf>
    <xf numFmtId="0" fontId="107" fillId="36" borderId="63" xfId="0" applyFont="1" applyFill="1" applyBorder="1" applyAlignment="1">
      <alignment wrapText="1"/>
    </xf>
    <xf numFmtId="193" fontId="107" fillId="36" borderId="64" xfId="0" applyNumberFormat="1" applyFont="1" applyFill="1" applyBorder="1" applyAlignment="1">
      <alignment vertical="center"/>
    </xf>
    <xf numFmtId="167" fontId="107" fillId="36" borderId="65"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60" xfId="0" applyFont="1" applyBorder="1"/>
    <xf numFmtId="0" fontId="104" fillId="0" borderId="61" xfId="0" applyFont="1" applyBorder="1"/>
    <xf numFmtId="0" fontId="104" fillId="0" borderId="20" xfId="0" applyFont="1" applyBorder="1" applyAlignment="1">
      <alignment horizontal="center" vertical="center"/>
    </xf>
    <xf numFmtId="0" fontId="104" fillId="0" borderId="30" xfId="0" applyFont="1" applyBorder="1" applyAlignment="1">
      <alignment horizontal="center" vertical="center"/>
    </xf>
    <xf numFmtId="0" fontId="104" fillId="0" borderId="21" xfId="0" applyFont="1" applyBorder="1" applyAlignment="1">
      <alignment horizontal="center" vertical="center"/>
    </xf>
    <xf numFmtId="0" fontId="104" fillId="0" borderId="72" xfId="0" applyFont="1" applyBorder="1"/>
    <xf numFmtId="9" fontId="115" fillId="0" borderId="3" xfId="0" applyNumberFormat="1" applyFont="1" applyFill="1" applyBorder="1" applyAlignment="1">
      <alignment horizontal="center" vertical="center"/>
    </xf>
    <xf numFmtId="0" fontId="104" fillId="0" borderId="22"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3" xfId="0" applyNumberFormat="1" applyFont="1" applyBorder="1" applyAlignment="1"/>
    <xf numFmtId="0" fontId="112" fillId="0" borderId="0" xfId="0" applyFont="1" applyAlignment="1"/>
    <xf numFmtId="0" fontId="102" fillId="3" borderId="25" xfId="9" applyFont="1" applyFill="1" applyBorder="1" applyAlignment="1" applyProtection="1">
      <alignment horizontal="left" vertical="center"/>
      <protection locked="0"/>
    </xf>
    <xf numFmtId="0" fontId="106" fillId="3" borderId="26" xfId="16" applyFont="1" applyFill="1" applyBorder="1" applyAlignment="1" applyProtection="1">
      <protection locked="0"/>
    </xf>
    <xf numFmtId="193" fontId="104" fillId="36" borderId="26" xfId="0" applyNumberFormat="1" applyFont="1" applyFill="1" applyBorder="1"/>
    <xf numFmtId="164" fontId="104" fillId="36" borderId="27" xfId="7" applyNumberFormat="1" applyFont="1" applyFill="1" applyBorder="1"/>
    <xf numFmtId="0" fontId="107" fillId="0" borderId="0" xfId="0" applyFont="1" applyFill="1" applyAlignment="1">
      <alignment horizontal="center" wrapText="1"/>
    </xf>
    <xf numFmtId="0" fontId="104" fillId="0" borderId="19" xfId="0" applyFont="1" applyBorder="1"/>
    <xf numFmtId="0" fontId="104" fillId="0" borderId="21" xfId="0" applyFont="1" applyBorder="1"/>
    <xf numFmtId="0" fontId="104" fillId="0" borderId="23" xfId="0" applyFont="1" applyBorder="1" applyAlignment="1">
      <alignment horizontal="center" vertical="center"/>
    </xf>
    <xf numFmtId="164" fontId="102" fillId="3" borderId="22"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3" xfId="1" applyNumberFormat="1" applyFont="1" applyFill="1" applyBorder="1" applyAlignment="1" applyProtection="1">
      <alignment horizontal="center" vertical="center" wrapText="1"/>
      <protection locked="0"/>
    </xf>
    <xf numFmtId="0" fontId="102" fillId="3" borderId="22" xfId="5" applyFont="1" applyFill="1" applyBorder="1" applyAlignment="1" applyProtection="1">
      <alignment horizontal="right" vertical="center"/>
      <protection locked="0"/>
    </xf>
    <xf numFmtId="0" fontId="102" fillId="3" borderId="23" xfId="13" applyFont="1" applyFill="1" applyBorder="1" applyAlignment="1" applyProtection="1">
      <alignment horizontal="left" vertical="center"/>
      <protection locked="0"/>
    </xf>
    <xf numFmtId="193" fontId="104" fillId="0" borderId="22" xfId="0" applyNumberFormat="1" applyFont="1" applyBorder="1" applyAlignment="1"/>
    <xf numFmtId="193" fontId="104" fillId="0" borderId="3" xfId="0" applyNumberFormat="1" applyFont="1" applyBorder="1" applyAlignment="1"/>
    <xf numFmtId="193" fontId="104" fillId="0" borderId="23" xfId="0" applyNumberFormat="1" applyFont="1" applyBorder="1" applyAlignment="1"/>
    <xf numFmtId="164" fontId="104" fillId="0" borderId="24" xfId="7" applyNumberFormat="1" applyFont="1" applyBorder="1" applyAlignment="1">
      <alignment wrapText="1"/>
    </xf>
    <xf numFmtId="164" fontId="104" fillId="0" borderId="24" xfId="7" applyNumberFormat="1" applyFont="1" applyBorder="1" applyAlignment="1"/>
    <xf numFmtId="193" fontId="104" fillId="36" borderId="57" xfId="0" applyNumberFormat="1" applyFont="1" applyFill="1" applyBorder="1" applyAlignment="1"/>
    <xf numFmtId="0" fontId="106" fillId="3" borderId="27" xfId="16" applyFont="1" applyFill="1" applyBorder="1" applyAlignment="1" applyProtection="1">
      <protection locked="0"/>
    </xf>
    <xf numFmtId="193" fontId="104" fillId="36" borderId="25" xfId="0" applyNumberFormat="1" applyFont="1" applyFill="1" applyBorder="1"/>
    <xf numFmtId="193" fontId="104" fillId="36" borderId="27" xfId="0" applyNumberFormat="1" applyFont="1" applyFill="1" applyBorder="1"/>
    <xf numFmtId="193" fontId="104" fillId="36" borderId="58"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20" xfId="0" applyFont="1" applyBorder="1"/>
    <xf numFmtId="0" fontId="112" fillId="0" borderId="0" xfId="0" applyFont="1" applyAlignment="1">
      <alignment wrapText="1"/>
    </xf>
    <xf numFmtId="0" fontId="104" fillId="0" borderId="7" xfId="0" applyFont="1" applyBorder="1"/>
    <xf numFmtId="0" fontId="104" fillId="0" borderId="25" xfId="0" applyFont="1" applyBorder="1"/>
    <xf numFmtId="0" fontId="107" fillId="0" borderId="26" xfId="0" applyFont="1" applyBorder="1"/>
    <xf numFmtId="9" fontId="104" fillId="36" borderId="27" xfId="20961" applyFont="1" applyFill="1" applyBorder="1"/>
    <xf numFmtId="0" fontId="111" fillId="3" borderId="120" xfId="0" applyFont="1" applyFill="1" applyBorder="1" applyAlignment="1">
      <alignment horizontal="left"/>
    </xf>
    <xf numFmtId="0" fontId="111" fillId="3" borderId="121" xfId="0" applyFont="1" applyFill="1" applyBorder="1" applyAlignment="1">
      <alignment horizontal="left"/>
    </xf>
    <xf numFmtId="0" fontId="104" fillId="0" borderId="108" xfId="0" applyFont="1" applyFill="1" applyBorder="1" applyAlignment="1">
      <alignment horizontal="center" vertical="center" wrapText="1"/>
    </xf>
    <xf numFmtId="0" fontId="104" fillId="0" borderId="122" xfId="0" applyFont="1" applyFill="1" applyBorder="1" applyAlignment="1">
      <alignment horizontal="center" vertical="center" wrapText="1"/>
    </xf>
    <xf numFmtId="0" fontId="107" fillId="3" borderId="123" xfId="0" applyFont="1" applyFill="1" applyBorder="1" applyAlignment="1">
      <alignment vertical="center"/>
    </xf>
    <xf numFmtId="0" fontId="104" fillId="3" borderId="106" xfId="0" applyFont="1" applyFill="1" applyBorder="1" applyAlignment="1">
      <alignment vertical="center"/>
    </xf>
    <xf numFmtId="0" fontId="104" fillId="3" borderId="24" xfId="0" applyFont="1" applyFill="1" applyBorder="1" applyAlignment="1">
      <alignment vertical="center"/>
    </xf>
    <xf numFmtId="0" fontId="104" fillId="0" borderId="78"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9" xfId="1061" applyNumberFormat="1" applyFont="1" applyFill="1" applyBorder="1" applyAlignment="1">
      <alignment vertical="center"/>
    </xf>
    <xf numFmtId="164" fontId="104" fillId="0" borderId="73" xfId="1061" applyNumberFormat="1" applyFont="1" applyFill="1" applyBorder="1" applyAlignment="1">
      <alignment vertical="center"/>
    </xf>
    <xf numFmtId="0" fontId="104" fillId="0" borderId="124" xfId="0" applyFont="1" applyFill="1" applyBorder="1" applyAlignment="1">
      <alignment horizontal="center" vertical="center"/>
    </xf>
    <xf numFmtId="0" fontId="104" fillId="0" borderId="108" xfId="0" applyFont="1" applyFill="1" applyBorder="1" applyAlignment="1">
      <alignment vertical="center"/>
    </xf>
    <xf numFmtId="164" fontId="104" fillId="0" borderId="108" xfId="1061" applyNumberFormat="1" applyFont="1" applyFill="1" applyBorder="1" applyAlignment="1">
      <alignment vertical="center"/>
    </xf>
    <xf numFmtId="0" fontId="107" fillId="0" borderId="108" xfId="0" applyFont="1" applyFill="1" applyBorder="1" applyAlignment="1">
      <alignment vertical="center"/>
    </xf>
    <xf numFmtId="0" fontId="107" fillId="0" borderId="26" xfId="0" applyFont="1" applyFill="1" applyBorder="1" applyAlignment="1">
      <alignment vertical="center"/>
    </xf>
    <xf numFmtId="164" fontId="104" fillId="0" borderId="26" xfId="1061" applyNumberFormat="1" applyFont="1" applyFill="1" applyBorder="1" applyAlignment="1">
      <alignment vertical="center"/>
    </xf>
    <xf numFmtId="164" fontId="104" fillId="0" borderId="28" xfId="1061" applyNumberFormat="1" applyFont="1" applyFill="1" applyBorder="1" applyAlignment="1">
      <alignment vertical="center"/>
    </xf>
    <xf numFmtId="164" fontId="104" fillId="0" borderId="27" xfId="1061" applyNumberFormat="1" applyFont="1" applyFill="1" applyBorder="1" applyAlignment="1">
      <alignment vertical="center"/>
    </xf>
    <xf numFmtId="0" fontId="104" fillId="3" borderId="72" xfId="0" applyFont="1" applyFill="1" applyBorder="1" applyAlignment="1">
      <alignment horizontal="center" vertical="center"/>
    </xf>
    <xf numFmtId="0" fontId="104" fillId="3" borderId="0" xfId="0" applyFont="1" applyFill="1" applyBorder="1" applyAlignment="1">
      <alignment vertical="center"/>
    </xf>
    <xf numFmtId="0" fontId="104" fillId="0" borderId="19" xfId="0" applyFont="1" applyFill="1" applyBorder="1" applyAlignment="1">
      <alignment horizontal="center" vertical="center"/>
    </xf>
    <xf numFmtId="0" fontId="104" fillId="0" borderId="20" xfId="0" applyFont="1" applyFill="1" applyBorder="1" applyAlignment="1">
      <alignment vertical="center"/>
    </xf>
    <xf numFmtId="169" fontId="102" fillId="37" borderId="61" xfId="20" applyFont="1" applyBorder="1"/>
    <xf numFmtId="164" fontId="104" fillId="0" borderId="30" xfId="0" applyNumberFormat="1" applyFont="1" applyFill="1" applyBorder="1" applyAlignment="1">
      <alignment vertical="center"/>
    </xf>
    <xf numFmtId="164" fontId="104" fillId="0" borderId="30" xfId="1061" applyNumberFormat="1" applyFont="1" applyFill="1" applyBorder="1" applyAlignment="1">
      <alignment vertical="center"/>
    </xf>
    <xf numFmtId="164" fontId="104" fillId="0" borderId="21"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28" xfId="20" applyFont="1" applyBorder="1"/>
    <xf numFmtId="169" fontId="102" fillId="37" borderId="119" xfId="20" applyFont="1" applyBorder="1"/>
    <xf numFmtId="169" fontId="102" fillId="37" borderId="125" xfId="20" applyFont="1" applyBorder="1"/>
    <xf numFmtId="164" fontId="104" fillId="0" borderId="104" xfId="1061" applyNumberFormat="1" applyFont="1" applyFill="1" applyBorder="1" applyAlignment="1">
      <alignment vertical="center"/>
    </xf>
    <xf numFmtId="164" fontId="104" fillId="0" borderId="116" xfId="1061" applyNumberFormat="1" applyFont="1" applyFill="1" applyBorder="1" applyAlignment="1">
      <alignment vertical="center"/>
    </xf>
    <xf numFmtId="0" fontId="104" fillId="0" borderId="117" xfId="0" applyFont="1" applyFill="1" applyBorder="1" applyAlignment="1">
      <alignment horizontal="center" vertical="center"/>
    </xf>
    <xf numFmtId="0" fontId="104" fillId="0" borderId="105" xfId="0" applyFont="1" applyFill="1" applyBorder="1" applyAlignment="1">
      <alignment vertical="center"/>
    </xf>
    <xf numFmtId="169" fontId="102" fillId="37" borderId="34" xfId="20" applyFont="1" applyBorder="1"/>
    <xf numFmtId="10" fontId="104" fillId="0" borderId="102" xfId="20641" applyNumberFormat="1" applyFont="1" applyFill="1" applyBorder="1" applyAlignment="1">
      <alignment vertical="center"/>
    </xf>
    <xf numFmtId="10" fontId="104" fillId="0" borderId="118" xfId="20641" applyNumberFormat="1" applyFont="1" applyFill="1" applyBorder="1" applyAlignment="1">
      <alignment vertical="center"/>
    </xf>
    <xf numFmtId="0" fontId="107" fillId="0" borderId="0" xfId="0" applyFont="1"/>
    <xf numFmtId="0" fontId="104" fillId="0" borderId="60" xfId="0" applyFont="1" applyBorder="1" applyAlignment="1">
      <alignment horizontal="center"/>
    </xf>
    <xf numFmtId="0" fontId="104" fillId="0" borderId="61" xfId="0" applyFont="1" applyBorder="1" applyAlignment="1">
      <alignment horizontal="center"/>
    </xf>
    <xf numFmtId="0" fontId="104" fillId="0" borderId="20" xfId="0" applyFont="1" applyBorder="1" applyAlignment="1">
      <alignment horizontal="center"/>
    </xf>
    <xf numFmtId="0" fontId="104" fillId="0" borderId="21" xfId="0" applyFont="1" applyBorder="1" applyAlignment="1">
      <alignment horizontal="center"/>
    </xf>
    <xf numFmtId="0" fontId="112" fillId="0" borderId="0" xfId="0" applyFont="1" applyAlignment="1">
      <alignment horizontal="center"/>
    </xf>
    <xf numFmtId="0" fontId="102" fillId="3" borderId="22"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3"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3"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5" xfId="9" applyFont="1" applyFill="1" applyBorder="1" applyAlignment="1" applyProtection="1">
      <alignment horizontal="right" vertical="center"/>
      <protection locked="0"/>
    </xf>
    <xf numFmtId="193" fontId="106" fillId="36" borderId="26" xfId="16" applyNumberFormat="1" applyFont="1" applyFill="1" applyBorder="1" applyAlignment="1" applyProtection="1">
      <protection locked="0"/>
    </xf>
    <xf numFmtId="3" fontId="106" fillId="36" borderId="26" xfId="16" applyNumberFormat="1" applyFont="1" applyFill="1" applyBorder="1" applyAlignment="1" applyProtection="1">
      <protection locked="0"/>
    </xf>
    <xf numFmtId="193" fontId="106" fillId="36" borderId="26" xfId="1" applyNumberFormat="1" applyFont="1" applyFill="1" applyBorder="1" applyAlignment="1" applyProtection="1">
      <protection locked="0"/>
    </xf>
    <xf numFmtId="193" fontId="102" fillId="3" borderId="26" xfId="5" applyNumberFormat="1" applyFont="1" applyFill="1" applyBorder="1" applyProtection="1">
      <protection locked="0"/>
    </xf>
    <xf numFmtId="164" fontId="106" fillId="36" borderId="27" xfId="1" applyNumberFormat="1" applyFont="1" applyFill="1" applyBorder="1" applyAlignment="1" applyProtection="1">
      <protection locked="0"/>
    </xf>
    <xf numFmtId="193" fontId="104" fillId="0" borderId="0" xfId="0" applyNumberFormat="1" applyFont="1"/>
    <xf numFmtId="0" fontId="103" fillId="79" borderId="109" xfId="21412" applyFont="1" applyFill="1" applyBorder="1" applyAlignment="1" applyProtection="1">
      <alignment vertical="center" wrapText="1"/>
      <protection locked="0"/>
    </xf>
    <xf numFmtId="0" fontId="106" fillId="79" borderId="107"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horizontal="left" vertical="center" wrapText="1"/>
      <protection locked="0"/>
    </xf>
    <xf numFmtId="164" fontId="116" fillId="0" borderId="108" xfId="948" applyNumberFormat="1" applyFont="1" applyFill="1" applyBorder="1" applyAlignment="1" applyProtection="1">
      <alignment horizontal="right" vertical="center"/>
      <protection locked="0"/>
    </xf>
    <xf numFmtId="0" fontId="103" fillId="80" borderId="108"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top" wrapText="1"/>
      <protection locked="0"/>
    </xf>
    <xf numFmtId="164" fontId="116" fillId="80" borderId="108" xfId="948" applyNumberFormat="1" applyFont="1" applyFill="1" applyBorder="1" applyAlignment="1" applyProtection="1">
      <alignment horizontal="right" vertical="center"/>
    </xf>
    <xf numFmtId="0" fontId="103" fillId="79" borderId="109" xfId="21412" applyFont="1" applyFill="1" applyBorder="1" applyAlignment="1" applyProtection="1">
      <alignment vertical="center"/>
      <protection locked="0"/>
    </xf>
    <xf numFmtId="164" fontId="106" fillId="79" borderId="107" xfId="948" applyNumberFormat="1" applyFont="1" applyFill="1" applyBorder="1" applyAlignment="1" applyProtection="1">
      <alignment horizontal="right" vertical="center"/>
      <protection locked="0"/>
    </xf>
    <xf numFmtId="0" fontId="116" fillId="70" borderId="107" xfId="21412" applyFont="1" applyFill="1" applyBorder="1" applyAlignment="1" applyProtection="1">
      <alignment vertical="center" wrapText="1"/>
      <protection locked="0"/>
    </xf>
    <xf numFmtId="0" fontId="116" fillId="70" borderId="107" xfId="21412" applyFont="1" applyFill="1" applyBorder="1" applyAlignment="1" applyProtection="1">
      <alignment horizontal="left" vertical="center" wrapText="1"/>
      <protection locked="0"/>
    </xf>
    <xf numFmtId="0" fontId="116" fillId="3"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vertical="center" wrapText="1"/>
      <protection locked="0"/>
    </xf>
    <xf numFmtId="0" fontId="116" fillId="3" borderId="107" xfId="21412" applyFont="1" applyFill="1" applyBorder="1" applyAlignment="1" applyProtection="1">
      <alignment horizontal="left" vertical="center" wrapText="1"/>
      <protection locked="0"/>
    </xf>
    <xf numFmtId="0" fontId="116" fillId="0" borderId="103"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center" wrapText="1"/>
      <protection locked="0"/>
    </xf>
    <xf numFmtId="164" fontId="103" fillId="79" borderId="107" xfId="948" applyNumberFormat="1" applyFont="1" applyFill="1" applyBorder="1" applyAlignment="1" applyProtection="1">
      <alignment horizontal="right" vertical="center"/>
      <protection locked="0"/>
    </xf>
    <xf numFmtId="0" fontId="103" fillId="79" borderId="109" xfId="21412" applyFont="1" applyFill="1" applyBorder="1" applyAlignment="1" applyProtection="1">
      <alignment horizontal="center" vertical="center"/>
      <protection locked="0"/>
    </xf>
    <xf numFmtId="164" fontId="116" fillId="3" borderId="108" xfId="948" applyNumberFormat="1" applyFont="1" applyFill="1" applyBorder="1" applyAlignment="1" applyProtection="1">
      <alignment horizontal="right" vertical="center"/>
      <protection locked="0"/>
    </xf>
    <xf numFmtId="0" fontId="106" fillId="79" borderId="109" xfId="21412" applyFont="1" applyFill="1" applyBorder="1" applyAlignment="1" applyProtection="1">
      <alignment vertical="center"/>
      <protection locked="0"/>
    </xf>
    <xf numFmtId="10" fontId="116" fillId="80" borderId="108" xfId="20961" applyNumberFormat="1" applyFont="1" applyFill="1" applyBorder="1" applyAlignment="1" applyProtection="1">
      <alignment horizontal="right" vertical="center"/>
    </xf>
    <xf numFmtId="0" fontId="116" fillId="70" borderId="108" xfId="21412" applyFont="1" applyFill="1" applyBorder="1" applyAlignment="1" applyProtection="1">
      <alignment horizontal="center" vertical="center"/>
      <protection locked="0"/>
    </xf>
    <xf numFmtId="0" fontId="117" fillId="70" borderId="108"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60" xfId="0" applyFont="1" applyFill="1" applyBorder="1"/>
    <xf numFmtId="0" fontId="104" fillId="3" borderId="127" xfId="0" applyFont="1" applyFill="1" applyBorder="1" applyAlignment="1">
      <alignment wrapText="1"/>
    </xf>
    <xf numFmtId="0" fontId="104" fillId="3" borderId="128" xfId="0" applyFont="1" applyFill="1" applyBorder="1"/>
    <xf numFmtId="0" fontId="107" fillId="3" borderId="11" xfId="0" applyFont="1" applyFill="1" applyBorder="1" applyAlignment="1">
      <alignment horizontal="center" wrapText="1"/>
    </xf>
    <xf numFmtId="0" fontId="104" fillId="0" borderId="108" xfId="0" applyFont="1" applyFill="1" applyBorder="1" applyAlignment="1">
      <alignment horizontal="center"/>
    </xf>
    <xf numFmtId="0" fontId="104" fillId="0" borderId="108" xfId="0" applyFont="1" applyBorder="1" applyAlignment="1">
      <alignment horizontal="center"/>
    </xf>
    <xf numFmtId="0" fontId="104" fillId="3" borderId="72"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101" xfId="0" applyFont="1" applyFill="1" applyBorder="1" applyAlignment="1">
      <alignment horizontal="center" vertical="center" wrapText="1"/>
    </xf>
    <xf numFmtId="0" fontId="104" fillId="0" borderId="124" xfId="0" applyFont="1" applyBorder="1"/>
    <xf numFmtId="0" fontId="104" fillId="0" borderId="108" xfId="0" applyFont="1" applyBorder="1" applyAlignment="1">
      <alignment wrapText="1"/>
    </xf>
    <xf numFmtId="164" fontId="104" fillId="0" borderId="108" xfId="7" applyNumberFormat="1" applyFont="1" applyBorder="1"/>
    <xf numFmtId="164" fontId="104" fillId="0" borderId="122" xfId="7" applyNumberFormat="1" applyFont="1" applyBorder="1"/>
    <xf numFmtId="0" fontId="111" fillId="0" borderId="108" xfId="0" applyFont="1" applyBorder="1" applyAlignment="1">
      <alignment horizontal="left" wrapText="1" indent="2"/>
    </xf>
    <xf numFmtId="169" fontId="102" fillId="37" borderId="108" xfId="20" applyFont="1" applyBorder="1"/>
    <xf numFmtId="164" fontId="104" fillId="0" borderId="108" xfId="7" applyNumberFormat="1" applyFont="1" applyBorder="1" applyAlignment="1">
      <alignment vertical="center"/>
    </xf>
    <xf numFmtId="0" fontId="107" fillId="0" borderId="124" xfId="0" applyFont="1" applyBorder="1"/>
    <xf numFmtId="0" fontId="107" fillId="0" borderId="108" xfId="0" applyFont="1" applyBorder="1" applyAlignment="1">
      <alignment wrapText="1"/>
    </xf>
    <xf numFmtId="164" fontId="107" fillId="0" borderId="122" xfId="7" applyNumberFormat="1" applyFont="1" applyBorder="1"/>
    <xf numFmtId="0" fontId="114" fillId="3" borderId="72"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101" xfId="7" applyNumberFormat="1" applyFont="1" applyFill="1" applyBorder="1"/>
    <xf numFmtId="164" fontId="104" fillId="0" borderId="108" xfId="7" applyNumberFormat="1" applyFont="1" applyFill="1" applyBorder="1"/>
    <xf numFmtId="164" fontId="104" fillId="0" borderId="108" xfId="7" applyNumberFormat="1" applyFont="1" applyFill="1" applyBorder="1" applyAlignment="1">
      <alignment vertical="center"/>
    </xf>
    <xf numFmtId="0" fontId="111" fillId="0" borderId="108"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101" xfId="0" applyFont="1" applyFill="1" applyBorder="1"/>
    <xf numFmtId="0" fontId="107" fillId="0" borderId="25" xfId="0" applyFont="1" applyBorder="1"/>
    <xf numFmtId="0" fontId="107" fillId="0" borderId="26" xfId="0" applyFont="1" applyBorder="1" applyAlignment="1">
      <alignment wrapText="1"/>
    </xf>
    <xf numFmtId="10" fontId="107" fillId="0" borderId="27"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8" xfId="0" applyFont="1" applyBorder="1" applyAlignment="1">
      <alignment horizontal="center" vertical="center" wrapText="1"/>
    </xf>
    <xf numFmtId="0" fontId="119" fillId="0" borderId="108"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protection locked="0"/>
    </xf>
    <xf numFmtId="0" fontId="116" fillId="3" borderId="108" xfId="13" applyFont="1" applyFill="1" applyBorder="1" applyAlignment="1" applyProtection="1">
      <alignment horizontal="left" vertical="center" wrapText="1"/>
      <protection locked="0"/>
    </xf>
    <xf numFmtId="164" fontId="119" fillId="0" borderId="108" xfId="7" applyNumberFormat="1" applyFont="1" applyBorder="1"/>
    <xf numFmtId="0" fontId="116" fillId="0" borderId="108" xfId="13" applyFont="1" applyFill="1" applyBorder="1" applyAlignment="1" applyProtection="1">
      <alignment horizontal="left" vertical="center" wrapText="1"/>
      <protection locked="0"/>
    </xf>
    <xf numFmtId="0" fontId="120" fillId="0" borderId="108" xfId="13" applyFont="1" applyFill="1" applyBorder="1" applyAlignment="1" applyProtection="1">
      <alignment horizontal="left" vertical="center" wrapText="1"/>
      <protection locked="0"/>
    </xf>
    <xf numFmtId="49" fontId="116" fillId="0" borderId="108" xfId="5" applyNumberFormat="1" applyFont="1" applyFill="1" applyBorder="1" applyAlignment="1" applyProtection="1">
      <alignment horizontal="right" vertical="center"/>
      <protection locked="0"/>
    </xf>
    <xf numFmtId="49" fontId="103" fillId="0" borderId="108" xfId="5" applyNumberFormat="1" applyFont="1" applyFill="1" applyBorder="1" applyAlignment="1" applyProtection="1">
      <alignment horizontal="right" vertical="center"/>
      <protection locked="0"/>
    </xf>
    <xf numFmtId="0" fontId="119" fillId="0" borderId="108" xfId="0" applyFont="1" applyBorder="1"/>
    <xf numFmtId="0" fontId="115" fillId="0" borderId="0" xfId="0" applyFont="1" applyFill="1" applyAlignment="1">
      <alignment horizontal="left" vertical="top"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0" fontId="115" fillId="0" borderId="103"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wrapText="1"/>
      <protection locked="0"/>
    </xf>
    <xf numFmtId="164" fontId="115" fillId="0" borderId="108" xfId="7" applyNumberFormat="1" applyFont="1" applyBorder="1"/>
    <xf numFmtId="164" fontId="115" fillId="0" borderId="108" xfId="7" applyNumberFormat="1" applyFont="1" applyFill="1" applyBorder="1"/>
    <xf numFmtId="164" fontId="116" fillId="36" borderId="108" xfId="7" applyNumberFormat="1" applyFont="1" applyFill="1" applyBorder="1"/>
    <xf numFmtId="49" fontId="116" fillId="0" borderId="108" xfId="5" applyNumberFormat="1" applyFont="1" applyFill="1" applyBorder="1" applyAlignment="1" applyProtection="1">
      <alignment horizontal="right" vertical="center" wrapText="1"/>
      <protection locked="0"/>
    </xf>
    <xf numFmtId="49" fontId="103" fillId="0" borderId="108" xfId="5" applyNumberFormat="1" applyFont="1" applyFill="1" applyBorder="1" applyAlignment="1" applyProtection="1">
      <alignment horizontal="right" vertical="center" wrapText="1"/>
      <protection locked="0"/>
    </xf>
    <xf numFmtId="0" fontId="119"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5" fillId="0" borderId="108" xfId="0" applyFont="1" applyBorder="1"/>
    <xf numFmtId="0" fontId="116" fillId="0" borderId="108" xfId="0" applyNumberFormat="1" applyFont="1" applyFill="1" applyBorder="1" applyAlignment="1">
      <alignment horizontal="left" vertical="center" wrapText="1"/>
    </xf>
    <xf numFmtId="0" fontId="115" fillId="0" borderId="0" xfId="0" applyFont="1" applyBorder="1"/>
    <xf numFmtId="0" fontId="115" fillId="0" borderId="108" xfId="0" applyFont="1" applyFill="1" applyBorder="1"/>
    <xf numFmtId="0" fontId="119" fillId="0" borderId="108"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8" xfId="0" applyFont="1" applyFill="1" applyBorder="1" applyAlignment="1">
      <alignment horizontal="left" indent="1"/>
    </xf>
    <xf numFmtId="0" fontId="103" fillId="0" borderId="108" xfId="0" applyFont="1" applyFill="1" applyBorder="1" applyAlignment="1">
      <alignment horizontal="left" wrapText="1" indent="1"/>
    </xf>
    <xf numFmtId="0" fontId="116" fillId="0" borderId="108" xfId="0" applyFont="1" applyFill="1" applyBorder="1" applyAlignment="1">
      <alignment horizontal="left" indent="1"/>
    </xf>
    <xf numFmtId="0" fontId="116" fillId="0" borderId="108" xfId="0" applyNumberFormat="1" applyFont="1" applyFill="1" applyBorder="1" applyAlignment="1">
      <alignment horizontal="left" indent="1"/>
    </xf>
    <xf numFmtId="0" fontId="116" fillId="0" borderId="108" xfId="0" applyFont="1" applyFill="1" applyBorder="1" applyAlignment="1">
      <alignment horizontal="left" wrapText="1" indent="2"/>
    </xf>
    <xf numFmtId="0" fontId="103" fillId="0" borderId="108" xfId="0" applyFont="1" applyFill="1" applyBorder="1" applyAlignment="1">
      <alignment horizontal="left" vertical="center" indent="1"/>
    </xf>
    <xf numFmtId="0" fontId="115" fillId="81"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9" fillId="0" borderId="7" xfId="0" applyFont="1" applyBorder="1"/>
    <xf numFmtId="0" fontId="119" fillId="81" borderId="10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8"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8" xfId="0" applyNumberFormat="1"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49" fontId="115" fillId="0" borderId="108" xfId="0" applyNumberFormat="1" applyFont="1" applyFill="1" applyBorder="1" applyAlignment="1">
      <alignment horizontal="left" wrapText="1" indent="1"/>
    </xf>
    <xf numFmtId="0" fontId="103" fillId="0" borderId="138"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8" xfId="0" applyFont="1" applyFill="1" applyBorder="1" applyAlignment="1">
      <alignment horizontal="left" indent="1"/>
    </xf>
    <xf numFmtId="0" fontId="105" fillId="0" borderId="7" xfId="0" applyFont="1" applyBorder="1"/>
    <xf numFmtId="0" fontId="122" fillId="0" borderId="142" xfId="0" applyNumberFormat="1" applyFont="1" applyFill="1" applyBorder="1" applyAlignment="1">
      <alignment vertical="center" wrapText="1" readingOrder="1"/>
    </xf>
    <xf numFmtId="0" fontId="122" fillId="0" borderId="143" xfId="0" applyNumberFormat="1" applyFont="1" applyFill="1" applyBorder="1" applyAlignment="1">
      <alignment vertical="center" wrapText="1" readingOrder="1"/>
    </xf>
    <xf numFmtId="0" fontId="115" fillId="0" borderId="108" xfId="0" applyFont="1" applyBorder="1" applyAlignment="1">
      <alignment horizontal="left" indent="3"/>
    </xf>
    <xf numFmtId="0" fontId="122" fillId="0" borderId="143" xfId="0" applyNumberFormat="1" applyFont="1" applyFill="1" applyBorder="1" applyAlignment="1">
      <alignment horizontal="left" vertical="center" wrapText="1" indent="1" readingOrder="1"/>
    </xf>
    <xf numFmtId="0" fontId="115" fillId="0" borderId="103" xfId="0" applyFont="1" applyBorder="1" applyAlignment="1">
      <alignment horizontal="left" indent="2"/>
    </xf>
    <xf numFmtId="0" fontId="122" fillId="0" borderId="144" xfId="0" applyNumberFormat="1" applyFont="1" applyFill="1" applyBorder="1" applyAlignment="1">
      <alignment vertical="center" wrapText="1" readingOrder="1"/>
    </xf>
    <xf numFmtId="0" fontId="115" fillId="0" borderId="108" xfId="0" applyFont="1" applyFill="1" applyBorder="1" applyAlignment="1">
      <alignment horizontal="left" indent="2"/>
    </xf>
    <xf numFmtId="0" fontId="123" fillId="0" borderId="108" xfId="0" applyNumberFormat="1" applyFont="1" applyFill="1" applyBorder="1" applyAlignment="1">
      <alignment vertical="center" wrapText="1" readingOrder="1"/>
    </xf>
    <xf numFmtId="0" fontId="104" fillId="0" borderId="20" xfId="0" applyFont="1" applyBorder="1" applyAlignment="1">
      <alignment horizontal="center" wrapText="1"/>
    </xf>
    <xf numFmtId="0" fontId="104" fillId="0" borderId="30" xfId="0" applyFont="1" applyBorder="1" applyAlignment="1">
      <alignment horizontal="center" wrapText="1"/>
    </xf>
    <xf numFmtId="0" fontId="104" fillId="0" borderId="21" xfId="0" applyFont="1" applyBorder="1" applyAlignment="1">
      <alignment horizontal="center" wrapText="1"/>
    </xf>
    <xf numFmtId="0" fontId="102" fillId="3" borderId="108" xfId="13" applyFont="1" applyFill="1" applyBorder="1" applyAlignment="1" applyProtection="1">
      <alignment horizontal="left" vertical="center" wrapText="1"/>
      <protection locked="0"/>
    </xf>
    <xf numFmtId="164" fontId="104" fillId="0" borderId="109" xfId="7" applyNumberFormat="1" applyFont="1" applyBorder="1"/>
    <xf numFmtId="9" fontId="104" fillId="0" borderId="122" xfId="20961" applyFont="1" applyBorder="1"/>
    <xf numFmtId="9" fontId="104" fillId="0" borderId="122" xfId="20961" applyFont="1" applyBorder="1" applyAlignment="1">
      <alignment horizontal="right"/>
    </xf>
    <xf numFmtId="164" fontId="104" fillId="0" borderId="109" xfId="7" applyNumberFormat="1" applyFont="1" applyFill="1" applyBorder="1"/>
    <xf numFmtId="3" fontId="115" fillId="0" borderId="108" xfId="0" applyNumberFormat="1" applyFont="1" applyBorder="1"/>
    <xf numFmtId="3" fontId="119" fillId="0" borderId="108" xfId="0" applyNumberFormat="1" applyFont="1" applyBorder="1"/>
    <xf numFmtId="3" fontId="115" fillId="0" borderId="108" xfId="0" applyNumberFormat="1" applyFont="1" applyBorder="1" applyAlignment="1">
      <alignment horizontal="left" indent="1"/>
    </xf>
    <xf numFmtId="3" fontId="115" fillId="82" borderId="108" xfId="0" applyNumberFormat="1" applyFont="1" applyFill="1" applyBorder="1"/>
    <xf numFmtId="3" fontId="115" fillId="0" borderId="0" xfId="0" applyNumberFormat="1" applyFont="1"/>
    <xf numFmtId="3" fontId="116"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wrapText="1"/>
    </xf>
    <xf numFmtId="3" fontId="115" fillId="0" borderId="108" xfId="0" applyNumberFormat="1" applyFont="1" applyBorder="1" applyAlignment="1">
      <alignment horizontal="center" vertical="center"/>
    </xf>
    <xf numFmtId="3" fontId="103" fillId="0" borderId="108" xfId="0" applyNumberFormat="1" applyFont="1" applyFill="1" applyBorder="1" applyAlignment="1">
      <alignment horizontal="left" vertical="center" wrapText="1"/>
    </xf>
    <xf numFmtId="43" fontId="115" fillId="0" borderId="0" xfId="0" applyNumberFormat="1" applyFont="1"/>
    <xf numFmtId="3" fontId="116" fillId="36" borderId="108" xfId="21413" applyNumberFormat="1" applyFont="1" applyFill="1" applyBorder="1"/>
    <xf numFmtId="3" fontId="103" fillId="36" borderId="108" xfId="21413" applyNumberFormat="1" applyFont="1" applyFill="1" applyBorder="1"/>
    <xf numFmtId="3" fontId="119"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3"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5" fillId="0" borderId="103" xfId="0" applyNumberFormat="1" applyFont="1" applyBorder="1"/>
    <xf numFmtId="3" fontId="105" fillId="0" borderId="0" xfId="0" applyNumberFormat="1" applyFont="1"/>
    <xf numFmtId="194" fontId="115" fillId="0" borderId="108" xfId="0" applyNumberFormat="1" applyFont="1" applyBorder="1"/>
    <xf numFmtId="194" fontId="115" fillId="0" borderId="103" xfId="0" applyNumberFormat="1" applyFont="1" applyBorder="1"/>
    <xf numFmtId="194" fontId="119" fillId="0" borderId="108" xfId="0" applyNumberFormat="1" applyFont="1" applyBorder="1"/>
    <xf numFmtId="165" fontId="115" fillId="0" borderId="108" xfId="20961" applyNumberFormat="1" applyFont="1" applyBorder="1"/>
    <xf numFmtId="0" fontId="102" fillId="0" borderId="124" xfId="0" applyFont="1" applyBorder="1" applyAlignment="1"/>
    <xf numFmtId="164" fontId="104" fillId="0" borderId="108" xfId="7" applyNumberFormat="1" applyFont="1" applyBorder="1" applyAlignment="1"/>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93" fontId="105" fillId="0" borderId="0" xfId="0" applyNumberFormat="1" applyFont="1"/>
    <xf numFmtId="0" fontId="9" fillId="0" borderId="108" xfId="0" applyFont="1" applyFill="1" applyBorder="1"/>
    <xf numFmtId="164" fontId="104" fillId="0" borderId="0" xfId="7" applyNumberFormat="1" applyFont="1"/>
    <xf numFmtId="164" fontId="112" fillId="0" borderId="0" xfId="0" applyNumberFormat="1" applyFont="1" applyAlignment="1"/>
    <xf numFmtId="3" fontId="115" fillId="0" borderId="0" xfId="0" applyNumberFormat="1" applyFont="1" applyBorder="1"/>
    <xf numFmtId="165" fontId="119" fillId="0" borderId="108" xfId="20961" applyNumberFormat="1" applyFont="1" applyBorder="1"/>
    <xf numFmtId="164" fontId="104" fillId="0" borderId="24" xfId="7" applyNumberFormat="1" applyFont="1" applyBorder="1"/>
    <xf numFmtId="0" fontId="102" fillId="0" borderId="109" xfId="0" applyFont="1" applyFill="1" applyBorder="1" applyAlignment="1">
      <alignment wrapText="1"/>
    </xf>
    <xf numFmtId="0" fontId="104" fillId="0" borderId="122" xfId="0" applyFont="1" applyFill="1" applyBorder="1" applyAlignment="1"/>
    <xf numFmtId="3" fontId="112" fillId="0" borderId="0" xfId="0" applyNumberFormat="1" applyFont="1"/>
    <xf numFmtId="0" fontId="102" fillId="0" borderId="122" xfId="0" applyFont="1" applyFill="1" applyBorder="1" applyAlignment="1">
      <alignment horizontal="left" vertical="center" wrapText="1"/>
    </xf>
    <xf numFmtId="17" fontId="2" fillId="0" borderId="20" xfId="0" applyNumberFormat="1" applyFont="1" applyFill="1" applyBorder="1" applyAlignment="1">
      <alignment horizontal="center" vertical="center" wrapText="1"/>
    </xf>
    <xf numFmtId="195" fontId="104" fillId="0" borderId="24" xfId="20961" applyNumberFormat="1" applyFont="1" applyFill="1" applyBorder="1" applyAlignment="1"/>
    <xf numFmtId="195" fontId="104" fillId="0" borderId="122" xfId="20961" applyNumberFormat="1" applyFont="1" applyFill="1" applyBorder="1" applyAlignment="1"/>
    <xf numFmtId="195" fontId="104" fillId="0" borderId="116" xfId="20961" applyNumberFormat="1" applyFont="1" applyFill="1" applyBorder="1" applyAlignment="1"/>
    <xf numFmtId="10" fontId="124" fillId="0" borderId="26" xfId="20961" applyNumberFormat="1" applyFont="1" applyFill="1" applyBorder="1" applyAlignment="1" applyProtection="1">
      <alignment horizontal="left" vertical="center"/>
    </xf>
    <xf numFmtId="193" fontId="102" fillId="0" borderId="23" xfId="2" applyNumberFormat="1" applyFont="1" applyFill="1" applyBorder="1" applyAlignment="1" applyProtection="1">
      <alignment vertical="top"/>
      <protection locked="0"/>
    </xf>
    <xf numFmtId="0" fontId="88" fillId="0" borderId="75" xfId="0" applyFont="1" applyBorder="1" applyAlignment="1">
      <alignment horizontal="left" vertical="center" wrapText="1"/>
    </xf>
    <xf numFmtId="0" fontId="88" fillId="0" borderId="74" xfId="0" applyFont="1" applyBorder="1" applyAlignment="1">
      <alignment horizontal="left" vertical="center" wrapText="1"/>
    </xf>
    <xf numFmtId="0" fontId="102" fillId="0" borderId="30" xfId="0" applyFont="1" applyFill="1" applyBorder="1" applyAlignment="1" applyProtection="1">
      <alignment horizontal="center"/>
    </xf>
    <xf numFmtId="0" fontId="102" fillId="0" borderId="31" xfId="0" applyFont="1" applyFill="1" applyBorder="1" applyAlignment="1" applyProtection="1">
      <alignment horizontal="center"/>
    </xf>
    <xf numFmtId="0" fontId="102" fillId="0" borderId="33" xfId="0" applyFont="1" applyFill="1" applyBorder="1" applyAlignment="1" applyProtection="1">
      <alignment horizontal="center"/>
    </xf>
    <xf numFmtId="0" fontId="102" fillId="0" borderId="32" xfId="0" applyFont="1" applyFill="1" applyBorder="1" applyAlignment="1" applyProtection="1">
      <alignment horizontal="center"/>
    </xf>
    <xf numFmtId="0" fontId="107" fillId="0" borderId="4" xfId="0" applyFont="1" applyBorder="1" applyAlignment="1">
      <alignment horizontal="center" vertical="center"/>
    </xf>
    <xf numFmtId="0" fontId="107" fillId="0" borderId="78"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20" xfId="0" applyFont="1" applyFill="1" applyBorder="1" applyAlignment="1" applyProtection="1">
      <alignment horizontal="center"/>
    </xf>
    <xf numFmtId="0" fontId="106" fillId="0" borderId="21" xfId="0" applyFont="1" applyFill="1" applyBorder="1" applyAlignment="1" applyProtection="1">
      <alignment horizontal="center"/>
    </xf>
    <xf numFmtId="0" fontId="102" fillId="0" borderId="3" xfId="0" applyFont="1" applyBorder="1" applyAlignment="1">
      <alignment wrapText="1"/>
    </xf>
    <xf numFmtId="0" fontId="104" fillId="0" borderId="23" xfId="0" applyFont="1" applyBorder="1" applyAlignment="1"/>
    <xf numFmtId="0" fontId="106" fillId="0" borderId="8"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1" xfId="0" applyFont="1" applyFill="1" applyBorder="1" applyAlignment="1">
      <alignment horizontal="center" wrapText="1"/>
    </xf>
    <xf numFmtId="0" fontId="104" fillId="0" borderId="108" xfId="0" applyFont="1" applyFill="1" applyBorder="1" applyAlignment="1">
      <alignment horizontal="center" vertical="center" wrapText="1"/>
    </xf>
    <xf numFmtId="0" fontId="104" fillId="0" borderId="109" xfId="0" applyFont="1" applyFill="1" applyBorder="1" applyAlignment="1">
      <alignment horizontal="center"/>
    </xf>
    <xf numFmtId="0" fontId="104" fillId="0" borderId="24" xfId="0" applyFont="1" applyFill="1" applyBorder="1" applyAlignment="1">
      <alignment horizontal="center"/>
    </xf>
    <xf numFmtId="0" fontId="107" fillId="36" borderId="126" xfId="0" applyFont="1" applyFill="1" applyBorder="1" applyAlignment="1">
      <alignment horizontal="center" vertical="center" wrapText="1"/>
    </xf>
    <xf numFmtId="0" fontId="107" fillId="36" borderId="33" xfId="0" applyFont="1" applyFill="1" applyBorder="1" applyAlignment="1">
      <alignment horizontal="center" vertical="center" wrapText="1"/>
    </xf>
    <xf numFmtId="0" fontId="107" fillId="36" borderId="123" xfId="0" applyFont="1" applyFill="1" applyBorder="1" applyAlignment="1">
      <alignment horizontal="center" vertical="center" wrapText="1"/>
    </xf>
    <xf numFmtId="0" fontId="107"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164" fontId="106" fillId="3" borderId="21" xfId="1" applyNumberFormat="1" applyFont="1" applyFill="1" applyBorder="1" applyAlignment="1" applyProtection="1">
      <alignment horizontal="center"/>
      <protection locked="0"/>
    </xf>
    <xf numFmtId="0" fontId="107" fillId="0" borderId="56" xfId="0" applyFont="1" applyBorder="1" applyAlignment="1">
      <alignment horizontal="center" vertical="center" wrapText="1"/>
    </xf>
    <xf numFmtId="0" fontId="107" fillId="0" borderId="57" xfId="0" applyFont="1" applyBorder="1" applyAlignment="1">
      <alignment horizontal="center" vertical="center" wrapText="1"/>
    </xf>
    <xf numFmtId="164" fontId="106" fillId="0" borderId="99" xfId="1" applyNumberFormat="1" applyFont="1" applyFill="1" applyBorder="1" applyAlignment="1" applyProtection="1">
      <alignment horizontal="center" vertical="center" wrapText="1"/>
      <protection locked="0"/>
    </xf>
    <xf numFmtId="164" fontId="106" fillId="0" borderId="100" xfId="1" applyNumberFormat="1" applyFont="1" applyFill="1" applyBorder="1" applyAlignment="1" applyProtection="1">
      <alignment horizontal="center" vertical="center" wrapText="1"/>
      <protection locked="0"/>
    </xf>
    <xf numFmtId="0" fontId="104" fillId="0" borderId="103"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6"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109" xfId="0" applyFont="1" applyFill="1" applyBorder="1" applyAlignment="1">
      <alignment horizontal="center" wrapText="1"/>
    </xf>
    <xf numFmtId="0" fontId="104" fillId="0" borderId="107" xfId="0" applyFont="1" applyFill="1" applyBorder="1" applyAlignment="1">
      <alignment horizontal="center" wrapText="1"/>
    </xf>
    <xf numFmtId="0" fontId="104" fillId="0" borderId="137"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01" xfId="0" applyFont="1" applyFill="1" applyBorder="1" applyAlignment="1">
      <alignment horizontal="center" vertical="center" wrapText="1"/>
    </xf>
    <xf numFmtId="0" fontId="111" fillId="0" borderId="60" xfId="0" applyFont="1" applyFill="1" applyBorder="1" applyAlignment="1">
      <alignment horizontal="left" vertical="center"/>
    </xf>
    <xf numFmtId="0" fontId="111" fillId="0" borderId="61" xfId="0" applyFont="1" applyFill="1" applyBorder="1" applyAlignment="1">
      <alignment horizontal="left" vertical="center"/>
    </xf>
    <xf numFmtId="0" fontId="104" fillId="0" borderId="61"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20" xfId="0" applyFont="1" applyBorder="1" applyAlignment="1">
      <alignment horizontal="center"/>
    </xf>
    <xf numFmtId="0" fontId="104" fillId="0" borderId="21" xfId="0" applyFont="1" applyBorder="1" applyAlignment="1">
      <alignment horizontal="center" vertical="center" wrapText="1"/>
    </xf>
    <xf numFmtId="0" fontId="104" fillId="0" borderId="122" xfId="0" applyFont="1" applyBorder="1" applyAlignment="1">
      <alignment horizontal="center" vertical="center" wrapText="1"/>
    </xf>
    <xf numFmtId="0" fontId="103" fillId="0" borderId="129"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2"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5" xfId="0" applyNumberFormat="1" applyFont="1" applyFill="1" applyBorder="1" applyAlignment="1">
      <alignment horizontal="left" vertical="center" wrapText="1"/>
    </xf>
    <xf numFmtId="0" fontId="103" fillId="0" borderId="136" xfId="0" applyNumberFormat="1" applyFont="1" applyFill="1" applyBorder="1" applyAlignment="1">
      <alignment horizontal="left" vertical="center" wrapText="1"/>
    </xf>
    <xf numFmtId="0" fontId="119" fillId="0" borderId="10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3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1" fillId="0" borderId="108"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1"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8"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9"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8"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4" xfId="0" applyNumberFormat="1" applyFont="1" applyFill="1" applyBorder="1" applyAlignment="1">
      <alignment horizontal="left" vertical="top" wrapText="1"/>
    </xf>
    <xf numFmtId="0" fontId="103" fillId="0" borderId="131" xfId="0" applyNumberFormat="1" applyFont="1" applyFill="1" applyBorder="1" applyAlignment="1">
      <alignment horizontal="left" vertical="top" wrapText="1"/>
    </xf>
    <xf numFmtId="0" fontId="103" fillId="0" borderId="137" xfId="0" applyNumberFormat="1" applyFont="1" applyFill="1" applyBorder="1" applyAlignment="1">
      <alignment horizontal="left" vertical="top" wrapText="1"/>
    </xf>
    <xf numFmtId="0" fontId="103" fillId="0" borderId="138" xfId="0" applyNumberFormat="1" applyFont="1" applyFill="1" applyBorder="1" applyAlignment="1">
      <alignment horizontal="left" vertical="top" wrapText="1"/>
    </xf>
    <xf numFmtId="0" fontId="103" fillId="0" borderId="59"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03" fillId="0" borderId="140" xfId="0" applyNumberFormat="1" applyFont="1" applyFill="1" applyBorder="1" applyAlignment="1">
      <alignment horizontal="left" vertical="top" wrapText="1"/>
    </xf>
    <xf numFmtId="0" fontId="103" fillId="0" borderId="141" xfId="0" applyNumberFormat="1" applyFont="1" applyFill="1" applyBorder="1" applyAlignment="1">
      <alignment horizontal="left" vertical="top" wrapText="1"/>
    </xf>
    <xf numFmtId="0" fontId="119" fillId="0" borderId="108" xfId="0" applyFont="1" applyBorder="1" applyAlignment="1">
      <alignment horizontal="center" vertical="center"/>
    </xf>
    <xf numFmtId="0" fontId="90" fillId="0" borderId="109"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90" fillId="0" borderId="109" xfId="0" applyFont="1" applyFill="1" applyBorder="1" applyAlignment="1">
      <alignment horizontal="left"/>
    </xf>
    <xf numFmtId="0" fontId="90" fillId="0" borderId="107" xfId="0" applyFont="1" applyFill="1" applyBorder="1" applyAlignment="1">
      <alignment horizontal="left"/>
    </xf>
    <xf numFmtId="0" fontId="90" fillId="3" borderId="109" xfId="0" applyFont="1" applyFill="1" applyBorder="1" applyAlignment="1">
      <alignment vertical="center" wrapText="1"/>
    </xf>
    <xf numFmtId="0" fontId="90" fillId="3" borderId="107" xfId="0" applyFont="1" applyFill="1" applyBorder="1" applyAlignment="1">
      <alignment vertical="center" wrapText="1"/>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90" fillId="0" borderId="108" xfId="0" applyFont="1" applyFill="1" applyBorder="1" applyAlignment="1">
      <alignment horizontal="left"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89" fillId="76" borderId="84" xfId="0" applyFont="1" applyFill="1" applyBorder="1" applyAlignment="1">
      <alignment horizontal="center" vertical="center" wrapText="1"/>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109" xfId="0" applyFont="1" applyFill="1" applyBorder="1" applyAlignment="1">
      <alignment vertical="center" wrapText="1"/>
    </xf>
    <xf numFmtId="0" fontId="90" fillId="0" borderId="107" xfId="0" applyFont="1" applyFill="1" applyBorder="1" applyAlignment="1">
      <alignment vertical="center" wrapText="1"/>
    </xf>
    <xf numFmtId="0" fontId="90" fillId="3" borderId="86" xfId="0" applyFont="1" applyFill="1" applyBorder="1" applyAlignment="1">
      <alignment horizontal="left" vertical="center" wrapText="1"/>
    </xf>
    <xf numFmtId="0" fontId="90" fillId="3" borderId="87"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90"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86"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90" fillId="0" borderId="86" xfId="0" applyFont="1" applyFill="1" applyBorder="1" applyAlignment="1">
      <alignment vertical="center" wrapText="1"/>
    </xf>
    <xf numFmtId="0" fontId="90" fillId="0" borderId="87" xfId="0" applyFont="1" applyFill="1" applyBorder="1" applyAlignment="1">
      <alignment vertical="center" wrapText="1"/>
    </xf>
    <xf numFmtId="0" fontId="90" fillId="3" borderId="109" xfId="0" applyFont="1" applyFill="1" applyBorder="1" applyAlignment="1">
      <alignment horizontal="left" vertical="center" wrapText="1"/>
    </xf>
    <xf numFmtId="0" fontId="90" fillId="3" borderId="107" xfId="0" applyFont="1" applyFill="1" applyBorder="1" applyAlignment="1">
      <alignment horizontal="left" vertical="center" wrapText="1"/>
    </xf>
    <xf numFmtId="0" fontId="89" fillId="76" borderId="91"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2" xfId="0" applyFont="1" applyFill="1" applyBorder="1" applyAlignment="1">
      <alignment horizontal="center" vertical="center" wrapText="1"/>
    </xf>
    <xf numFmtId="0" fontId="90" fillId="78" borderId="109" xfId="0" applyFont="1" applyFill="1" applyBorder="1" applyAlignment="1">
      <alignment vertical="center" wrapText="1"/>
    </xf>
    <xf numFmtId="0" fontId="90" fillId="78" borderId="107" xfId="0" applyFont="1" applyFill="1" applyBorder="1" applyAlignment="1">
      <alignment vertical="center" wrapText="1"/>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89" fillId="76" borderId="98" xfId="0" applyFont="1" applyFill="1" applyBorder="1" applyAlignment="1">
      <alignment horizontal="center" vertical="center"/>
    </xf>
    <xf numFmtId="0" fontId="89" fillId="76" borderId="108" xfId="0" applyFont="1" applyFill="1" applyBorder="1" applyAlignment="1">
      <alignment horizontal="center" vertical="center" wrapText="1"/>
    </xf>
    <xf numFmtId="0" fontId="89" fillId="0" borderId="108" xfId="0" applyFont="1" applyFill="1" applyBorder="1" applyAlignment="1">
      <alignment horizontal="center" vertical="center"/>
    </xf>
    <xf numFmtId="0" fontId="90" fillId="0" borderId="109" xfId="13" applyFont="1" applyFill="1" applyBorder="1" applyAlignment="1" applyProtection="1">
      <alignment horizontal="left" vertical="top" wrapText="1"/>
      <protection locked="0"/>
    </xf>
    <xf numFmtId="0" fontId="90" fillId="0" borderId="107" xfId="13" applyFont="1" applyFill="1" applyBorder="1" applyAlignment="1" applyProtection="1">
      <alignment horizontal="left" vertical="top" wrapText="1"/>
      <protection locked="0"/>
    </xf>
    <xf numFmtId="0" fontId="90" fillId="3" borderId="109"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89" fillId="0" borderId="94" xfId="0" applyFont="1" applyFill="1" applyBorder="1" applyAlignment="1">
      <alignment horizontal="center" vertical="center"/>
    </xf>
    <xf numFmtId="0" fontId="90" fillId="0" borderId="109" xfId="0" applyNumberFormat="1"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89" fillId="76" borderId="109" xfId="0" applyFont="1" applyFill="1" applyBorder="1" applyAlignment="1">
      <alignment horizontal="center" vertical="center" wrapText="1"/>
    </xf>
    <xf numFmtId="0" fontId="89" fillId="76" borderId="107" xfId="0" applyFont="1" applyFill="1" applyBorder="1" applyAlignment="1">
      <alignment horizontal="center" vertical="center" wrapText="1"/>
    </xf>
    <xf numFmtId="0" fontId="90" fillId="0" borderId="109" xfId="0" applyNumberFormat="1" applyFont="1" applyFill="1" applyBorder="1" applyAlignment="1">
      <alignment horizontal="left" vertical="top" wrapText="1"/>
    </xf>
    <xf numFmtId="0" fontId="90" fillId="0" borderId="107" xfId="0" applyNumberFormat="1" applyFont="1" applyFill="1" applyBorder="1" applyAlignment="1">
      <alignment horizontal="left" vertical="top" wrapText="1"/>
    </xf>
    <xf numFmtId="0" fontId="90" fillId="0" borderId="103" xfId="12672" applyFont="1" applyFill="1" applyBorder="1" applyAlignment="1">
      <alignment horizontal="left" vertical="center" wrapText="1"/>
    </xf>
    <xf numFmtId="0" fontId="90" fillId="0" borderId="139"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49" fontId="90" fillId="0" borderId="103" xfId="0" applyNumberFormat="1" applyFont="1" applyFill="1" applyBorder="1" applyAlignment="1">
      <alignment horizontal="center" vertical="center"/>
    </xf>
    <xf numFmtId="49" fontId="90" fillId="0" borderId="139"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90" fillId="0" borderId="108" xfId="0" applyFont="1" applyFill="1" applyBorder="1" applyAlignment="1">
      <alignment horizontal="left" vertical="top" wrapText="1"/>
    </xf>
    <xf numFmtId="0" fontId="90" fillId="0" borderId="108" xfId="0" applyNumberFormat="1" applyFont="1" applyFill="1" applyBorder="1" applyAlignment="1">
      <alignment horizontal="left" vertical="top" wrapText="1"/>
    </xf>
    <xf numFmtId="0" fontId="90"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Normal="100" workbookViewId="0">
      <pane xSplit="1" ySplit="7" topLeftCell="B8" activePane="bottomRight" state="frozen"/>
      <selection activeCell="C15" sqref="C15"/>
      <selection pane="topRight" activeCell="C15" sqref="C15"/>
      <selection pane="bottomLeft" activeCell="C15" sqref="C15"/>
      <selection pane="bottomRight" activeCell="G18" sqref="G18"/>
    </sheetView>
  </sheetViews>
  <sheetFormatPr defaultRowHeight="15"/>
  <cols>
    <col min="1" max="1" width="10.28515625" style="1" customWidth="1"/>
    <col min="2" max="2" width="153" bestFit="1" customWidth="1"/>
    <col min="3" max="3" width="35.42578125" customWidth="1"/>
  </cols>
  <sheetData>
    <row r="1" spans="1:3" ht="15.75">
      <c r="A1" s="2"/>
      <c r="B1" s="7" t="s">
        <v>253</v>
      </c>
      <c r="C1" s="88"/>
    </row>
    <row r="2" spans="1:3" s="4" customFormat="1" ht="15.75">
      <c r="A2" s="20">
        <v>1</v>
      </c>
      <c r="B2" s="5" t="s">
        <v>254</v>
      </c>
      <c r="C2" s="88" t="s">
        <v>1009</v>
      </c>
    </row>
    <row r="3" spans="1:3" s="4" customFormat="1" ht="15.75">
      <c r="A3" s="20">
        <v>2</v>
      </c>
      <c r="B3" s="6" t="s">
        <v>255</v>
      </c>
      <c r="C3" s="723" t="s">
        <v>1015</v>
      </c>
    </row>
    <row r="4" spans="1:3" s="4" customFormat="1" ht="15.75">
      <c r="A4" s="20">
        <v>3</v>
      </c>
      <c r="B4" s="6" t="s">
        <v>256</v>
      </c>
      <c r="C4" s="88" t="s">
        <v>1017</v>
      </c>
    </row>
    <row r="5" spans="1:3" s="4" customFormat="1" ht="15.75">
      <c r="A5" s="21">
        <v>4</v>
      </c>
      <c r="B5" s="9" t="s">
        <v>257</v>
      </c>
      <c r="C5" s="89" t="s">
        <v>1011</v>
      </c>
    </row>
    <row r="6" spans="1:3" s="8" customFormat="1" ht="65.25" customHeight="1">
      <c r="A6" s="739" t="s">
        <v>488</v>
      </c>
      <c r="B6" s="740"/>
      <c r="C6" s="740"/>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6.25">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85" zoomScaleNormal="85" workbookViewId="0">
      <pane xSplit="1" ySplit="5" topLeftCell="B6" activePane="bottomRight" state="frozen"/>
      <selection activeCell="B30" sqref="B30"/>
      <selection pane="topRight" activeCell="B30" sqref="B30"/>
      <selection pane="bottomLeft" activeCell="B30" sqref="B30"/>
      <selection pane="bottomRight" activeCell="G27" sqref="G27"/>
    </sheetView>
  </sheetViews>
  <sheetFormatPr defaultColWidth="9.140625" defaultRowHeight="15.75"/>
  <cols>
    <col min="1" max="1" width="9.5703125" style="322" bestFit="1" customWidth="1"/>
    <col min="2" max="2" width="132.42578125" style="98" customWidth="1"/>
    <col min="3" max="3" width="18.42578125" style="98" customWidth="1"/>
    <col min="4" max="16384" width="9.140625" style="99"/>
  </cols>
  <sheetData>
    <row r="1" spans="1:4">
      <c r="A1" s="96" t="s">
        <v>188</v>
      </c>
      <c r="B1" s="103" t="str">
        <f>Info!C2</f>
        <v>სს ”ლიბერთი ბანკი”</v>
      </c>
      <c r="D1" s="98"/>
    </row>
    <row r="2" spans="1:4" s="277" customFormat="1" ht="15.75" customHeight="1">
      <c r="A2" s="277" t="s">
        <v>189</v>
      </c>
      <c r="B2" s="153">
        <f>'1. key ratios'!B2</f>
        <v>44926</v>
      </c>
    </row>
    <row r="3" spans="1:4" s="277" customFormat="1" ht="15.75" customHeight="1"/>
    <row r="4" spans="1:4" ht="16.5" thickBot="1">
      <c r="A4" s="322" t="s">
        <v>412</v>
      </c>
      <c r="B4" s="323" t="s">
        <v>88</v>
      </c>
    </row>
    <row r="5" spans="1:4" ht="15">
      <c r="A5" s="324" t="s">
        <v>26</v>
      </c>
      <c r="B5" s="325"/>
      <c r="C5" s="326" t="s">
        <v>27</v>
      </c>
    </row>
    <row r="6" spans="1:4" ht="15">
      <c r="A6" s="327">
        <v>1</v>
      </c>
      <c r="B6" s="328" t="s">
        <v>28</v>
      </c>
      <c r="C6" s="329">
        <f>SUM(C7:C11)</f>
        <v>398891793.70852143</v>
      </c>
    </row>
    <row r="7" spans="1:4" ht="15">
      <c r="A7" s="327">
        <v>2</v>
      </c>
      <c r="B7" s="330" t="s">
        <v>29</v>
      </c>
      <c r="C7" s="331">
        <v>44490460</v>
      </c>
    </row>
    <row r="8" spans="1:4" ht="15">
      <c r="A8" s="327">
        <v>3</v>
      </c>
      <c r="B8" s="332" t="s">
        <v>30</v>
      </c>
      <c r="C8" s="331">
        <v>35132256</v>
      </c>
    </row>
    <row r="9" spans="1:4" ht="15">
      <c r="A9" s="327">
        <v>4</v>
      </c>
      <c r="B9" s="332" t="s">
        <v>31</v>
      </c>
      <c r="C9" s="331">
        <v>34359679</v>
      </c>
    </row>
    <row r="10" spans="1:4" ht="15">
      <c r="A10" s="327">
        <v>5</v>
      </c>
      <c r="B10" s="332" t="s">
        <v>32</v>
      </c>
      <c r="C10" s="331">
        <v>1694028</v>
      </c>
    </row>
    <row r="11" spans="1:4" ht="15">
      <c r="A11" s="327">
        <v>6</v>
      </c>
      <c r="B11" s="333" t="s">
        <v>33</v>
      </c>
      <c r="C11" s="738">
        <v>283215370.70852143</v>
      </c>
    </row>
    <row r="12" spans="1:4" s="313" customFormat="1" ht="15">
      <c r="A12" s="327">
        <v>7</v>
      </c>
      <c r="B12" s="328" t="s">
        <v>34</v>
      </c>
      <c r="C12" s="334">
        <f>SUM(C13:C27)</f>
        <v>94235619.633731395</v>
      </c>
    </row>
    <row r="13" spans="1:4" s="313" customFormat="1" ht="15">
      <c r="A13" s="327">
        <v>8</v>
      </c>
      <c r="B13" s="335" t="s">
        <v>35</v>
      </c>
      <c r="C13" s="336">
        <v>34359679</v>
      </c>
    </row>
    <row r="14" spans="1:4" s="313" customFormat="1" ht="30">
      <c r="A14" s="327">
        <v>9</v>
      </c>
      <c r="B14" s="337" t="s">
        <v>36</v>
      </c>
      <c r="C14" s="336">
        <v>3037000.6837313883</v>
      </c>
    </row>
    <row r="15" spans="1:4" s="313" customFormat="1" ht="15">
      <c r="A15" s="327">
        <v>10</v>
      </c>
      <c r="B15" s="338" t="s">
        <v>37</v>
      </c>
      <c r="C15" s="336">
        <v>56732206.950000003</v>
      </c>
    </row>
    <row r="16" spans="1:4" s="313" customFormat="1" ht="15">
      <c r="A16" s="327">
        <v>11</v>
      </c>
      <c r="B16" s="339" t="s">
        <v>38</v>
      </c>
      <c r="C16" s="336">
        <v>0</v>
      </c>
    </row>
    <row r="17" spans="1:3" s="313" customFormat="1" ht="15">
      <c r="A17" s="327">
        <v>12</v>
      </c>
      <c r="B17" s="338" t="s">
        <v>39</v>
      </c>
      <c r="C17" s="336">
        <v>0</v>
      </c>
    </row>
    <row r="18" spans="1:3" s="313" customFormat="1" ht="15">
      <c r="A18" s="327">
        <v>13</v>
      </c>
      <c r="B18" s="338" t="s">
        <v>40</v>
      </c>
      <c r="C18" s="336">
        <v>0</v>
      </c>
    </row>
    <row r="19" spans="1:3" s="313" customFormat="1" ht="15">
      <c r="A19" s="327">
        <v>14</v>
      </c>
      <c r="B19" s="338" t="s">
        <v>41</v>
      </c>
      <c r="C19" s="336">
        <v>0</v>
      </c>
    </row>
    <row r="20" spans="1:3" s="313" customFormat="1" ht="30">
      <c r="A20" s="327">
        <v>15</v>
      </c>
      <c r="B20" s="338" t="s">
        <v>42</v>
      </c>
      <c r="C20" s="336">
        <v>0</v>
      </c>
    </row>
    <row r="21" spans="1:3" s="313" customFormat="1" ht="30">
      <c r="A21" s="327">
        <v>16</v>
      </c>
      <c r="B21" s="337" t="s">
        <v>43</v>
      </c>
      <c r="C21" s="336">
        <v>0</v>
      </c>
    </row>
    <row r="22" spans="1:3" s="313" customFormat="1">
      <c r="A22" s="327">
        <v>17</v>
      </c>
      <c r="B22" s="340" t="s">
        <v>44</v>
      </c>
      <c r="C22" s="336">
        <v>106733</v>
      </c>
    </row>
    <row r="23" spans="1:3" s="313" customFormat="1" ht="30">
      <c r="A23" s="327">
        <v>18</v>
      </c>
      <c r="B23" s="337" t="s">
        <v>45</v>
      </c>
      <c r="C23" s="336">
        <v>0</v>
      </c>
    </row>
    <row r="24" spans="1:3" s="313" customFormat="1" ht="30">
      <c r="A24" s="327">
        <v>19</v>
      </c>
      <c r="B24" s="337" t="s">
        <v>46</v>
      </c>
      <c r="C24" s="336">
        <v>0</v>
      </c>
    </row>
    <row r="25" spans="1:3" s="313" customFormat="1" ht="30">
      <c r="A25" s="327">
        <v>20</v>
      </c>
      <c r="B25" s="341" t="s">
        <v>47</v>
      </c>
      <c r="C25" s="336">
        <v>0</v>
      </c>
    </row>
    <row r="26" spans="1:3" s="313" customFormat="1" ht="15">
      <c r="A26" s="327">
        <v>21</v>
      </c>
      <c r="B26" s="341" t="s">
        <v>48</v>
      </c>
      <c r="C26" s="336">
        <v>0</v>
      </c>
    </row>
    <row r="27" spans="1:3" s="313" customFormat="1" ht="30">
      <c r="A27" s="327">
        <v>22</v>
      </c>
      <c r="B27" s="341" t="s">
        <v>49</v>
      </c>
      <c r="C27" s="336">
        <v>0</v>
      </c>
    </row>
    <row r="28" spans="1:3" s="313" customFormat="1" ht="15">
      <c r="A28" s="327">
        <v>23</v>
      </c>
      <c r="B28" s="342" t="s">
        <v>23</v>
      </c>
      <c r="C28" s="334">
        <f>C6-C12</f>
        <v>304656174.07479</v>
      </c>
    </row>
    <row r="29" spans="1:3" s="313" customFormat="1" ht="15">
      <c r="A29" s="343"/>
      <c r="B29" s="344"/>
      <c r="C29" s="336"/>
    </row>
    <row r="30" spans="1:3" s="313" customFormat="1" ht="15">
      <c r="A30" s="343">
        <v>24</v>
      </c>
      <c r="B30" s="342" t="s">
        <v>50</v>
      </c>
      <c r="C30" s="334">
        <f>C31+C34</f>
        <v>4565384</v>
      </c>
    </row>
    <row r="31" spans="1:3" s="313" customFormat="1" ht="15">
      <c r="A31" s="343">
        <v>25</v>
      </c>
      <c r="B31" s="332" t="s">
        <v>51</v>
      </c>
      <c r="C31" s="345">
        <f>C32+C33</f>
        <v>45654</v>
      </c>
    </row>
    <row r="32" spans="1:3" s="313" customFormat="1" ht="15">
      <c r="A32" s="343">
        <v>26</v>
      </c>
      <c r="B32" s="346" t="s">
        <v>52</v>
      </c>
      <c r="C32" s="336">
        <v>45654</v>
      </c>
    </row>
    <row r="33" spans="1:3" s="313" customFormat="1" ht="15">
      <c r="A33" s="343">
        <v>27</v>
      </c>
      <c r="B33" s="346" t="s">
        <v>53</v>
      </c>
      <c r="C33" s="336">
        <v>0</v>
      </c>
    </row>
    <row r="34" spans="1:3" s="313" customFormat="1" ht="15">
      <c r="A34" s="343">
        <v>28</v>
      </c>
      <c r="B34" s="332" t="s">
        <v>54</v>
      </c>
      <c r="C34" s="336">
        <v>4519730</v>
      </c>
    </row>
    <row r="35" spans="1:3" s="313" customFormat="1" ht="15">
      <c r="A35" s="343">
        <v>29</v>
      </c>
      <c r="B35" s="342" t="s">
        <v>55</v>
      </c>
      <c r="C35" s="334">
        <f>SUM(C36:C40)</f>
        <v>0</v>
      </c>
    </row>
    <row r="36" spans="1:3" s="313" customFormat="1" ht="15">
      <c r="A36" s="343">
        <v>30</v>
      </c>
      <c r="B36" s="337" t="s">
        <v>56</v>
      </c>
      <c r="C36" s="336"/>
    </row>
    <row r="37" spans="1:3" s="313" customFormat="1" ht="15">
      <c r="A37" s="343">
        <v>31</v>
      </c>
      <c r="B37" s="338" t="s">
        <v>57</v>
      </c>
      <c r="C37" s="336"/>
    </row>
    <row r="38" spans="1:3" s="313" customFormat="1" ht="30">
      <c r="A38" s="343">
        <v>32</v>
      </c>
      <c r="B38" s="337" t="s">
        <v>58</v>
      </c>
      <c r="C38" s="336"/>
    </row>
    <row r="39" spans="1:3" s="313" customFormat="1" ht="30">
      <c r="A39" s="343">
        <v>33</v>
      </c>
      <c r="B39" s="337" t="s">
        <v>46</v>
      </c>
      <c r="C39" s="336"/>
    </row>
    <row r="40" spans="1:3" s="313" customFormat="1" ht="30">
      <c r="A40" s="343">
        <v>34</v>
      </c>
      <c r="B40" s="341" t="s">
        <v>59</v>
      </c>
      <c r="C40" s="336"/>
    </row>
    <row r="41" spans="1:3" s="313" customFormat="1" ht="15">
      <c r="A41" s="343">
        <v>35</v>
      </c>
      <c r="B41" s="342" t="s">
        <v>24</v>
      </c>
      <c r="C41" s="334">
        <f>C30-C35</f>
        <v>4565384</v>
      </c>
    </row>
    <row r="42" spans="1:3" s="313" customFormat="1" ht="15">
      <c r="A42" s="343"/>
      <c r="B42" s="344"/>
      <c r="C42" s="336"/>
    </row>
    <row r="43" spans="1:3" s="313" customFormat="1" ht="15">
      <c r="A43" s="343">
        <v>36</v>
      </c>
      <c r="B43" s="347" t="s">
        <v>60</v>
      </c>
      <c r="C43" s="334">
        <f>SUM(C44:C46)</f>
        <v>86033577.719506979</v>
      </c>
    </row>
    <row r="44" spans="1:3" s="313" customFormat="1" ht="15">
      <c r="A44" s="343">
        <v>37</v>
      </c>
      <c r="B44" s="332" t="s">
        <v>61</v>
      </c>
      <c r="C44" s="336">
        <v>57038171.920000002</v>
      </c>
    </row>
    <row r="45" spans="1:3" s="313" customFormat="1" ht="15">
      <c r="A45" s="343">
        <v>38</v>
      </c>
      <c r="B45" s="332" t="s">
        <v>62</v>
      </c>
      <c r="C45" s="336">
        <v>0</v>
      </c>
    </row>
    <row r="46" spans="1:3" s="313" customFormat="1" ht="15">
      <c r="A46" s="343">
        <v>39</v>
      </c>
      <c r="B46" s="332" t="s">
        <v>63</v>
      </c>
      <c r="C46" s="336">
        <v>28995405.79950697</v>
      </c>
    </row>
    <row r="47" spans="1:3" s="313" customFormat="1" ht="15">
      <c r="A47" s="343">
        <v>40</v>
      </c>
      <c r="B47" s="347" t="s">
        <v>64</v>
      </c>
      <c r="C47" s="334">
        <f>SUM(C48:C51)</f>
        <v>0</v>
      </c>
    </row>
    <row r="48" spans="1:3" s="313" customFormat="1" ht="15">
      <c r="A48" s="343">
        <v>41</v>
      </c>
      <c r="B48" s="337" t="s">
        <v>65</v>
      </c>
      <c r="C48" s="336"/>
    </row>
    <row r="49" spans="1:3" s="313" customFormat="1" ht="15">
      <c r="A49" s="343">
        <v>42</v>
      </c>
      <c r="B49" s="338" t="s">
        <v>66</v>
      </c>
      <c r="C49" s="336"/>
    </row>
    <row r="50" spans="1:3" s="313" customFormat="1" ht="30">
      <c r="A50" s="343">
        <v>43</v>
      </c>
      <c r="B50" s="337" t="s">
        <v>67</v>
      </c>
      <c r="C50" s="336"/>
    </row>
    <row r="51" spans="1:3" s="313" customFormat="1" ht="30">
      <c r="A51" s="343">
        <v>44</v>
      </c>
      <c r="B51" s="337" t="s">
        <v>46</v>
      </c>
      <c r="C51" s="336"/>
    </row>
    <row r="52" spans="1:3" s="313" customFormat="1" thickBot="1">
      <c r="A52" s="348">
        <v>45</v>
      </c>
      <c r="B52" s="349" t="s">
        <v>25</v>
      </c>
      <c r="C52" s="350">
        <f>C43-C47</f>
        <v>86033577.719506979</v>
      </c>
    </row>
    <row r="55" spans="1:3">
      <c r="B55" s="98"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Normal="100" workbookViewId="0">
      <selection activeCell="H26" sqref="H26"/>
    </sheetView>
  </sheetViews>
  <sheetFormatPr defaultColWidth="9.140625" defaultRowHeight="15"/>
  <cols>
    <col min="1" max="1" width="10.85546875" style="98" bestFit="1" customWidth="1"/>
    <col min="2" max="2" width="59" style="98" customWidth="1"/>
    <col min="3" max="3" width="24.28515625" style="98" bestFit="1" customWidth="1"/>
    <col min="4" max="4" width="22.140625" style="98" customWidth="1"/>
    <col min="5" max="16384" width="9.140625" style="98"/>
  </cols>
  <sheetData>
    <row r="1" spans="1:4">
      <c r="A1" s="96" t="s">
        <v>188</v>
      </c>
      <c r="B1" s="103" t="str">
        <f>Info!C2</f>
        <v>სს ”ლიბერთი ბანკი”</v>
      </c>
    </row>
    <row r="2" spans="1:4" s="277" customFormat="1" ht="15.75" customHeight="1">
      <c r="A2" s="277" t="s">
        <v>189</v>
      </c>
      <c r="B2" s="153">
        <f>'1. key ratios'!B2</f>
        <v>44926</v>
      </c>
    </row>
    <row r="3" spans="1:4" s="277" customFormat="1" ht="15.75" customHeight="1"/>
    <row r="4" spans="1:4" ht="15.75" thickBot="1">
      <c r="A4" s="322" t="s">
        <v>524</v>
      </c>
      <c r="B4" s="351" t="s">
        <v>525</v>
      </c>
    </row>
    <row r="5" spans="1:4" s="354" customFormat="1">
      <c r="A5" s="759" t="s">
        <v>526</v>
      </c>
      <c r="B5" s="760"/>
      <c r="C5" s="352" t="s">
        <v>527</v>
      </c>
      <c r="D5" s="353" t="s">
        <v>528</v>
      </c>
    </row>
    <row r="6" spans="1:4" s="358" customFormat="1">
      <c r="A6" s="355">
        <v>1</v>
      </c>
      <c r="B6" s="356" t="s">
        <v>529</v>
      </c>
      <c r="C6" s="356"/>
      <c r="D6" s="357"/>
    </row>
    <row r="7" spans="1:4" s="358" customFormat="1">
      <c r="A7" s="359" t="s">
        <v>530</v>
      </c>
      <c r="B7" s="360" t="s">
        <v>531</v>
      </c>
      <c r="C7" s="361">
        <v>4.4999999999999998E-2</v>
      </c>
      <c r="D7" s="362">
        <f>C7*'5. RWA'!$C$13</f>
        <v>125521708.10157259</v>
      </c>
    </row>
    <row r="8" spans="1:4" s="358" customFormat="1">
      <c r="A8" s="359" t="s">
        <v>532</v>
      </c>
      <c r="B8" s="360" t="s">
        <v>533</v>
      </c>
      <c r="C8" s="363">
        <v>0.06</v>
      </c>
      <c r="D8" s="362">
        <f>C8*'5. RWA'!$C$13</f>
        <v>167362277.46876344</v>
      </c>
    </row>
    <row r="9" spans="1:4" s="358" customFormat="1">
      <c r="A9" s="359" t="s">
        <v>534</v>
      </c>
      <c r="B9" s="360" t="s">
        <v>535</v>
      </c>
      <c r="C9" s="363">
        <v>0.08</v>
      </c>
      <c r="D9" s="362">
        <f>C9*'5. RWA'!$C$13</f>
        <v>223149703.29168463</v>
      </c>
    </row>
    <row r="10" spans="1:4" s="358" customFormat="1">
      <c r="A10" s="355" t="s">
        <v>536</v>
      </c>
      <c r="B10" s="356" t="s">
        <v>537</v>
      </c>
      <c r="C10" s="364"/>
      <c r="D10" s="365"/>
    </row>
    <row r="11" spans="1:4" s="358" customFormat="1">
      <c r="A11" s="359" t="s">
        <v>538</v>
      </c>
      <c r="B11" s="360" t="s">
        <v>600</v>
      </c>
      <c r="C11" s="363">
        <v>0</v>
      </c>
      <c r="D11" s="362">
        <f>C11*'5. RWA'!$C$13</f>
        <v>0</v>
      </c>
    </row>
    <row r="12" spans="1:4" s="358" customFormat="1">
      <c r="A12" s="359" t="s">
        <v>539</v>
      </c>
      <c r="B12" s="360" t="s">
        <v>540</v>
      </c>
      <c r="C12" s="363">
        <v>0</v>
      </c>
      <c r="D12" s="362">
        <f>C12*'5. RWA'!$C$13</f>
        <v>0</v>
      </c>
    </row>
    <row r="13" spans="1:4" s="358" customFormat="1">
      <c r="A13" s="359" t="s">
        <v>541</v>
      </c>
      <c r="B13" s="360" t="s">
        <v>542</v>
      </c>
      <c r="C13" s="363">
        <v>1.4999999999999999E-2</v>
      </c>
      <c r="D13" s="362">
        <f>C13*'5. RWA'!$C$13</f>
        <v>41840569.36719086</v>
      </c>
    </row>
    <row r="14" spans="1:4" s="358" customFormat="1">
      <c r="A14" s="355" t="s">
        <v>543</v>
      </c>
      <c r="B14" s="356" t="s">
        <v>598</v>
      </c>
      <c r="C14" s="366"/>
      <c r="D14" s="365"/>
    </row>
    <row r="15" spans="1:4" s="358" customFormat="1">
      <c r="A15" s="367" t="s">
        <v>546</v>
      </c>
      <c r="B15" s="360" t="s">
        <v>599</v>
      </c>
      <c r="C15" s="363">
        <v>2.0076923039153011E-2</v>
      </c>
      <c r="D15" s="362">
        <f>C15*'5. RWA'!$C$13</f>
        <v>56001992.739962265</v>
      </c>
    </row>
    <row r="16" spans="1:4" s="358" customFormat="1">
      <c r="A16" s="367" t="s">
        <v>547</v>
      </c>
      <c r="B16" s="360" t="s">
        <v>549</v>
      </c>
      <c r="C16" s="363">
        <v>1.9281593356008504E-2</v>
      </c>
      <c r="D16" s="362">
        <f>C16*'5. RWA'!$C$13</f>
        <v>53783522.954802684</v>
      </c>
    </row>
    <row r="17" spans="1:4" s="358" customFormat="1">
      <c r="A17" s="367" t="s">
        <v>548</v>
      </c>
      <c r="B17" s="360" t="s">
        <v>596</v>
      </c>
      <c r="C17" s="363">
        <v>3.8708791141344706E-2</v>
      </c>
      <c r="D17" s="362">
        <f>C17*'5. RWA'!$C$13</f>
        <v>107973190.72463576</v>
      </c>
    </row>
    <row r="18" spans="1:4" s="354" customFormat="1">
      <c r="A18" s="761" t="s">
        <v>597</v>
      </c>
      <c r="B18" s="762"/>
      <c r="C18" s="368" t="s">
        <v>527</v>
      </c>
      <c r="D18" s="369" t="s">
        <v>528</v>
      </c>
    </row>
    <row r="19" spans="1:4" s="358" customFormat="1">
      <c r="A19" s="370">
        <v>4</v>
      </c>
      <c r="B19" s="360" t="s">
        <v>23</v>
      </c>
      <c r="C19" s="363">
        <f>C7+C11+C12+C13+C15</f>
        <v>8.0076923039153008E-2</v>
      </c>
      <c r="D19" s="362">
        <f>C19*'5. RWA'!$C$13</f>
        <v>223364270.20872572</v>
      </c>
    </row>
    <row r="20" spans="1:4" s="358" customFormat="1">
      <c r="A20" s="370">
        <v>5</v>
      </c>
      <c r="B20" s="360" t="s">
        <v>89</v>
      </c>
      <c r="C20" s="363">
        <f>C8+C12+C13+C14+C16</f>
        <v>9.4281593356008497E-2</v>
      </c>
      <c r="D20" s="362">
        <f>C20*'5. RWA'!$C$13</f>
        <v>262986369.790757</v>
      </c>
    </row>
    <row r="21" spans="1:4" s="358" customFormat="1" ht="15.75" thickBot="1">
      <c r="A21" s="371" t="s">
        <v>544</v>
      </c>
      <c r="B21" s="372" t="s">
        <v>88</v>
      </c>
      <c r="C21" s="737">
        <f>C9+C11+C12+C13+C17</f>
        <v>0.13370879114134471</v>
      </c>
      <c r="D21" s="373">
        <f>C21*'5. RWA'!$C$13</f>
        <v>372963463.38351125</v>
      </c>
    </row>
    <row r="23" spans="1:4" ht="75">
      <c r="B23" s="151"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5" activePane="bottomRight" state="frozen"/>
      <selection activeCell="B30" sqref="B30"/>
      <selection pane="topRight" activeCell="B30" sqref="B30"/>
      <selection pane="bottomLeft" activeCell="B30" sqref="B30"/>
      <selection pane="bottomRight" activeCell="D50" sqref="D50"/>
    </sheetView>
  </sheetViews>
  <sheetFormatPr defaultColWidth="9.140625" defaultRowHeight="15.75"/>
  <cols>
    <col min="1" max="1" width="10.7109375" style="98" customWidth="1"/>
    <col min="2" max="2" width="91.85546875" style="98" customWidth="1"/>
    <col min="3" max="3" width="49" style="98" customWidth="1"/>
    <col min="4" max="4" width="32.28515625" style="98" customWidth="1"/>
    <col min="5" max="5" width="9.42578125" style="99" customWidth="1"/>
    <col min="6" max="16384" width="9.140625" style="99"/>
  </cols>
  <sheetData>
    <row r="1" spans="1:6">
      <c r="A1" s="96" t="s">
        <v>188</v>
      </c>
      <c r="B1" s="103" t="str">
        <f>Info!C2</f>
        <v>სს ”ლიბერთი ბანკი”</v>
      </c>
      <c r="E1" s="98"/>
      <c r="F1" s="98"/>
    </row>
    <row r="2" spans="1:6" s="277" customFormat="1" ht="15.75" customHeight="1">
      <c r="A2" s="277" t="s">
        <v>189</v>
      </c>
      <c r="B2" s="153">
        <f>'1. key ratios'!B2</f>
        <v>44926</v>
      </c>
    </row>
    <row r="3" spans="1:6" s="277" customFormat="1" ht="15.75" customHeight="1">
      <c r="A3" s="374"/>
    </row>
    <row r="4" spans="1:6" s="277" customFormat="1" ht="15.75" customHeight="1" thickBot="1">
      <c r="A4" s="277" t="s">
        <v>413</v>
      </c>
      <c r="B4" s="375" t="s">
        <v>268</v>
      </c>
      <c r="D4" s="376" t="s">
        <v>93</v>
      </c>
    </row>
    <row r="5" spans="1:6" ht="45">
      <c r="A5" s="377" t="s">
        <v>26</v>
      </c>
      <c r="B5" s="378" t="s">
        <v>231</v>
      </c>
      <c r="C5" s="379" t="s">
        <v>236</v>
      </c>
      <c r="D5" s="380" t="s">
        <v>269</v>
      </c>
    </row>
    <row r="6" spans="1:6">
      <c r="A6" s="381">
        <v>1</v>
      </c>
      <c r="B6" s="382" t="s">
        <v>154</v>
      </c>
      <c r="C6" s="383">
        <v>272930861.58200002</v>
      </c>
      <c r="D6" s="384"/>
      <c r="E6" s="385"/>
    </row>
    <row r="7" spans="1:6">
      <c r="A7" s="381">
        <v>2</v>
      </c>
      <c r="B7" s="386" t="s">
        <v>155</v>
      </c>
      <c r="C7" s="387">
        <v>133250783.50199999</v>
      </c>
      <c r="D7" s="388"/>
      <c r="E7" s="385"/>
    </row>
    <row r="8" spans="1:6">
      <c r="A8" s="381">
        <v>3</v>
      </c>
      <c r="B8" s="386" t="s">
        <v>156</v>
      </c>
      <c r="C8" s="387">
        <v>115801741.06900001</v>
      </c>
      <c r="D8" s="388"/>
      <c r="E8" s="385"/>
    </row>
    <row r="9" spans="1:6">
      <c r="A9" s="381">
        <v>4</v>
      </c>
      <c r="B9" s="386" t="s">
        <v>185</v>
      </c>
      <c r="C9" s="387">
        <v>0</v>
      </c>
      <c r="D9" s="388"/>
      <c r="E9" s="385"/>
    </row>
    <row r="10" spans="1:6">
      <c r="A10" s="381">
        <v>5</v>
      </c>
      <c r="B10" s="386" t="s">
        <v>157</v>
      </c>
      <c r="C10" s="387">
        <v>359542206.09099996</v>
      </c>
      <c r="D10" s="388"/>
      <c r="E10" s="385"/>
    </row>
    <row r="11" spans="1:6">
      <c r="A11" s="381">
        <v>6.1</v>
      </c>
      <c r="B11" s="386" t="s">
        <v>158</v>
      </c>
      <c r="C11" s="389">
        <v>2501952397.2290063</v>
      </c>
      <c r="D11" s="390"/>
      <c r="E11" s="391"/>
    </row>
    <row r="12" spans="1:6">
      <c r="A12" s="381">
        <v>6.2</v>
      </c>
      <c r="B12" s="392" t="s">
        <v>159</v>
      </c>
      <c r="C12" s="389">
        <v>-130737566.72499961</v>
      </c>
      <c r="D12" s="390"/>
      <c r="E12" s="391"/>
    </row>
    <row r="13" spans="1:6">
      <c r="A13" s="381" t="s">
        <v>485</v>
      </c>
      <c r="B13" s="393" t="s">
        <v>486</v>
      </c>
      <c r="C13" s="389">
        <v>28995405.79950697</v>
      </c>
      <c r="D13" s="390"/>
      <c r="E13" s="391"/>
    </row>
    <row r="14" spans="1:6">
      <c r="A14" s="381" t="s">
        <v>620</v>
      </c>
      <c r="B14" s="393" t="s">
        <v>609</v>
      </c>
      <c r="C14" s="389">
        <v>0</v>
      </c>
      <c r="D14" s="390"/>
      <c r="E14" s="391"/>
    </row>
    <row r="15" spans="1:6">
      <c r="A15" s="381">
        <v>6</v>
      </c>
      <c r="B15" s="386" t="s">
        <v>160</v>
      </c>
      <c r="C15" s="394">
        <f>C11+C12</f>
        <v>2371214830.5040069</v>
      </c>
      <c r="D15" s="390"/>
      <c r="E15" s="385"/>
    </row>
    <row r="16" spans="1:6">
      <c r="A16" s="381">
        <v>7</v>
      </c>
      <c r="B16" s="386" t="s">
        <v>161</v>
      </c>
      <c r="C16" s="387">
        <v>43265079.17899999</v>
      </c>
      <c r="D16" s="388"/>
      <c r="E16" s="385"/>
    </row>
    <row r="17" spans="1:5">
      <c r="A17" s="381">
        <v>8</v>
      </c>
      <c r="B17" s="386" t="s">
        <v>162</v>
      </c>
      <c r="C17" s="387">
        <v>390232.12400000007</v>
      </c>
      <c r="D17" s="388"/>
      <c r="E17" s="385"/>
    </row>
    <row r="18" spans="1:5">
      <c r="A18" s="381">
        <v>9</v>
      </c>
      <c r="B18" s="386" t="s">
        <v>163</v>
      </c>
      <c r="C18" s="387">
        <v>106733.3</v>
      </c>
      <c r="D18" s="388"/>
      <c r="E18" s="385"/>
    </row>
    <row r="19" spans="1:5">
      <c r="A19" s="381">
        <v>9.1</v>
      </c>
      <c r="B19" s="393" t="s">
        <v>245</v>
      </c>
      <c r="C19" s="389">
        <v>106733.3</v>
      </c>
      <c r="D19" s="388"/>
      <c r="E19" s="385"/>
    </row>
    <row r="20" spans="1:5">
      <c r="A20" s="381">
        <v>9.1999999999999993</v>
      </c>
      <c r="B20" s="393" t="s">
        <v>235</v>
      </c>
      <c r="C20" s="389">
        <v>0</v>
      </c>
      <c r="D20" s="388"/>
      <c r="E20" s="385"/>
    </row>
    <row r="21" spans="1:5">
      <c r="A21" s="381">
        <v>9.3000000000000007</v>
      </c>
      <c r="B21" s="393" t="s">
        <v>234</v>
      </c>
      <c r="C21" s="389">
        <v>0</v>
      </c>
      <c r="D21" s="388"/>
      <c r="E21" s="385"/>
    </row>
    <row r="22" spans="1:5">
      <c r="A22" s="381">
        <v>10</v>
      </c>
      <c r="B22" s="386" t="s">
        <v>164</v>
      </c>
      <c r="C22" s="387">
        <v>238772716.76999989</v>
      </c>
      <c r="D22" s="388"/>
      <c r="E22" s="385"/>
    </row>
    <row r="23" spans="1:5">
      <c r="A23" s="381">
        <v>10.1</v>
      </c>
      <c r="B23" s="393" t="s">
        <v>233</v>
      </c>
      <c r="C23" s="387">
        <v>56732206.950000003</v>
      </c>
      <c r="D23" s="395" t="s">
        <v>439</v>
      </c>
      <c r="E23" s="385"/>
    </row>
    <row r="24" spans="1:5">
      <c r="A24" s="381">
        <v>11</v>
      </c>
      <c r="B24" s="396" t="s">
        <v>165</v>
      </c>
      <c r="C24" s="397">
        <v>87996770.238399997</v>
      </c>
      <c r="D24" s="398"/>
      <c r="E24" s="385"/>
    </row>
    <row r="25" spans="1:5">
      <c r="A25" s="381">
        <v>12</v>
      </c>
      <c r="B25" s="399" t="s">
        <v>166</v>
      </c>
      <c r="C25" s="400">
        <f>SUM(C6:C10,C15:C18,C22,C24)</f>
        <v>3623271954.3594069</v>
      </c>
      <c r="D25" s="401"/>
      <c r="E25" s="402"/>
    </row>
    <row r="26" spans="1:5">
      <c r="A26" s="381">
        <v>13</v>
      </c>
      <c r="B26" s="386" t="s">
        <v>167</v>
      </c>
      <c r="C26" s="403">
        <v>24769912.696000002</v>
      </c>
      <c r="D26" s="404"/>
      <c r="E26" s="385"/>
    </row>
    <row r="27" spans="1:5">
      <c r="A27" s="381">
        <v>14</v>
      </c>
      <c r="B27" s="386" t="s">
        <v>168</v>
      </c>
      <c r="C27" s="387">
        <v>1047851995.4230669</v>
      </c>
      <c r="D27" s="388"/>
      <c r="E27" s="385"/>
    </row>
    <row r="28" spans="1:5">
      <c r="A28" s="381">
        <v>15</v>
      </c>
      <c r="B28" s="386" t="s">
        <v>169</v>
      </c>
      <c r="C28" s="387">
        <v>350330714.47639704</v>
      </c>
      <c r="D28" s="388"/>
      <c r="E28" s="385"/>
    </row>
    <row r="29" spans="1:5">
      <c r="A29" s="381">
        <v>16</v>
      </c>
      <c r="B29" s="386" t="s">
        <v>170</v>
      </c>
      <c r="C29" s="387">
        <v>1259511030.8035364</v>
      </c>
      <c r="D29" s="388"/>
      <c r="E29" s="385"/>
    </row>
    <row r="30" spans="1:5">
      <c r="A30" s="381">
        <v>17</v>
      </c>
      <c r="B30" s="386" t="s">
        <v>171</v>
      </c>
      <c r="C30" s="387">
        <v>0</v>
      </c>
      <c r="D30" s="388"/>
      <c r="E30" s="385"/>
    </row>
    <row r="31" spans="1:5">
      <c r="A31" s="381">
        <v>18</v>
      </c>
      <c r="B31" s="386" t="s">
        <v>172</v>
      </c>
      <c r="C31" s="387">
        <v>301548387.996391</v>
      </c>
      <c r="D31" s="388"/>
      <c r="E31" s="385"/>
    </row>
    <row r="32" spans="1:5">
      <c r="A32" s="381">
        <v>19</v>
      </c>
      <c r="B32" s="386" t="s">
        <v>173</v>
      </c>
      <c r="C32" s="387">
        <v>19902266.316000003</v>
      </c>
      <c r="D32" s="388"/>
      <c r="E32" s="385"/>
    </row>
    <row r="33" spans="1:5">
      <c r="A33" s="381">
        <v>20</v>
      </c>
      <c r="B33" s="386" t="s">
        <v>95</v>
      </c>
      <c r="C33" s="387">
        <v>115571064.296</v>
      </c>
      <c r="D33" s="388"/>
      <c r="E33" s="385"/>
    </row>
    <row r="34" spans="1:5">
      <c r="A34" s="405">
        <v>20.100000000000001</v>
      </c>
      <c r="B34" s="406" t="s">
        <v>960</v>
      </c>
      <c r="C34" s="397">
        <v>-472504.28799999994</v>
      </c>
      <c r="D34" s="398"/>
      <c r="E34" s="385"/>
    </row>
    <row r="35" spans="1:5">
      <c r="A35" s="381">
        <v>21</v>
      </c>
      <c r="B35" s="396" t="s">
        <v>174</v>
      </c>
      <c r="C35" s="397">
        <v>102810010.32000001</v>
      </c>
      <c r="D35" s="398"/>
      <c r="E35" s="385"/>
    </row>
    <row r="36" spans="1:5">
      <c r="A36" s="381">
        <v>21.1</v>
      </c>
      <c r="B36" s="406" t="s">
        <v>958</v>
      </c>
      <c r="C36" s="407">
        <v>57038171.920000002</v>
      </c>
      <c r="D36" s="408"/>
      <c r="E36" s="385"/>
    </row>
    <row r="37" spans="1:5">
      <c r="A37" s="381">
        <v>22</v>
      </c>
      <c r="B37" s="399" t="s">
        <v>175</v>
      </c>
      <c r="C37" s="409">
        <f>SUM(C26:C33,C35)</f>
        <v>3222295382.3273911</v>
      </c>
      <c r="D37" s="401"/>
      <c r="E37" s="402"/>
    </row>
    <row r="38" spans="1:5">
      <c r="A38" s="381">
        <v>23</v>
      </c>
      <c r="B38" s="396" t="s">
        <v>176</v>
      </c>
      <c r="C38" s="387">
        <v>54628742.530000001</v>
      </c>
      <c r="D38" s="388"/>
      <c r="E38" s="385"/>
    </row>
    <row r="39" spans="1:5">
      <c r="A39" s="381">
        <v>24</v>
      </c>
      <c r="B39" s="396" t="s">
        <v>177</v>
      </c>
      <c r="C39" s="387">
        <v>61390.64</v>
      </c>
      <c r="D39" s="388"/>
      <c r="E39" s="385"/>
    </row>
    <row r="40" spans="1:5">
      <c r="A40" s="381">
        <v>25</v>
      </c>
      <c r="B40" s="396" t="s">
        <v>232</v>
      </c>
      <c r="C40" s="387">
        <v>-10154020.07</v>
      </c>
      <c r="D40" s="388"/>
      <c r="E40" s="385"/>
    </row>
    <row r="41" spans="1:5">
      <c r="A41" s="381">
        <v>26</v>
      </c>
      <c r="B41" s="396" t="s">
        <v>179</v>
      </c>
      <c r="C41" s="387">
        <v>39651986.239999995</v>
      </c>
      <c r="D41" s="388"/>
      <c r="E41" s="385"/>
    </row>
    <row r="42" spans="1:5">
      <c r="A42" s="381">
        <v>27</v>
      </c>
      <c r="B42" s="396" t="s">
        <v>180</v>
      </c>
      <c r="C42" s="387">
        <v>1694027.75</v>
      </c>
      <c r="D42" s="388"/>
      <c r="E42" s="385"/>
    </row>
    <row r="43" spans="1:5">
      <c r="A43" s="381">
        <v>28</v>
      </c>
      <c r="B43" s="396" t="s">
        <v>181</v>
      </c>
      <c r="C43" s="387">
        <v>285111219.96999997</v>
      </c>
      <c r="D43" s="388"/>
      <c r="E43" s="385"/>
    </row>
    <row r="44" spans="1:5">
      <c r="A44" s="381">
        <v>29</v>
      </c>
      <c r="B44" s="396" t="s">
        <v>35</v>
      </c>
      <c r="C44" s="387">
        <v>34359679.090000004</v>
      </c>
      <c r="D44" s="388"/>
      <c r="E44" s="385"/>
    </row>
    <row r="45" spans="1:5" ht="16.5" thickBot="1">
      <c r="A45" s="410">
        <v>30</v>
      </c>
      <c r="B45" s="411" t="s">
        <v>182</v>
      </c>
      <c r="C45" s="412">
        <f>SUM(C38:C44)</f>
        <v>405353026.14999998</v>
      </c>
      <c r="D45" s="413"/>
      <c r="E45" s="402"/>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zoomScaleSheetLayoutView="90" workbookViewId="0">
      <pane xSplit="2" ySplit="7" topLeftCell="H8" activePane="bottomRight" state="frozen"/>
      <selection activeCell="B30" sqref="B30"/>
      <selection pane="topRight" activeCell="B30" sqref="B30"/>
      <selection pane="bottomLeft" activeCell="B30" sqref="B30"/>
      <selection pane="bottomRight" activeCell="M31" sqref="M31"/>
    </sheetView>
  </sheetViews>
  <sheetFormatPr defaultColWidth="9.140625" defaultRowHeight="15"/>
  <cols>
    <col min="1" max="1" width="10.5703125" style="98" bestFit="1" customWidth="1"/>
    <col min="2" max="2" width="95" style="98" customWidth="1"/>
    <col min="3" max="3" width="13" style="98" bestFit="1" customWidth="1"/>
    <col min="4" max="4" width="13.42578125" style="98" bestFit="1" customWidth="1"/>
    <col min="5" max="5" width="15.85546875" style="98" bestFit="1" customWidth="1"/>
    <col min="6" max="6" width="13.42578125" style="98" bestFit="1" customWidth="1"/>
    <col min="7" max="7" width="15.85546875" style="98" bestFit="1" customWidth="1"/>
    <col min="8" max="8" width="13.42578125" style="98" bestFit="1" customWidth="1"/>
    <col min="9" max="9" width="13.5703125" style="98" bestFit="1" customWidth="1"/>
    <col min="10" max="10" width="13.42578125" style="98" bestFit="1" customWidth="1"/>
    <col min="11" max="11" width="17.42578125" style="98" bestFit="1" customWidth="1"/>
    <col min="12" max="12" width="14.85546875" style="98" bestFit="1" customWidth="1"/>
    <col min="13" max="13" width="15.85546875" style="98" bestFit="1" customWidth="1"/>
    <col min="14" max="14" width="14.85546875" style="98" bestFit="1" customWidth="1"/>
    <col min="15" max="15" width="15.85546875" style="98" bestFit="1" customWidth="1"/>
    <col min="16" max="16" width="13.42578125" style="98" bestFit="1" customWidth="1"/>
    <col min="17" max="17" width="13.5703125" style="98" bestFit="1" customWidth="1"/>
    <col min="18" max="18" width="13.42578125" style="98" bestFit="1" customWidth="1"/>
    <col min="19" max="19" width="31.5703125" style="98" bestFit="1" customWidth="1"/>
    <col min="20" max="16384" width="9.140625" style="182"/>
  </cols>
  <sheetData>
    <row r="1" spans="1:19">
      <c r="A1" s="98" t="s">
        <v>188</v>
      </c>
      <c r="B1" s="98" t="str">
        <f>Info!C2</f>
        <v>სს ”ლიბერთი ბანკი”</v>
      </c>
    </row>
    <row r="2" spans="1:19">
      <c r="A2" s="98" t="s">
        <v>189</v>
      </c>
      <c r="B2" s="153">
        <f>'1. key ratios'!B2</f>
        <v>44926</v>
      </c>
    </row>
    <row r="4" spans="1:19" ht="45.75" thickBot="1">
      <c r="A4" s="321" t="s">
        <v>414</v>
      </c>
      <c r="B4" s="414" t="s">
        <v>456</v>
      </c>
    </row>
    <row r="5" spans="1:19">
      <c r="A5" s="415"/>
      <c r="B5" s="416"/>
      <c r="C5" s="417" t="s">
        <v>0</v>
      </c>
      <c r="D5" s="417" t="s">
        <v>1</v>
      </c>
      <c r="E5" s="417" t="s">
        <v>2</v>
      </c>
      <c r="F5" s="417" t="s">
        <v>3</v>
      </c>
      <c r="G5" s="417" t="s">
        <v>4</v>
      </c>
      <c r="H5" s="417" t="s">
        <v>5</v>
      </c>
      <c r="I5" s="417" t="s">
        <v>237</v>
      </c>
      <c r="J5" s="417" t="s">
        <v>238</v>
      </c>
      <c r="K5" s="417" t="s">
        <v>239</v>
      </c>
      <c r="L5" s="417" t="s">
        <v>240</v>
      </c>
      <c r="M5" s="417" t="s">
        <v>241</v>
      </c>
      <c r="N5" s="417" t="s">
        <v>242</v>
      </c>
      <c r="O5" s="417" t="s">
        <v>443</v>
      </c>
      <c r="P5" s="417" t="s">
        <v>444</v>
      </c>
      <c r="Q5" s="417" t="s">
        <v>445</v>
      </c>
      <c r="R5" s="418" t="s">
        <v>446</v>
      </c>
      <c r="S5" s="419" t="s">
        <v>447</v>
      </c>
    </row>
    <row r="6" spans="1:19" ht="46.5" customHeight="1">
      <c r="A6" s="420"/>
      <c r="B6" s="767" t="s">
        <v>448</v>
      </c>
      <c r="C6" s="765">
        <v>0</v>
      </c>
      <c r="D6" s="766"/>
      <c r="E6" s="765">
        <v>0.2</v>
      </c>
      <c r="F6" s="766"/>
      <c r="G6" s="765">
        <v>0.35</v>
      </c>
      <c r="H6" s="766"/>
      <c r="I6" s="765">
        <v>0.5</v>
      </c>
      <c r="J6" s="766"/>
      <c r="K6" s="765">
        <v>0.75</v>
      </c>
      <c r="L6" s="766"/>
      <c r="M6" s="765">
        <v>1</v>
      </c>
      <c r="N6" s="766"/>
      <c r="O6" s="765">
        <v>1.5</v>
      </c>
      <c r="P6" s="766"/>
      <c r="Q6" s="765">
        <v>2.5</v>
      </c>
      <c r="R6" s="766"/>
      <c r="S6" s="763" t="s">
        <v>250</v>
      </c>
    </row>
    <row r="7" spans="1:19">
      <c r="A7" s="420"/>
      <c r="B7" s="768"/>
      <c r="C7" s="421" t="s">
        <v>441</v>
      </c>
      <c r="D7" s="421" t="s">
        <v>442</v>
      </c>
      <c r="E7" s="421" t="s">
        <v>441</v>
      </c>
      <c r="F7" s="421" t="s">
        <v>442</v>
      </c>
      <c r="G7" s="421" t="s">
        <v>441</v>
      </c>
      <c r="H7" s="421" t="s">
        <v>442</v>
      </c>
      <c r="I7" s="421" t="s">
        <v>441</v>
      </c>
      <c r="J7" s="421" t="s">
        <v>442</v>
      </c>
      <c r="K7" s="421" t="s">
        <v>441</v>
      </c>
      <c r="L7" s="421" t="s">
        <v>442</v>
      </c>
      <c r="M7" s="421" t="s">
        <v>441</v>
      </c>
      <c r="N7" s="421" t="s">
        <v>442</v>
      </c>
      <c r="O7" s="421" t="s">
        <v>441</v>
      </c>
      <c r="P7" s="421" t="s">
        <v>442</v>
      </c>
      <c r="Q7" s="421" t="s">
        <v>441</v>
      </c>
      <c r="R7" s="421" t="s">
        <v>442</v>
      </c>
      <c r="S7" s="764"/>
    </row>
    <row r="8" spans="1:19" s="427" customFormat="1">
      <c r="A8" s="422">
        <v>1</v>
      </c>
      <c r="B8" s="423" t="s">
        <v>216</v>
      </c>
      <c r="C8" s="424">
        <v>427826556.98099995</v>
      </c>
      <c r="D8" s="424">
        <v>0</v>
      </c>
      <c r="E8" s="424">
        <v>0</v>
      </c>
      <c r="F8" s="425">
        <v>0</v>
      </c>
      <c r="G8" s="424">
        <v>0</v>
      </c>
      <c r="H8" s="424">
        <v>0</v>
      </c>
      <c r="I8" s="424">
        <v>0</v>
      </c>
      <c r="J8" s="424">
        <v>0</v>
      </c>
      <c r="K8" s="424">
        <v>0</v>
      </c>
      <c r="L8" s="424">
        <v>0</v>
      </c>
      <c r="M8" s="424">
        <v>75533633.552243993</v>
      </c>
      <c r="N8" s="424">
        <v>0</v>
      </c>
      <c r="O8" s="424">
        <v>0</v>
      </c>
      <c r="P8" s="424">
        <v>0</v>
      </c>
      <c r="Q8" s="424">
        <v>0</v>
      </c>
      <c r="R8" s="425">
        <v>0</v>
      </c>
      <c r="S8" s="426">
        <f>$C$6*SUM(C8:D8)+$E$6*SUM(E8:F8)+$G$6*SUM(G8:H8)+$I$6*SUM(I8:J8)+$K$6*SUM(K8:L8)+$M$6*SUM(M8:N8)+$O$6*SUM(O8:P8)+$Q$6*SUM(Q8:R8)</f>
        <v>75533633.552243993</v>
      </c>
    </row>
    <row r="9" spans="1:19" s="427" customFormat="1">
      <c r="A9" s="422">
        <v>2</v>
      </c>
      <c r="B9" s="423" t="s">
        <v>217</v>
      </c>
      <c r="C9" s="424">
        <v>0</v>
      </c>
      <c r="D9" s="424">
        <v>0</v>
      </c>
      <c r="E9" s="424">
        <v>0</v>
      </c>
      <c r="F9" s="424">
        <v>0</v>
      </c>
      <c r="G9" s="424">
        <v>0</v>
      </c>
      <c r="H9" s="424">
        <v>0</v>
      </c>
      <c r="I9" s="424">
        <v>0</v>
      </c>
      <c r="J9" s="424">
        <v>0</v>
      </c>
      <c r="K9" s="424">
        <v>0</v>
      </c>
      <c r="L9" s="424">
        <v>0</v>
      </c>
      <c r="M9" s="424">
        <v>0</v>
      </c>
      <c r="N9" s="424">
        <v>0</v>
      </c>
      <c r="O9" s="424">
        <v>0</v>
      </c>
      <c r="P9" s="424">
        <v>0</v>
      </c>
      <c r="Q9" s="424">
        <v>0</v>
      </c>
      <c r="R9" s="425">
        <v>0</v>
      </c>
      <c r="S9" s="426">
        <f t="shared" ref="S9:S21" si="0">$C$6*SUM(C9:D9)+$E$6*SUM(E9:F9)+$G$6*SUM(G9:H9)+$I$6*SUM(I9:J9)+$K$6*SUM(K9:L9)+$M$6*SUM(M9:N9)+$O$6*SUM(O9:P9)+$Q$6*SUM(Q9:R9)</f>
        <v>0</v>
      </c>
    </row>
    <row r="10" spans="1:19" s="427" customFormat="1">
      <c r="A10" s="422">
        <v>3</v>
      </c>
      <c r="B10" s="423" t="s">
        <v>218</v>
      </c>
      <c r="C10" s="424">
        <v>0</v>
      </c>
      <c r="D10" s="424">
        <v>0</v>
      </c>
      <c r="E10" s="424">
        <v>0</v>
      </c>
      <c r="F10" s="424">
        <v>0</v>
      </c>
      <c r="G10" s="424">
        <v>0</v>
      </c>
      <c r="H10" s="424">
        <v>0</v>
      </c>
      <c r="I10" s="424">
        <v>0</v>
      </c>
      <c r="J10" s="424">
        <v>0</v>
      </c>
      <c r="K10" s="424">
        <v>0</v>
      </c>
      <c r="L10" s="424">
        <v>0</v>
      </c>
      <c r="M10" s="424">
        <v>0</v>
      </c>
      <c r="N10" s="424">
        <v>0</v>
      </c>
      <c r="O10" s="424">
        <v>0</v>
      </c>
      <c r="P10" s="424">
        <v>0</v>
      </c>
      <c r="Q10" s="424">
        <v>0</v>
      </c>
      <c r="R10" s="425">
        <v>0</v>
      </c>
      <c r="S10" s="426">
        <f t="shared" si="0"/>
        <v>0</v>
      </c>
    </row>
    <row r="11" spans="1:19" s="427" customFormat="1">
      <c r="A11" s="422">
        <v>4</v>
      </c>
      <c r="B11" s="423" t="s">
        <v>219</v>
      </c>
      <c r="C11" s="424">
        <v>0</v>
      </c>
      <c r="D11" s="424">
        <v>0</v>
      </c>
      <c r="E11" s="424">
        <v>0</v>
      </c>
      <c r="F11" s="424">
        <v>0</v>
      </c>
      <c r="G11" s="424">
        <v>0</v>
      </c>
      <c r="H11" s="424">
        <v>0</v>
      </c>
      <c r="I11" s="424">
        <v>0</v>
      </c>
      <c r="J11" s="424">
        <v>0</v>
      </c>
      <c r="K11" s="424">
        <v>0</v>
      </c>
      <c r="L11" s="424">
        <v>0</v>
      </c>
      <c r="M11" s="424">
        <v>0</v>
      </c>
      <c r="N11" s="424">
        <v>0</v>
      </c>
      <c r="O11" s="424">
        <v>0</v>
      </c>
      <c r="P11" s="424">
        <v>0</v>
      </c>
      <c r="Q11" s="424">
        <v>0</v>
      </c>
      <c r="R11" s="425">
        <v>0</v>
      </c>
      <c r="S11" s="426">
        <f t="shared" si="0"/>
        <v>0</v>
      </c>
    </row>
    <row r="12" spans="1:19" s="427" customFormat="1">
      <c r="A12" s="422">
        <v>5</v>
      </c>
      <c r="B12" s="423" t="s">
        <v>220</v>
      </c>
      <c r="C12" s="424">
        <v>0</v>
      </c>
      <c r="D12" s="424">
        <v>0</v>
      </c>
      <c r="E12" s="424">
        <v>0</v>
      </c>
      <c r="F12" s="424">
        <v>0</v>
      </c>
      <c r="G12" s="424">
        <v>0</v>
      </c>
      <c r="H12" s="424">
        <v>0</v>
      </c>
      <c r="I12" s="424">
        <v>0</v>
      </c>
      <c r="J12" s="424">
        <v>0</v>
      </c>
      <c r="K12" s="424">
        <v>0</v>
      </c>
      <c r="L12" s="424">
        <v>0</v>
      </c>
      <c r="M12" s="424">
        <v>0</v>
      </c>
      <c r="N12" s="424">
        <v>0</v>
      </c>
      <c r="O12" s="424">
        <v>0</v>
      </c>
      <c r="P12" s="424">
        <v>0</v>
      </c>
      <c r="Q12" s="424">
        <v>0</v>
      </c>
      <c r="R12" s="425">
        <v>0</v>
      </c>
      <c r="S12" s="426">
        <f t="shared" si="0"/>
        <v>0</v>
      </c>
    </row>
    <row r="13" spans="1:19" s="427" customFormat="1">
      <c r="A13" s="422">
        <v>6</v>
      </c>
      <c r="B13" s="423" t="s">
        <v>221</v>
      </c>
      <c r="C13" s="424">
        <v>0</v>
      </c>
      <c r="D13" s="424">
        <v>0</v>
      </c>
      <c r="E13" s="424">
        <v>28840275.915015999</v>
      </c>
      <c r="F13" s="424">
        <v>0</v>
      </c>
      <c r="G13" s="424">
        <v>0</v>
      </c>
      <c r="H13" s="424">
        <v>0</v>
      </c>
      <c r="I13" s="424">
        <v>79411455.685967296</v>
      </c>
      <c r="J13" s="424">
        <v>0</v>
      </c>
      <c r="K13" s="424">
        <v>0</v>
      </c>
      <c r="L13" s="424">
        <v>0</v>
      </c>
      <c r="M13" s="424">
        <v>7708583.0145422006</v>
      </c>
      <c r="N13" s="424">
        <v>0</v>
      </c>
      <c r="O13" s="424">
        <v>0</v>
      </c>
      <c r="P13" s="424">
        <v>0</v>
      </c>
      <c r="Q13" s="424">
        <v>0</v>
      </c>
      <c r="R13" s="425">
        <v>0</v>
      </c>
      <c r="S13" s="426">
        <f t="shared" si="0"/>
        <v>53182366.04052905</v>
      </c>
    </row>
    <row r="14" spans="1:19" s="427" customFormat="1">
      <c r="A14" s="422">
        <v>7</v>
      </c>
      <c r="B14" s="423" t="s">
        <v>73</v>
      </c>
      <c r="C14" s="424">
        <v>0</v>
      </c>
      <c r="D14" s="424">
        <v>0</v>
      </c>
      <c r="E14" s="424">
        <v>0</v>
      </c>
      <c r="F14" s="424">
        <v>0</v>
      </c>
      <c r="G14" s="424">
        <v>0</v>
      </c>
      <c r="H14" s="424">
        <v>0</v>
      </c>
      <c r="I14" s="424">
        <v>0</v>
      </c>
      <c r="J14" s="424">
        <v>0</v>
      </c>
      <c r="K14" s="424">
        <v>0</v>
      </c>
      <c r="L14" s="424">
        <v>0</v>
      </c>
      <c r="M14" s="424">
        <v>508360305.07605034</v>
      </c>
      <c r="N14" s="424">
        <v>18827627.538782008</v>
      </c>
      <c r="O14" s="424">
        <v>0</v>
      </c>
      <c r="P14" s="424">
        <v>0</v>
      </c>
      <c r="Q14" s="424">
        <v>0</v>
      </c>
      <c r="R14" s="425">
        <v>0</v>
      </c>
      <c r="S14" s="426">
        <f t="shared" si="0"/>
        <v>527187932.61483234</v>
      </c>
    </row>
    <row r="15" spans="1:19" s="427" customFormat="1">
      <c r="A15" s="422">
        <v>8</v>
      </c>
      <c r="B15" s="423" t="s">
        <v>74</v>
      </c>
      <c r="C15" s="424">
        <v>0</v>
      </c>
      <c r="D15" s="424">
        <v>0</v>
      </c>
      <c r="E15" s="424">
        <v>0</v>
      </c>
      <c r="F15" s="424">
        <v>0</v>
      </c>
      <c r="G15" s="424">
        <v>0</v>
      </c>
      <c r="H15" s="424">
        <v>0</v>
      </c>
      <c r="I15" s="424">
        <v>0</v>
      </c>
      <c r="J15" s="424">
        <v>0</v>
      </c>
      <c r="K15" s="424">
        <v>1352864761.8272107</v>
      </c>
      <c r="L15" s="424">
        <v>23119122.237240002</v>
      </c>
      <c r="M15" s="424">
        <v>0</v>
      </c>
      <c r="N15" s="424">
        <v>0</v>
      </c>
      <c r="O15" s="424">
        <v>0</v>
      </c>
      <c r="P15" s="424">
        <v>0</v>
      </c>
      <c r="Q15" s="424">
        <v>0</v>
      </c>
      <c r="R15" s="425">
        <v>0</v>
      </c>
      <c r="S15" s="426">
        <f t="shared" si="0"/>
        <v>1031987913.0483381</v>
      </c>
    </row>
    <row r="16" spans="1:19" s="427" customFormat="1">
      <c r="A16" s="422">
        <v>9</v>
      </c>
      <c r="B16" s="423" t="s">
        <v>75</v>
      </c>
      <c r="C16" s="424">
        <v>0</v>
      </c>
      <c r="D16" s="424">
        <v>0</v>
      </c>
      <c r="E16" s="424">
        <v>0</v>
      </c>
      <c r="F16" s="424">
        <v>0</v>
      </c>
      <c r="G16" s="424">
        <v>367278982.07117492</v>
      </c>
      <c r="H16" s="424">
        <v>0</v>
      </c>
      <c r="I16" s="424">
        <v>0</v>
      </c>
      <c r="J16" s="424">
        <v>0</v>
      </c>
      <c r="K16" s="424">
        <v>0</v>
      </c>
      <c r="L16" s="424">
        <v>0</v>
      </c>
      <c r="M16" s="424">
        <v>0</v>
      </c>
      <c r="N16" s="424">
        <v>0</v>
      </c>
      <c r="O16" s="424">
        <v>0</v>
      </c>
      <c r="P16" s="424">
        <v>0</v>
      </c>
      <c r="Q16" s="424">
        <v>0</v>
      </c>
      <c r="R16" s="425">
        <v>0</v>
      </c>
      <c r="S16" s="426">
        <f t="shared" si="0"/>
        <v>128547643.72491121</v>
      </c>
    </row>
    <row r="17" spans="1:19" s="427" customFormat="1">
      <c r="A17" s="422">
        <v>10</v>
      </c>
      <c r="B17" s="423" t="s">
        <v>69</v>
      </c>
      <c r="C17" s="424">
        <v>0</v>
      </c>
      <c r="D17" s="424">
        <v>0</v>
      </c>
      <c r="E17" s="424">
        <v>0</v>
      </c>
      <c r="F17" s="424">
        <v>0</v>
      </c>
      <c r="G17" s="424">
        <v>0</v>
      </c>
      <c r="H17" s="424">
        <v>0</v>
      </c>
      <c r="I17" s="424">
        <v>904364.88700000022</v>
      </c>
      <c r="J17" s="424">
        <v>0</v>
      </c>
      <c r="K17" s="424">
        <v>0</v>
      </c>
      <c r="L17" s="424">
        <v>0</v>
      </c>
      <c r="M17" s="424">
        <v>3658759.2150000026</v>
      </c>
      <c r="N17" s="424">
        <v>0</v>
      </c>
      <c r="O17" s="424">
        <v>822703.67</v>
      </c>
      <c r="P17" s="424">
        <v>0</v>
      </c>
      <c r="Q17" s="424">
        <v>0</v>
      </c>
      <c r="R17" s="425">
        <v>0</v>
      </c>
      <c r="S17" s="426">
        <f t="shared" si="0"/>
        <v>5344997.1635000026</v>
      </c>
    </row>
    <row r="18" spans="1:19" s="427" customFormat="1">
      <c r="A18" s="422">
        <v>11</v>
      </c>
      <c r="B18" s="423" t="s">
        <v>70</v>
      </c>
      <c r="C18" s="424">
        <v>0</v>
      </c>
      <c r="D18" s="424">
        <v>0</v>
      </c>
      <c r="E18" s="424">
        <v>0</v>
      </c>
      <c r="F18" s="424">
        <v>0</v>
      </c>
      <c r="G18" s="424">
        <v>0</v>
      </c>
      <c r="H18" s="424">
        <v>0</v>
      </c>
      <c r="I18" s="424">
        <v>0</v>
      </c>
      <c r="J18" s="424">
        <v>0</v>
      </c>
      <c r="K18" s="424">
        <v>0</v>
      </c>
      <c r="L18" s="424">
        <v>0</v>
      </c>
      <c r="M18" s="424">
        <v>108669663.99200337</v>
      </c>
      <c r="N18" s="424">
        <v>0</v>
      </c>
      <c r="O18" s="424">
        <v>184616469.69779974</v>
      </c>
      <c r="P18" s="424">
        <v>0</v>
      </c>
      <c r="Q18" s="424">
        <v>2112563</v>
      </c>
      <c r="R18" s="425">
        <v>0</v>
      </c>
      <c r="S18" s="426">
        <f t="shared" si="0"/>
        <v>390875776.03870302</v>
      </c>
    </row>
    <row r="19" spans="1:19" s="427" customFormat="1">
      <c r="A19" s="422">
        <v>12</v>
      </c>
      <c r="B19" s="423" t="s">
        <v>71</v>
      </c>
      <c r="C19" s="424">
        <v>0</v>
      </c>
      <c r="D19" s="424">
        <v>0</v>
      </c>
      <c r="E19" s="424">
        <v>0</v>
      </c>
      <c r="F19" s="424">
        <v>0</v>
      </c>
      <c r="G19" s="424">
        <v>0</v>
      </c>
      <c r="H19" s="424">
        <v>0</v>
      </c>
      <c r="I19" s="424">
        <v>0</v>
      </c>
      <c r="J19" s="424">
        <v>0</v>
      </c>
      <c r="K19" s="424">
        <v>0</v>
      </c>
      <c r="L19" s="424">
        <v>0</v>
      </c>
      <c r="M19" s="424">
        <v>0</v>
      </c>
      <c r="N19" s="424">
        <v>0</v>
      </c>
      <c r="O19" s="424">
        <v>0</v>
      </c>
      <c r="P19" s="424">
        <v>0</v>
      </c>
      <c r="Q19" s="424">
        <v>0</v>
      </c>
      <c r="R19" s="425">
        <v>0</v>
      </c>
      <c r="S19" s="426">
        <f t="shared" si="0"/>
        <v>0</v>
      </c>
    </row>
    <row r="20" spans="1:19" s="427" customFormat="1">
      <c r="A20" s="422">
        <v>13</v>
      </c>
      <c r="B20" s="423" t="s">
        <v>72</v>
      </c>
      <c r="C20" s="424">
        <v>0</v>
      </c>
      <c r="D20" s="424">
        <v>0</v>
      </c>
      <c r="E20" s="424">
        <v>0</v>
      </c>
      <c r="F20" s="424">
        <v>0</v>
      </c>
      <c r="G20" s="424">
        <v>0</v>
      </c>
      <c r="H20" s="424">
        <v>0</v>
      </c>
      <c r="I20" s="424">
        <v>0</v>
      </c>
      <c r="J20" s="424">
        <v>0</v>
      </c>
      <c r="K20" s="424">
        <v>0</v>
      </c>
      <c r="L20" s="424">
        <v>0</v>
      </c>
      <c r="M20" s="424">
        <v>0</v>
      </c>
      <c r="N20" s="424">
        <v>0</v>
      </c>
      <c r="O20" s="424">
        <v>0</v>
      </c>
      <c r="P20" s="424">
        <v>0</v>
      </c>
      <c r="Q20" s="424">
        <v>0</v>
      </c>
      <c r="R20" s="425">
        <v>0</v>
      </c>
      <c r="S20" s="426">
        <f t="shared" si="0"/>
        <v>0</v>
      </c>
    </row>
    <row r="21" spans="1:19" s="427" customFormat="1">
      <c r="A21" s="422">
        <v>14</v>
      </c>
      <c r="B21" s="423" t="s">
        <v>248</v>
      </c>
      <c r="C21" s="424">
        <v>272483912.52200007</v>
      </c>
      <c r="D21" s="424">
        <v>0</v>
      </c>
      <c r="E21" s="424">
        <v>449927.66000000003</v>
      </c>
      <c r="F21" s="424">
        <v>0</v>
      </c>
      <c r="G21" s="424">
        <v>0</v>
      </c>
      <c r="H21" s="424">
        <v>0</v>
      </c>
      <c r="I21" s="424">
        <v>0</v>
      </c>
      <c r="J21" s="424">
        <v>0</v>
      </c>
      <c r="K21" s="424">
        <v>0</v>
      </c>
      <c r="L21" s="424">
        <v>0</v>
      </c>
      <c r="M21" s="424">
        <v>157182573.03000003</v>
      </c>
      <c r="N21" s="424">
        <v>0</v>
      </c>
      <c r="O21" s="424">
        <v>0</v>
      </c>
      <c r="P21" s="424">
        <v>0</v>
      </c>
      <c r="Q21" s="424">
        <v>0</v>
      </c>
      <c r="R21" s="425">
        <v>0</v>
      </c>
      <c r="S21" s="426">
        <f t="shared" si="0"/>
        <v>157272558.56200004</v>
      </c>
    </row>
    <row r="22" spans="1:19" ht="15.75" thickBot="1">
      <c r="A22" s="428"/>
      <c r="B22" s="429" t="s">
        <v>68</v>
      </c>
      <c r="C22" s="430">
        <f>SUM(C8:C21)</f>
        <v>700310469.50300002</v>
      </c>
      <c r="D22" s="430">
        <f t="shared" ref="D22:S22" si="1">SUM(D8:D21)</f>
        <v>0</v>
      </c>
      <c r="E22" s="430">
        <f t="shared" si="1"/>
        <v>29290203.575015999</v>
      </c>
      <c r="F22" s="430">
        <f t="shared" si="1"/>
        <v>0</v>
      </c>
      <c r="G22" s="430">
        <f t="shared" si="1"/>
        <v>367278982.07117492</v>
      </c>
      <c r="H22" s="430">
        <f t="shared" si="1"/>
        <v>0</v>
      </c>
      <c r="I22" s="430">
        <f t="shared" si="1"/>
        <v>80315820.572967291</v>
      </c>
      <c r="J22" s="430">
        <f t="shared" si="1"/>
        <v>0</v>
      </c>
      <c r="K22" s="430">
        <f t="shared" si="1"/>
        <v>1352864761.8272107</v>
      </c>
      <c r="L22" s="430">
        <f t="shared" si="1"/>
        <v>23119122.237240002</v>
      </c>
      <c r="M22" s="430">
        <f t="shared" si="1"/>
        <v>861113517.8798399</v>
      </c>
      <c r="N22" s="430">
        <f t="shared" si="1"/>
        <v>18827627.538782008</v>
      </c>
      <c r="O22" s="430">
        <f t="shared" si="1"/>
        <v>185439173.36779973</v>
      </c>
      <c r="P22" s="430">
        <f t="shared" si="1"/>
        <v>0</v>
      </c>
      <c r="Q22" s="430">
        <f t="shared" si="1"/>
        <v>2112563</v>
      </c>
      <c r="R22" s="430">
        <f t="shared" si="1"/>
        <v>0</v>
      </c>
      <c r="S22" s="431">
        <f t="shared" si="1"/>
        <v>2369932820.7450581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70" zoomScaleNormal="70" zoomScaleSheetLayoutView="100" workbookViewId="0">
      <pane xSplit="2" ySplit="6" topLeftCell="I7" activePane="bottomRight" state="frozen"/>
      <selection activeCell="B30" sqref="B30"/>
      <selection pane="topRight" activeCell="B30" sqref="B30"/>
      <selection pane="bottomLeft" activeCell="B30" sqref="B30"/>
      <selection pane="bottomRight" activeCell="M34" sqref="M34"/>
    </sheetView>
  </sheetViews>
  <sheetFormatPr defaultColWidth="9.140625" defaultRowHeight="15"/>
  <cols>
    <col min="1" max="1" width="10.5703125" style="98" bestFit="1" customWidth="1"/>
    <col min="2" max="2" width="81.140625" style="98" customWidth="1"/>
    <col min="3" max="3" width="19" style="98" customWidth="1"/>
    <col min="4" max="4" width="19.5703125" style="98" customWidth="1"/>
    <col min="5" max="5" width="31.140625" style="98" customWidth="1"/>
    <col min="6" max="6" width="29.140625" style="98" customWidth="1"/>
    <col min="7" max="7" width="28.5703125" style="98" customWidth="1"/>
    <col min="8" max="8" width="26.42578125" style="98" customWidth="1"/>
    <col min="9" max="9" width="23.7109375" style="98" customWidth="1"/>
    <col min="10" max="10" width="21.5703125" style="98" customWidth="1"/>
    <col min="11" max="11" width="15.7109375" style="98" customWidth="1"/>
    <col min="12" max="12" width="13.28515625" style="98" customWidth="1"/>
    <col min="13" max="13" width="20.85546875" style="98" customWidth="1"/>
    <col min="14" max="14" width="19.28515625" style="98" customWidth="1"/>
    <col min="15" max="15" width="18.42578125" style="98" customWidth="1"/>
    <col min="16" max="16" width="19" style="98" customWidth="1"/>
    <col min="17" max="17" width="20.28515625" style="98" customWidth="1"/>
    <col min="18" max="18" width="18" style="98" customWidth="1"/>
    <col min="19" max="19" width="36" style="98" customWidth="1"/>
    <col min="20" max="20" width="19.42578125" style="98" customWidth="1"/>
    <col min="21" max="21" width="19.140625" style="98" customWidth="1"/>
    <col min="22" max="22" width="20" style="98" customWidth="1"/>
    <col min="23" max="16384" width="9.140625" style="182"/>
  </cols>
  <sheetData>
    <row r="1" spans="1:23">
      <c r="A1" s="98" t="s">
        <v>188</v>
      </c>
      <c r="B1" s="98" t="str">
        <f>Info!C2</f>
        <v>სს ”ლიბერთი ბანკი”</v>
      </c>
    </row>
    <row r="2" spans="1:23">
      <c r="A2" s="98" t="s">
        <v>189</v>
      </c>
      <c r="B2" s="153">
        <f>'1. key ratios'!B2</f>
        <v>44926</v>
      </c>
    </row>
    <row r="4" spans="1:23" ht="30.75" thickBot="1">
      <c r="A4" s="98" t="s">
        <v>415</v>
      </c>
      <c r="B4" s="432" t="s">
        <v>457</v>
      </c>
      <c r="V4" s="376" t="s">
        <v>93</v>
      </c>
    </row>
    <row r="5" spans="1:23">
      <c r="A5" s="433"/>
      <c r="B5" s="434"/>
      <c r="C5" s="769" t="s">
        <v>198</v>
      </c>
      <c r="D5" s="770"/>
      <c r="E5" s="770"/>
      <c r="F5" s="770"/>
      <c r="G5" s="770"/>
      <c r="H5" s="770"/>
      <c r="I5" s="770"/>
      <c r="J5" s="770"/>
      <c r="K5" s="770"/>
      <c r="L5" s="771"/>
      <c r="M5" s="769" t="s">
        <v>199</v>
      </c>
      <c r="N5" s="770"/>
      <c r="O5" s="770"/>
      <c r="P5" s="770"/>
      <c r="Q5" s="770"/>
      <c r="R5" s="770"/>
      <c r="S5" s="771"/>
      <c r="T5" s="774" t="s">
        <v>455</v>
      </c>
      <c r="U5" s="774" t="s">
        <v>454</v>
      </c>
      <c r="V5" s="772" t="s">
        <v>200</v>
      </c>
    </row>
    <row r="6" spans="1:23" s="321" customFormat="1" ht="165">
      <c r="A6" s="306"/>
      <c r="B6" s="435"/>
      <c r="C6" s="436" t="s">
        <v>201</v>
      </c>
      <c r="D6" s="437" t="s">
        <v>202</v>
      </c>
      <c r="E6" s="438" t="s">
        <v>203</v>
      </c>
      <c r="F6" s="439" t="s">
        <v>449</v>
      </c>
      <c r="G6" s="437" t="s">
        <v>204</v>
      </c>
      <c r="H6" s="437" t="s">
        <v>205</v>
      </c>
      <c r="I6" s="437" t="s">
        <v>206</v>
      </c>
      <c r="J6" s="437" t="s">
        <v>247</v>
      </c>
      <c r="K6" s="437" t="s">
        <v>207</v>
      </c>
      <c r="L6" s="440" t="s">
        <v>208</v>
      </c>
      <c r="M6" s="436" t="s">
        <v>209</v>
      </c>
      <c r="N6" s="437" t="s">
        <v>210</v>
      </c>
      <c r="O6" s="437" t="s">
        <v>211</v>
      </c>
      <c r="P6" s="437" t="s">
        <v>212</v>
      </c>
      <c r="Q6" s="437" t="s">
        <v>213</v>
      </c>
      <c r="R6" s="437" t="s">
        <v>214</v>
      </c>
      <c r="S6" s="440" t="s">
        <v>215</v>
      </c>
      <c r="T6" s="775"/>
      <c r="U6" s="775"/>
      <c r="V6" s="773"/>
    </row>
    <row r="7" spans="1:23" s="427" customFormat="1">
      <c r="A7" s="441">
        <v>1</v>
      </c>
      <c r="B7" s="442" t="s">
        <v>216</v>
      </c>
      <c r="C7" s="443"/>
      <c r="D7" s="424"/>
      <c r="E7" s="444"/>
      <c r="F7" s="444"/>
      <c r="G7" s="444"/>
      <c r="H7" s="444"/>
      <c r="I7" s="444"/>
      <c r="J7" s="444"/>
      <c r="K7" s="444"/>
      <c r="L7" s="445"/>
      <c r="M7" s="443"/>
      <c r="N7" s="444"/>
      <c r="O7" s="444"/>
      <c r="P7" s="444"/>
      <c r="Q7" s="444"/>
      <c r="R7" s="444"/>
      <c r="S7" s="445"/>
      <c r="T7" s="446"/>
      <c r="U7" s="447"/>
      <c r="V7" s="448">
        <f>SUM(C7:S7)</f>
        <v>0</v>
      </c>
    </row>
    <row r="8" spans="1:23" s="427" customFormat="1">
      <c r="A8" s="441">
        <v>2</v>
      </c>
      <c r="B8" s="442" t="s">
        <v>217</v>
      </c>
      <c r="C8" s="443"/>
      <c r="D8" s="424"/>
      <c r="E8" s="444"/>
      <c r="F8" s="444"/>
      <c r="G8" s="444"/>
      <c r="H8" s="444"/>
      <c r="I8" s="444"/>
      <c r="J8" s="444"/>
      <c r="K8" s="444"/>
      <c r="L8" s="445"/>
      <c r="M8" s="443"/>
      <c r="N8" s="444"/>
      <c r="O8" s="444"/>
      <c r="P8" s="444"/>
      <c r="Q8" s="444"/>
      <c r="R8" s="444"/>
      <c r="S8" s="445"/>
      <c r="T8" s="447"/>
      <c r="U8" s="447"/>
      <c r="V8" s="448">
        <f t="shared" ref="V8:V20" si="0">SUM(C8:S8)</f>
        <v>0</v>
      </c>
    </row>
    <row r="9" spans="1:23" s="427" customFormat="1">
      <c r="A9" s="441">
        <v>3</v>
      </c>
      <c r="B9" s="442" t="s">
        <v>218</v>
      </c>
      <c r="C9" s="443"/>
      <c r="D9" s="424"/>
      <c r="E9" s="444"/>
      <c r="F9" s="444"/>
      <c r="G9" s="444"/>
      <c r="H9" s="444"/>
      <c r="I9" s="444"/>
      <c r="J9" s="444"/>
      <c r="K9" s="444"/>
      <c r="L9" s="445"/>
      <c r="M9" s="443"/>
      <c r="N9" s="444"/>
      <c r="O9" s="444"/>
      <c r="P9" s="444"/>
      <c r="Q9" s="444"/>
      <c r="R9" s="444"/>
      <c r="S9" s="445"/>
      <c r="T9" s="447"/>
      <c r="U9" s="447"/>
      <c r="V9" s="448">
        <f>SUM(C9:S9)</f>
        <v>0</v>
      </c>
    </row>
    <row r="10" spans="1:23" s="427" customFormat="1">
      <c r="A10" s="441">
        <v>4</v>
      </c>
      <c r="B10" s="442" t="s">
        <v>219</v>
      </c>
      <c r="C10" s="443"/>
      <c r="D10" s="424"/>
      <c r="E10" s="444"/>
      <c r="F10" s="444"/>
      <c r="G10" s="444"/>
      <c r="H10" s="444"/>
      <c r="I10" s="444"/>
      <c r="J10" s="444"/>
      <c r="K10" s="444"/>
      <c r="L10" s="445"/>
      <c r="M10" s="443"/>
      <c r="N10" s="444"/>
      <c r="O10" s="444"/>
      <c r="P10" s="444"/>
      <c r="Q10" s="444"/>
      <c r="R10" s="444"/>
      <c r="S10" s="445"/>
      <c r="T10" s="447"/>
      <c r="U10" s="447"/>
      <c r="V10" s="448">
        <f t="shared" si="0"/>
        <v>0</v>
      </c>
    </row>
    <row r="11" spans="1:23" s="427" customFormat="1">
      <c r="A11" s="441">
        <v>5</v>
      </c>
      <c r="B11" s="442" t="s">
        <v>220</v>
      </c>
      <c r="C11" s="443"/>
      <c r="D11" s="424"/>
      <c r="E11" s="444"/>
      <c r="F11" s="444"/>
      <c r="G11" s="444"/>
      <c r="H11" s="444"/>
      <c r="I11" s="444"/>
      <c r="J11" s="444"/>
      <c r="K11" s="444"/>
      <c r="L11" s="445"/>
      <c r="M11" s="443"/>
      <c r="N11" s="444"/>
      <c r="O11" s="444"/>
      <c r="P11" s="444"/>
      <c r="Q11" s="444"/>
      <c r="R11" s="444"/>
      <c r="S11" s="445"/>
      <c r="T11" s="447"/>
      <c r="U11" s="447"/>
      <c r="V11" s="448">
        <f t="shared" si="0"/>
        <v>0</v>
      </c>
    </row>
    <row r="12" spans="1:23" s="427" customFormat="1">
      <c r="A12" s="441">
        <v>6</v>
      </c>
      <c r="B12" s="442" t="s">
        <v>221</v>
      </c>
      <c r="C12" s="443"/>
      <c r="D12" s="424"/>
      <c r="E12" s="444"/>
      <c r="F12" s="444"/>
      <c r="G12" s="444"/>
      <c r="H12" s="444"/>
      <c r="I12" s="444"/>
      <c r="J12" s="444"/>
      <c r="K12" s="444"/>
      <c r="L12" s="445"/>
      <c r="M12" s="443"/>
      <c r="N12" s="444"/>
      <c r="O12" s="444"/>
      <c r="P12" s="444"/>
      <c r="Q12" s="444"/>
      <c r="R12" s="444"/>
      <c r="S12" s="445"/>
      <c r="T12" s="447"/>
      <c r="U12" s="447"/>
      <c r="V12" s="448">
        <f t="shared" si="0"/>
        <v>0</v>
      </c>
    </row>
    <row r="13" spans="1:23" s="427" customFormat="1">
      <c r="A13" s="441">
        <v>7</v>
      </c>
      <c r="B13" s="442" t="s">
        <v>73</v>
      </c>
      <c r="C13" s="443"/>
      <c r="D13" s="424">
        <v>43141870.368999995</v>
      </c>
      <c r="E13" s="444"/>
      <c r="F13" s="444"/>
      <c r="G13" s="444"/>
      <c r="H13" s="444"/>
      <c r="I13" s="444"/>
      <c r="J13" s="444"/>
      <c r="K13" s="444"/>
      <c r="L13" s="445"/>
      <c r="M13" s="443"/>
      <c r="N13" s="444"/>
      <c r="O13" s="444"/>
      <c r="P13" s="444"/>
      <c r="Q13" s="444"/>
      <c r="R13" s="444"/>
      <c r="S13" s="445"/>
      <c r="T13" s="447">
        <v>41744397.939999998</v>
      </c>
      <c r="U13" s="447"/>
      <c r="V13" s="448">
        <f t="shared" si="0"/>
        <v>43141870.368999995</v>
      </c>
      <c r="W13" s="725"/>
    </row>
    <row r="14" spans="1:23" s="427" customFormat="1">
      <c r="A14" s="441">
        <v>8</v>
      </c>
      <c r="B14" s="442" t="s">
        <v>74</v>
      </c>
      <c r="C14" s="443"/>
      <c r="D14" s="424">
        <v>17830145.585500002</v>
      </c>
      <c r="E14" s="444"/>
      <c r="F14" s="444"/>
      <c r="G14" s="444"/>
      <c r="H14" s="444"/>
      <c r="I14" s="444"/>
      <c r="J14" s="444"/>
      <c r="K14" s="444"/>
      <c r="L14" s="445"/>
      <c r="M14" s="443"/>
      <c r="N14" s="444"/>
      <c r="O14" s="444"/>
      <c r="P14" s="444"/>
      <c r="Q14" s="444"/>
      <c r="R14" s="444"/>
      <c r="S14" s="445"/>
      <c r="T14" s="447">
        <v>16556851.785</v>
      </c>
      <c r="U14" s="447">
        <v>2670766.2294999999</v>
      </c>
      <c r="V14" s="448">
        <f t="shared" si="0"/>
        <v>17830145.585500002</v>
      </c>
      <c r="W14" s="725"/>
    </row>
    <row r="15" spans="1:23" s="427" customFormat="1">
      <c r="A15" s="441">
        <v>9</v>
      </c>
      <c r="B15" s="442" t="s">
        <v>75</v>
      </c>
      <c r="C15" s="443"/>
      <c r="D15" s="424">
        <v>152825.12</v>
      </c>
      <c r="E15" s="444"/>
      <c r="F15" s="444"/>
      <c r="G15" s="444"/>
      <c r="H15" s="444"/>
      <c r="I15" s="444"/>
      <c r="J15" s="444"/>
      <c r="K15" s="444"/>
      <c r="L15" s="445"/>
      <c r="M15" s="443"/>
      <c r="N15" s="444"/>
      <c r="O15" s="444"/>
      <c r="P15" s="444"/>
      <c r="Q15" s="444"/>
      <c r="R15" s="444"/>
      <c r="S15" s="445"/>
      <c r="T15" s="447">
        <v>152825.12</v>
      </c>
      <c r="U15" s="447"/>
      <c r="V15" s="448">
        <f t="shared" si="0"/>
        <v>152825.12</v>
      </c>
      <c r="W15" s="725"/>
    </row>
    <row r="16" spans="1:23" s="427" customFormat="1">
      <c r="A16" s="441">
        <v>10</v>
      </c>
      <c r="B16" s="442" t="s">
        <v>69</v>
      </c>
      <c r="C16" s="443"/>
      <c r="D16" s="424">
        <v>0</v>
      </c>
      <c r="E16" s="444"/>
      <c r="F16" s="444"/>
      <c r="G16" s="444"/>
      <c r="H16" s="444"/>
      <c r="I16" s="444"/>
      <c r="J16" s="444"/>
      <c r="K16" s="444"/>
      <c r="L16" s="445"/>
      <c r="M16" s="443"/>
      <c r="N16" s="444"/>
      <c r="O16" s="444"/>
      <c r="P16" s="444"/>
      <c r="Q16" s="444"/>
      <c r="R16" s="444"/>
      <c r="S16" s="445"/>
      <c r="T16" s="447"/>
      <c r="U16" s="447"/>
      <c r="V16" s="448">
        <f t="shared" si="0"/>
        <v>0</v>
      </c>
      <c r="W16" s="725"/>
    </row>
    <row r="17" spans="1:23" s="427" customFormat="1">
      <c r="A17" s="441">
        <v>11</v>
      </c>
      <c r="B17" s="442" t="s">
        <v>70</v>
      </c>
      <c r="C17" s="443"/>
      <c r="D17" s="424"/>
      <c r="E17" s="444"/>
      <c r="F17" s="444"/>
      <c r="G17" s="444"/>
      <c r="H17" s="444"/>
      <c r="I17" s="444"/>
      <c r="J17" s="444"/>
      <c r="K17" s="444"/>
      <c r="L17" s="445"/>
      <c r="M17" s="443"/>
      <c r="N17" s="444"/>
      <c r="O17" s="444"/>
      <c r="P17" s="444"/>
      <c r="Q17" s="444"/>
      <c r="R17" s="444"/>
      <c r="S17" s="445"/>
      <c r="T17" s="447"/>
      <c r="U17" s="447"/>
      <c r="V17" s="448">
        <f t="shared" si="0"/>
        <v>0</v>
      </c>
      <c r="W17" s="725"/>
    </row>
    <row r="18" spans="1:23" s="427" customFormat="1">
      <c r="A18" s="441">
        <v>12</v>
      </c>
      <c r="B18" s="442" t="s">
        <v>71</v>
      </c>
      <c r="C18" s="443"/>
      <c r="D18" s="424"/>
      <c r="E18" s="444"/>
      <c r="F18" s="444"/>
      <c r="G18" s="444"/>
      <c r="H18" s="444"/>
      <c r="I18" s="444"/>
      <c r="J18" s="444"/>
      <c r="K18" s="444"/>
      <c r="L18" s="445"/>
      <c r="M18" s="443"/>
      <c r="N18" s="444"/>
      <c r="O18" s="444"/>
      <c r="P18" s="444"/>
      <c r="Q18" s="444"/>
      <c r="R18" s="444"/>
      <c r="S18" s="445"/>
      <c r="T18" s="447"/>
      <c r="U18" s="447"/>
      <c r="V18" s="448">
        <f t="shared" si="0"/>
        <v>0</v>
      </c>
      <c r="W18" s="725"/>
    </row>
    <row r="19" spans="1:23" s="427" customFormat="1">
      <c r="A19" s="441">
        <v>13</v>
      </c>
      <c r="B19" s="442" t="s">
        <v>72</v>
      </c>
      <c r="C19" s="443"/>
      <c r="D19" s="424"/>
      <c r="E19" s="444"/>
      <c r="F19" s="444"/>
      <c r="G19" s="444"/>
      <c r="H19" s="444"/>
      <c r="I19" s="444"/>
      <c r="J19" s="444"/>
      <c r="K19" s="444"/>
      <c r="L19" s="445"/>
      <c r="M19" s="443"/>
      <c r="N19" s="444"/>
      <c r="O19" s="444"/>
      <c r="P19" s="444"/>
      <c r="Q19" s="444"/>
      <c r="R19" s="444"/>
      <c r="S19" s="445"/>
      <c r="T19" s="447"/>
      <c r="U19" s="447"/>
      <c r="V19" s="448">
        <f t="shared" si="0"/>
        <v>0</v>
      </c>
      <c r="W19" s="725"/>
    </row>
    <row r="20" spans="1:23" s="427" customFormat="1">
      <c r="A20" s="441">
        <v>14</v>
      </c>
      <c r="B20" s="442" t="s">
        <v>248</v>
      </c>
      <c r="C20" s="443"/>
      <c r="D20" s="424"/>
      <c r="E20" s="444"/>
      <c r="F20" s="444"/>
      <c r="G20" s="444"/>
      <c r="H20" s="444"/>
      <c r="I20" s="444"/>
      <c r="J20" s="444"/>
      <c r="K20" s="444"/>
      <c r="L20" s="445"/>
      <c r="M20" s="443"/>
      <c r="N20" s="444"/>
      <c r="O20" s="444"/>
      <c r="P20" s="444"/>
      <c r="Q20" s="444"/>
      <c r="R20" s="444"/>
      <c r="S20" s="445"/>
      <c r="T20" s="447"/>
      <c r="U20" s="447"/>
      <c r="V20" s="448">
        <f t="shared" si="0"/>
        <v>0</v>
      </c>
      <c r="W20" s="725"/>
    </row>
    <row r="21" spans="1:23" ht="15.75" thickBot="1">
      <c r="A21" s="428"/>
      <c r="B21" s="449" t="s">
        <v>68</v>
      </c>
      <c r="C21" s="450">
        <f>SUM(C7:C20)</f>
        <v>0</v>
      </c>
      <c r="D21" s="430">
        <f t="shared" ref="D21:V21" si="1">SUM(D7:D20)</f>
        <v>61124841.074499995</v>
      </c>
      <c r="E21" s="430">
        <f t="shared" si="1"/>
        <v>0</v>
      </c>
      <c r="F21" s="430">
        <f t="shared" si="1"/>
        <v>0</v>
      </c>
      <c r="G21" s="430">
        <f t="shared" si="1"/>
        <v>0</v>
      </c>
      <c r="H21" s="430">
        <f t="shared" si="1"/>
        <v>0</v>
      </c>
      <c r="I21" s="430">
        <f t="shared" si="1"/>
        <v>0</v>
      </c>
      <c r="J21" s="430">
        <f t="shared" si="1"/>
        <v>0</v>
      </c>
      <c r="K21" s="430">
        <f t="shared" si="1"/>
        <v>0</v>
      </c>
      <c r="L21" s="451">
        <f t="shared" si="1"/>
        <v>0</v>
      </c>
      <c r="M21" s="450">
        <f t="shared" si="1"/>
        <v>0</v>
      </c>
      <c r="N21" s="430">
        <f t="shared" si="1"/>
        <v>0</v>
      </c>
      <c r="O21" s="430">
        <f t="shared" si="1"/>
        <v>0</v>
      </c>
      <c r="P21" s="430">
        <f t="shared" si="1"/>
        <v>0</v>
      </c>
      <c r="Q21" s="430">
        <f t="shared" si="1"/>
        <v>0</v>
      </c>
      <c r="R21" s="430">
        <f t="shared" si="1"/>
        <v>0</v>
      </c>
      <c r="S21" s="451">
        <f t="shared" si="1"/>
        <v>0</v>
      </c>
      <c r="T21" s="451">
        <f>SUM(T7:T20)</f>
        <v>58454074.844999991</v>
      </c>
      <c r="U21" s="451">
        <f t="shared" si="1"/>
        <v>2670766.2294999999</v>
      </c>
      <c r="V21" s="452">
        <f t="shared" si="1"/>
        <v>61124841.074499995</v>
      </c>
    </row>
    <row r="22" spans="1:23">
      <c r="U22" s="724"/>
    </row>
    <row r="23" spans="1:23">
      <c r="U23" s="531"/>
    </row>
    <row r="24" spans="1:23">
      <c r="A24" s="101"/>
      <c r="B24" s="101"/>
      <c r="C24" s="453"/>
      <c r="D24" s="453"/>
      <c r="E24" s="453"/>
    </row>
    <row r="25" spans="1:23">
      <c r="A25" s="454"/>
      <c r="B25" s="454"/>
      <c r="C25" s="101"/>
      <c r="D25" s="453"/>
      <c r="E25" s="453"/>
    </row>
    <row r="26" spans="1:23">
      <c r="A26" s="454"/>
      <c r="B26" s="455"/>
      <c r="C26" s="101"/>
      <c r="D26" s="453"/>
      <c r="E26" s="453"/>
    </row>
    <row r="27" spans="1:23">
      <c r="A27" s="454"/>
      <c r="B27" s="454"/>
      <c r="C27" s="101"/>
      <c r="D27" s="453"/>
      <c r="E27" s="453"/>
    </row>
    <row r="28" spans="1:23">
      <c r="A28" s="454"/>
      <c r="B28" s="455"/>
      <c r="C28" s="101"/>
      <c r="D28" s="453"/>
      <c r="E28" s="45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zoomScaleSheetLayoutView="85" workbookViewId="0">
      <pane xSplit="1" ySplit="7" topLeftCell="B8" activePane="bottomRight" state="frozen"/>
      <selection activeCell="B30" sqref="B30"/>
      <selection pane="topRight" activeCell="B30" sqref="B30"/>
      <selection pane="bottomLeft" activeCell="B30" sqref="B30"/>
      <selection pane="bottomRight" activeCell="I33" sqref="I32:I33"/>
    </sheetView>
  </sheetViews>
  <sheetFormatPr defaultColWidth="9.140625" defaultRowHeight="15"/>
  <cols>
    <col min="1" max="1" width="10.5703125" style="98" bestFit="1" customWidth="1"/>
    <col min="2" max="2" width="101.85546875" style="98" customWidth="1"/>
    <col min="3" max="3" width="15.5703125" style="98" customWidth="1"/>
    <col min="4" max="4" width="14.85546875" style="98" bestFit="1" customWidth="1"/>
    <col min="5" max="5" width="17.7109375" style="98" customWidth="1"/>
    <col min="6" max="6" width="15.85546875" style="98" customWidth="1"/>
    <col min="7" max="7" width="17.42578125" style="98" customWidth="1"/>
    <col min="8" max="8" width="15.28515625" style="98" customWidth="1"/>
    <col min="9" max="16384" width="9.140625" style="182"/>
  </cols>
  <sheetData>
    <row r="1" spans="1:9">
      <c r="A1" s="98" t="s">
        <v>188</v>
      </c>
      <c r="B1" s="98" t="str">
        <f>Info!C2</f>
        <v>სს ”ლიბერთი ბანკი”</v>
      </c>
    </row>
    <row r="2" spans="1:9">
      <c r="A2" s="98" t="s">
        <v>189</v>
      </c>
      <c r="B2" s="153">
        <f>'1. key ratios'!B2</f>
        <v>44926</v>
      </c>
    </row>
    <row r="4" spans="1:9" ht="15.75" thickBot="1">
      <c r="A4" s="98" t="s">
        <v>416</v>
      </c>
      <c r="B4" s="456" t="s">
        <v>458</v>
      </c>
    </row>
    <row r="5" spans="1:9">
      <c r="A5" s="433"/>
      <c r="B5" s="457"/>
      <c r="C5" s="682" t="s">
        <v>0</v>
      </c>
      <c r="D5" s="682" t="s">
        <v>1</v>
      </c>
      <c r="E5" s="682" t="s">
        <v>2</v>
      </c>
      <c r="F5" s="682" t="s">
        <v>3</v>
      </c>
      <c r="G5" s="683" t="s">
        <v>4</v>
      </c>
      <c r="H5" s="684" t="s">
        <v>5</v>
      </c>
      <c r="I5" s="458"/>
    </row>
    <row r="6" spans="1:9" ht="15" customHeight="1">
      <c r="A6" s="420"/>
      <c r="B6" s="459"/>
      <c r="C6" s="776" t="s">
        <v>450</v>
      </c>
      <c r="D6" s="780" t="s">
        <v>471</v>
      </c>
      <c r="E6" s="781"/>
      <c r="F6" s="776" t="s">
        <v>477</v>
      </c>
      <c r="G6" s="776" t="s">
        <v>478</v>
      </c>
      <c r="H6" s="778" t="s">
        <v>452</v>
      </c>
      <c r="I6" s="458"/>
    </row>
    <row r="7" spans="1:9" ht="75" customHeight="1">
      <c r="A7" s="420"/>
      <c r="B7" s="459"/>
      <c r="C7" s="777"/>
      <c r="D7" s="465" t="s">
        <v>453</v>
      </c>
      <c r="E7" s="465" t="s">
        <v>451</v>
      </c>
      <c r="F7" s="777"/>
      <c r="G7" s="777"/>
      <c r="H7" s="779"/>
      <c r="I7" s="458"/>
    </row>
    <row r="8" spans="1:9" ht="16.5" customHeight="1">
      <c r="A8" s="569">
        <v>1</v>
      </c>
      <c r="B8" s="685" t="s">
        <v>216</v>
      </c>
      <c r="C8" s="571">
        <v>503360190.53324395</v>
      </c>
      <c r="D8" s="584"/>
      <c r="E8" s="571"/>
      <c r="F8" s="571">
        <v>75533633.552243993</v>
      </c>
      <c r="G8" s="686">
        <v>75533633.552243993</v>
      </c>
      <c r="H8" s="687">
        <f>G8/(C8+E8)</f>
        <v>0.15005881468740315</v>
      </c>
    </row>
    <row r="9" spans="1:9" ht="30">
      <c r="A9" s="569">
        <v>2</v>
      </c>
      <c r="B9" s="685" t="s">
        <v>217</v>
      </c>
      <c r="C9" s="571">
        <v>0</v>
      </c>
      <c r="D9" s="584"/>
      <c r="E9" s="571"/>
      <c r="F9" s="571">
        <v>0</v>
      </c>
      <c r="G9" s="686">
        <v>0</v>
      </c>
      <c r="H9" s="688" t="s">
        <v>1026</v>
      </c>
    </row>
    <row r="10" spans="1:9">
      <c r="A10" s="569">
        <v>3</v>
      </c>
      <c r="B10" s="685" t="s">
        <v>218</v>
      </c>
      <c r="C10" s="571">
        <v>0</v>
      </c>
      <c r="D10" s="584"/>
      <c r="E10" s="571"/>
      <c r="F10" s="571">
        <v>0</v>
      </c>
      <c r="G10" s="686">
        <v>0</v>
      </c>
      <c r="H10" s="688" t="s">
        <v>1026</v>
      </c>
    </row>
    <row r="11" spans="1:9">
      <c r="A11" s="569">
        <v>4</v>
      </c>
      <c r="B11" s="685" t="s">
        <v>219</v>
      </c>
      <c r="C11" s="571">
        <v>0</v>
      </c>
      <c r="D11" s="584"/>
      <c r="E11" s="571"/>
      <c r="F11" s="571">
        <v>0</v>
      </c>
      <c r="G11" s="686">
        <v>0</v>
      </c>
      <c r="H11" s="688" t="s">
        <v>1026</v>
      </c>
    </row>
    <row r="12" spans="1:9">
      <c r="A12" s="569">
        <v>5</v>
      </c>
      <c r="B12" s="685" t="s">
        <v>220</v>
      </c>
      <c r="C12" s="571">
        <v>0</v>
      </c>
      <c r="D12" s="584"/>
      <c r="E12" s="571"/>
      <c r="F12" s="571"/>
      <c r="G12" s="686"/>
      <c r="H12" s="688" t="s">
        <v>1026</v>
      </c>
    </row>
    <row r="13" spans="1:9">
      <c r="A13" s="569">
        <v>6</v>
      </c>
      <c r="B13" s="685" t="s">
        <v>221</v>
      </c>
      <c r="C13" s="571">
        <v>115960314.6155255</v>
      </c>
      <c r="D13" s="584"/>
      <c r="E13" s="571"/>
      <c r="F13" s="571">
        <v>53182366.04052905</v>
      </c>
      <c r="G13" s="686">
        <v>53182366.04052905</v>
      </c>
      <c r="H13" s="687">
        <f t="shared" ref="H13:H21" si="0">G13/(C13+E13)</f>
        <v>0.4586255756278248</v>
      </c>
    </row>
    <row r="14" spans="1:9">
      <c r="A14" s="569">
        <v>7</v>
      </c>
      <c r="B14" s="685" t="s">
        <v>73</v>
      </c>
      <c r="C14" s="571">
        <v>508360305.07605034</v>
      </c>
      <c r="D14" s="584">
        <v>96224274.931020021</v>
      </c>
      <c r="E14" s="571">
        <v>18827627.538782012</v>
      </c>
      <c r="F14" s="584">
        <v>527187932.61483198</v>
      </c>
      <c r="G14" s="689">
        <v>484170240.87433201</v>
      </c>
      <c r="H14" s="687">
        <f>G14/(C14+E14)</f>
        <v>0.91840160011414873</v>
      </c>
    </row>
    <row r="15" spans="1:9">
      <c r="A15" s="569">
        <v>8</v>
      </c>
      <c r="B15" s="685" t="s">
        <v>74</v>
      </c>
      <c r="C15" s="571">
        <v>1352864761.8272107</v>
      </c>
      <c r="D15" s="584">
        <v>67671032.182219967</v>
      </c>
      <c r="E15" s="571">
        <v>23119122.237239998</v>
      </c>
      <c r="F15" s="584">
        <v>1031987913.04834</v>
      </c>
      <c r="G15" s="689">
        <v>1014033588.8343379</v>
      </c>
      <c r="H15" s="687">
        <f t="shared" si="0"/>
        <v>0.73695164643864453</v>
      </c>
    </row>
    <row r="16" spans="1:9">
      <c r="A16" s="569">
        <v>9</v>
      </c>
      <c r="B16" s="685" t="s">
        <v>75</v>
      </c>
      <c r="C16" s="571">
        <v>367278982.07117492</v>
      </c>
      <c r="D16" s="584"/>
      <c r="E16" s="571"/>
      <c r="F16" s="584">
        <v>128547643.72491121</v>
      </c>
      <c r="G16" s="689">
        <v>128394818.60491121</v>
      </c>
      <c r="H16" s="687">
        <f t="shared" si="0"/>
        <v>0.34958389908636156</v>
      </c>
    </row>
    <row r="17" spans="1:8">
      <c r="A17" s="569">
        <v>10</v>
      </c>
      <c r="B17" s="685" t="s">
        <v>69</v>
      </c>
      <c r="C17" s="571">
        <v>5385827.7720000027</v>
      </c>
      <c r="D17" s="584"/>
      <c r="E17" s="571"/>
      <c r="F17" s="584">
        <v>5344997.1635000026</v>
      </c>
      <c r="G17" s="689">
        <v>5344997.1635000026</v>
      </c>
      <c r="H17" s="687">
        <f t="shared" si="0"/>
        <v>0.99241887965443842</v>
      </c>
    </row>
    <row r="18" spans="1:8">
      <c r="A18" s="569">
        <v>11</v>
      </c>
      <c r="B18" s="685" t="s">
        <v>70</v>
      </c>
      <c r="C18" s="571">
        <v>295398696.68980312</v>
      </c>
      <c r="D18" s="584"/>
      <c r="E18" s="571"/>
      <c r="F18" s="584">
        <v>390875776.03870302</v>
      </c>
      <c r="G18" s="689">
        <v>390875776.03870302</v>
      </c>
      <c r="H18" s="687">
        <f t="shared" si="0"/>
        <v>1.32321428773655</v>
      </c>
    </row>
    <row r="19" spans="1:8">
      <c r="A19" s="569">
        <v>12</v>
      </c>
      <c r="B19" s="685" t="s">
        <v>71</v>
      </c>
      <c r="C19" s="571">
        <v>0</v>
      </c>
      <c r="D19" s="584"/>
      <c r="E19" s="571"/>
      <c r="F19" s="584">
        <v>0</v>
      </c>
      <c r="G19" s="689">
        <v>0</v>
      </c>
      <c r="H19" s="688" t="s">
        <v>1026</v>
      </c>
    </row>
    <row r="20" spans="1:8">
      <c r="A20" s="569">
        <v>13</v>
      </c>
      <c r="B20" s="685" t="s">
        <v>72</v>
      </c>
      <c r="C20" s="571">
        <v>0</v>
      </c>
      <c r="D20" s="584"/>
      <c r="E20" s="571"/>
      <c r="F20" s="584">
        <v>0</v>
      </c>
      <c r="G20" s="689">
        <v>0</v>
      </c>
      <c r="H20" s="688" t="s">
        <v>1026</v>
      </c>
    </row>
    <row r="21" spans="1:8">
      <c r="A21" s="569">
        <v>14</v>
      </c>
      <c r="B21" s="685" t="s">
        <v>248</v>
      </c>
      <c r="C21" s="571">
        <v>430116413.21200013</v>
      </c>
      <c r="D21" s="584"/>
      <c r="E21" s="571"/>
      <c r="F21" s="584">
        <v>157272558.56200004</v>
      </c>
      <c r="G21" s="689">
        <v>157272558.56200004</v>
      </c>
      <c r="H21" s="687">
        <f t="shared" si="0"/>
        <v>0.36565114404151311</v>
      </c>
    </row>
    <row r="22" spans="1:8" ht="15.75" thickBot="1">
      <c r="A22" s="460"/>
      <c r="B22" s="461" t="s">
        <v>68</v>
      </c>
      <c r="C22" s="430">
        <f>SUM(C8:C21)</f>
        <v>3578725491.7970085</v>
      </c>
      <c r="D22" s="430">
        <f>SUM(D8:D21)</f>
        <v>163895307.11324</v>
      </c>
      <c r="E22" s="430">
        <f>SUM(E8:E21)</f>
        <v>41946749.77602201</v>
      </c>
      <c r="F22" s="430">
        <f>SUM(F8:F21)</f>
        <v>2369932820.745059</v>
      </c>
      <c r="G22" s="430">
        <f>SUM(G8:G21)</f>
        <v>2308807979.670558</v>
      </c>
      <c r="H22" s="462">
        <f>G22/(C22+E22)</f>
        <v>0.63767384221099166</v>
      </c>
    </row>
    <row r="25" spans="1:8">
      <c r="C25" s="531"/>
      <c r="D25" s="531"/>
      <c r="E25" s="531"/>
      <c r="F25" s="531"/>
      <c r="G25" s="531"/>
      <c r="H25" s="531"/>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K24" sqref="K24"/>
      <selection pane="topRight" activeCell="K24" sqref="K24"/>
      <selection pane="bottomLeft" activeCell="K24" sqref="K24"/>
      <selection pane="bottomRight" activeCell="I31" sqref="I31"/>
    </sheetView>
  </sheetViews>
  <sheetFormatPr defaultColWidth="9.140625" defaultRowHeight="15"/>
  <cols>
    <col min="1" max="1" width="10.5703125" style="98" bestFit="1" customWidth="1"/>
    <col min="2" max="2" width="92.42578125" style="98" customWidth="1"/>
    <col min="3" max="4" width="15.28515625" style="98" customWidth="1"/>
    <col min="5" max="5" width="17" style="98" customWidth="1"/>
    <col min="6" max="11" width="15.28515625" style="98" customWidth="1"/>
    <col min="12" max="16384" width="9.140625" style="98"/>
  </cols>
  <sheetData>
    <row r="1" spans="1:11">
      <c r="A1" s="98" t="s">
        <v>188</v>
      </c>
      <c r="B1" s="98" t="str">
        <f>Info!C2</f>
        <v>სს ”ლიბერთი ბანკი”</v>
      </c>
    </row>
    <row r="2" spans="1:11">
      <c r="A2" s="98" t="s">
        <v>189</v>
      </c>
      <c r="B2" s="153">
        <f>'1. key ratios'!B2</f>
        <v>44926</v>
      </c>
      <c r="C2" s="322"/>
      <c r="D2" s="322"/>
    </row>
    <row r="3" spans="1:11">
      <c r="B3" s="322"/>
      <c r="C3" s="322"/>
      <c r="D3" s="322"/>
    </row>
    <row r="4" spans="1:11" ht="15.75" thickBot="1">
      <c r="A4" s="98" t="s">
        <v>519</v>
      </c>
      <c r="B4" s="456" t="s">
        <v>518</v>
      </c>
      <c r="C4" s="322"/>
      <c r="D4" s="322"/>
    </row>
    <row r="5" spans="1:11" ht="30" customHeight="1">
      <c r="A5" s="785"/>
      <c r="B5" s="786"/>
      <c r="C5" s="787" t="s">
        <v>551</v>
      </c>
      <c r="D5" s="787"/>
      <c r="E5" s="787"/>
      <c r="F5" s="787" t="s">
        <v>552</v>
      </c>
      <c r="G5" s="787"/>
      <c r="H5" s="787"/>
      <c r="I5" s="787" t="s">
        <v>553</v>
      </c>
      <c r="J5" s="787"/>
      <c r="K5" s="788"/>
    </row>
    <row r="6" spans="1:11">
      <c r="A6" s="463"/>
      <c r="B6" s="464"/>
      <c r="C6" s="465" t="s">
        <v>27</v>
      </c>
      <c r="D6" s="465" t="s">
        <v>96</v>
      </c>
      <c r="E6" s="465" t="s">
        <v>68</v>
      </c>
      <c r="F6" s="465" t="s">
        <v>27</v>
      </c>
      <c r="G6" s="465" t="s">
        <v>96</v>
      </c>
      <c r="H6" s="465" t="s">
        <v>68</v>
      </c>
      <c r="I6" s="465" t="s">
        <v>27</v>
      </c>
      <c r="J6" s="465" t="s">
        <v>96</v>
      </c>
      <c r="K6" s="466" t="s">
        <v>68</v>
      </c>
    </row>
    <row r="7" spans="1:11">
      <c r="A7" s="467" t="s">
        <v>489</v>
      </c>
      <c r="B7" s="468"/>
      <c r="C7" s="468"/>
      <c r="D7" s="468"/>
      <c r="E7" s="468"/>
      <c r="F7" s="468"/>
      <c r="G7" s="468"/>
      <c r="H7" s="468"/>
      <c r="I7" s="468"/>
      <c r="J7" s="468"/>
      <c r="K7" s="469"/>
    </row>
    <row r="8" spans="1:11">
      <c r="A8" s="470">
        <v>1</v>
      </c>
      <c r="B8" s="471" t="s">
        <v>489</v>
      </c>
      <c r="C8" s="472"/>
      <c r="D8" s="472"/>
      <c r="E8" s="472"/>
      <c r="F8" s="473">
        <v>478507719.47595507</v>
      </c>
      <c r="G8" s="473">
        <v>373659770.92096388</v>
      </c>
      <c r="H8" s="473">
        <v>852167490.39691889</v>
      </c>
      <c r="I8" s="473">
        <v>466199031.06291175</v>
      </c>
      <c r="J8" s="473">
        <v>141591417.10914943</v>
      </c>
      <c r="K8" s="474">
        <v>607790448.17206109</v>
      </c>
    </row>
    <row r="9" spans="1:11">
      <c r="A9" s="467" t="s">
        <v>490</v>
      </c>
      <c r="B9" s="468"/>
      <c r="C9" s="468"/>
      <c r="D9" s="468"/>
      <c r="E9" s="468"/>
      <c r="F9" s="473"/>
      <c r="G9" s="473"/>
      <c r="H9" s="473"/>
      <c r="I9" s="473"/>
      <c r="J9" s="473"/>
      <c r="K9" s="474"/>
    </row>
    <row r="10" spans="1:11">
      <c r="A10" s="475">
        <v>2</v>
      </c>
      <c r="B10" s="476" t="s">
        <v>491</v>
      </c>
      <c r="C10" s="477">
        <v>840555654.59374142</v>
      </c>
      <c r="D10" s="477">
        <v>495176080.87459338</v>
      </c>
      <c r="E10" s="477">
        <v>1335731735.4683349</v>
      </c>
      <c r="F10" s="473">
        <v>133703753.34421417</v>
      </c>
      <c r="G10" s="473">
        <v>115388074.08009762</v>
      </c>
      <c r="H10" s="473">
        <v>249091827.42431173</v>
      </c>
      <c r="I10" s="473">
        <v>35104802.5989599</v>
      </c>
      <c r="J10" s="473">
        <v>30340340.330814291</v>
      </c>
      <c r="K10" s="474">
        <v>65445142.929774188</v>
      </c>
    </row>
    <row r="11" spans="1:11">
      <c r="A11" s="475">
        <v>3</v>
      </c>
      <c r="B11" s="476" t="s">
        <v>492</v>
      </c>
      <c r="C11" s="477">
        <v>1029949313.4376521</v>
      </c>
      <c r="D11" s="477">
        <v>400835115.1440413</v>
      </c>
      <c r="E11" s="477">
        <v>1430784428.5816939</v>
      </c>
      <c r="F11" s="473">
        <v>349632792.44580972</v>
      </c>
      <c r="G11" s="473">
        <v>104338983.65005712</v>
      </c>
      <c r="H11" s="473">
        <v>453971776.09586692</v>
      </c>
      <c r="I11" s="473">
        <v>292204357.84467268</v>
      </c>
      <c r="J11" s="473">
        <v>87610729.195136189</v>
      </c>
      <c r="K11" s="474">
        <v>379815087.03980911</v>
      </c>
    </row>
    <row r="12" spans="1:11">
      <c r="A12" s="475">
        <v>4</v>
      </c>
      <c r="B12" s="476" t="s">
        <v>493</v>
      </c>
      <c r="C12" s="477"/>
      <c r="D12" s="477"/>
      <c r="E12" s="477">
        <v>0</v>
      </c>
      <c r="F12" s="473"/>
      <c r="G12" s="473"/>
      <c r="H12" s="473"/>
      <c r="I12" s="473"/>
      <c r="J12" s="473"/>
      <c r="K12" s="474"/>
    </row>
    <row r="13" spans="1:11">
      <c r="A13" s="475">
        <v>5</v>
      </c>
      <c r="B13" s="476" t="s">
        <v>494</v>
      </c>
      <c r="C13" s="477">
        <v>18226.413695652169</v>
      </c>
      <c r="D13" s="477">
        <v>0</v>
      </c>
      <c r="E13" s="477">
        <v>18226.413695652169</v>
      </c>
      <c r="F13" s="473">
        <v>18226.413695652169</v>
      </c>
      <c r="G13" s="473">
        <v>0</v>
      </c>
      <c r="H13" s="473">
        <v>18226.413695652169</v>
      </c>
      <c r="I13" s="473">
        <v>18226.413695652169</v>
      </c>
      <c r="J13" s="473">
        <v>0</v>
      </c>
      <c r="K13" s="474">
        <v>18226.413695652169</v>
      </c>
    </row>
    <row r="14" spans="1:11">
      <c r="A14" s="475">
        <v>6</v>
      </c>
      <c r="B14" s="476" t="s">
        <v>509</v>
      </c>
      <c r="C14" s="477">
        <v>48151463.984999992</v>
      </c>
      <c r="D14" s="477">
        <v>27443684.839057568</v>
      </c>
      <c r="E14" s="477">
        <v>75595148.824057579</v>
      </c>
      <c r="F14" s="473">
        <v>20143177.013986409</v>
      </c>
      <c r="G14" s="473">
        <v>21113749.873649202</v>
      </c>
      <c r="H14" s="473">
        <v>41256926.887635618</v>
      </c>
      <c r="I14" s="473">
        <v>6599910.8593206527</v>
      </c>
      <c r="J14" s="473">
        <v>7190871.1662980616</v>
      </c>
      <c r="K14" s="474">
        <v>13790782.025618719</v>
      </c>
    </row>
    <row r="15" spans="1:11">
      <c r="A15" s="475">
        <v>7</v>
      </c>
      <c r="B15" s="476" t="s">
        <v>496</v>
      </c>
      <c r="C15" s="477">
        <v>149066115.49171409</v>
      </c>
      <c r="D15" s="477">
        <v>56743763.440913625</v>
      </c>
      <c r="E15" s="477">
        <v>205809878.93262765</v>
      </c>
      <c r="F15" s="473">
        <v>46979505.512750007</v>
      </c>
      <c r="G15" s="473">
        <v>20717667.340826094</v>
      </c>
      <c r="H15" s="473">
        <v>67697172.853576109</v>
      </c>
      <c r="I15" s="473">
        <v>44678191.642125003</v>
      </c>
      <c r="J15" s="473">
        <v>21014577.29369878</v>
      </c>
      <c r="K15" s="474">
        <v>65692768.935823753</v>
      </c>
    </row>
    <row r="16" spans="1:11">
      <c r="A16" s="475">
        <v>8</v>
      </c>
      <c r="B16" s="478" t="s">
        <v>497</v>
      </c>
      <c r="C16" s="477">
        <v>2067740773.921803</v>
      </c>
      <c r="D16" s="477">
        <v>980198644.29860592</v>
      </c>
      <c r="E16" s="477">
        <v>3047939418.2204089</v>
      </c>
      <c r="F16" s="473">
        <v>550477454.73045599</v>
      </c>
      <c r="G16" s="473">
        <v>261558474.94463006</v>
      </c>
      <c r="H16" s="473">
        <v>812035929.67508602</v>
      </c>
      <c r="I16" s="473">
        <v>378605489.35877389</v>
      </c>
      <c r="J16" s="473">
        <v>146156517.98594731</v>
      </c>
      <c r="K16" s="474">
        <v>524762007.3447212</v>
      </c>
    </row>
    <row r="17" spans="1:11">
      <c r="A17" s="467" t="s">
        <v>498</v>
      </c>
      <c r="B17" s="468"/>
      <c r="C17" s="477"/>
      <c r="D17" s="477"/>
      <c r="E17" s="477"/>
      <c r="F17" s="473"/>
      <c r="G17" s="473"/>
      <c r="H17" s="473"/>
      <c r="I17" s="473"/>
      <c r="J17" s="473"/>
      <c r="K17" s="474"/>
    </row>
    <row r="18" spans="1:11">
      <c r="A18" s="475">
        <v>9</v>
      </c>
      <c r="B18" s="476" t="s">
        <v>499</v>
      </c>
      <c r="C18" s="477">
        <v>6750000</v>
      </c>
      <c r="D18" s="477">
        <v>0</v>
      </c>
      <c r="E18" s="477">
        <v>6750000</v>
      </c>
      <c r="F18" s="473">
        <v>0</v>
      </c>
      <c r="G18" s="473">
        <v>0</v>
      </c>
      <c r="H18" s="473">
        <v>0</v>
      </c>
      <c r="I18" s="473">
        <v>0</v>
      </c>
      <c r="J18" s="473">
        <v>0</v>
      </c>
      <c r="K18" s="474">
        <v>0</v>
      </c>
    </row>
    <row r="19" spans="1:11">
      <c r="A19" s="475">
        <v>10</v>
      </c>
      <c r="B19" s="476" t="s">
        <v>500</v>
      </c>
      <c r="C19" s="477">
        <v>1736956882.1687837</v>
      </c>
      <c r="D19" s="477">
        <v>647869053.57979047</v>
      </c>
      <c r="E19" s="477">
        <v>2384825935.7485743</v>
      </c>
      <c r="F19" s="473">
        <v>94475020.504652172</v>
      </c>
      <c r="G19" s="473">
        <v>22225323.866083659</v>
      </c>
      <c r="H19" s="473">
        <v>116700344.37073584</v>
      </c>
      <c r="I19" s="473">
        <v>106811547.62084782</v>
      </c>
      <c r="J19" s="473">
        <v>258181852.42716831</v>
      </c>
      <c r="K19" s="474">
        <v>364993400.04801637</v>
      </c>
    </row>
    <row r="20" spans="1:11">
      <c r="A20" s="475">
        <v>11</v>
      </c>
      <c r="B20" s="476" t="s">
        <v>501</v>
      </c>
      <c r="C20" s="477">
        <v>39108819.323825546</v>
      </c>
      <c r="D20" s="477">
        <v>20507557.66148749</v>
      </c>
      <c r="E20" s="477">
        <v>59616376.985313036</v>
      </c>
      <c r="F20" s="473">
        <v>1634543.6167583351</v>
      </c>
      <c r="G20" s="473">
        <v>0</v>
      </c>
      <c r="H20" s="473">
        <v>1634543.6167583351</v>
      </c>
      <c r="I20" s="473">
        <v>1634543.6167583351</v>
      </c>
      <c r="J20" s="473">
        <v>0</v>
      </c>
      <c r="K20" s="474">
        <v>1634543.6167583351</v>
      </c>
    </row>
    <row r="21" spans="1:11" ht="15.75" thickBot="1">
      <c r="A21" s="229">
        <v>12</v>
      </c>
      <c r="B21" s="479" t="s">
        <v>502</v>
      </c>
      <c r="C21" s="480">
        <v>1782815701.4926093</v>
      </c>
      <c r="D21" s="480">
        <v>668376611.24127793</v>
      </c>
      <c r="E21" s="480">
        <v>2451192312.7338872</v>
      </c>
      <c r="F21" s="481">
        <v>96109564.121410504</v>
      </c>
      <c r="G21" s="481">
        <v>22225323.866083659</v>
      </c>
      <c r="H21" s="481">
        <v>118334887.98749417</v>
      </c>
      <c r="I21" s="481">
        <v>108446091.23760615</v>
      </c>
      <c r="J21" s="481">
        <v>258181852.42716831</v>
      </c>
      <c r="K21" s="482">
        <v>366627943.66477448</v>
      </c>
    </row>
    <row r="22" spans="1:11" ht="38.25" customHeight="1" thickBot="1">
      <c r="A22" s="483"/>
      <c r="B22" s="484"/>
      <c r="C22" s="484"/>
      <c r="D22" s="484"/>
      <c r="E22" s="484"/>
      <c r="F22" s="782" t="s">
        <v>503</v>
      </c>
      <c r="G22" s="783"/>
      <c r="H22" s="783"/>
      <c r="I22" s="782" t="s">
        <v>504</v>
      </c>
      <c r="J22" s="783"/>
      <c r="K22" s="784"/>
    </row>
    <row r="23" spans="1:11">
      <c r="A23" s="485">
        <v>13</v>
      </c>
      <c r="B23" s="486" t="s">
        <v>489</v>
      </c>
      <c r="C23" s="487"/>
      <c r="D23" s="487"/>
      <c r="E23" s="487"/>
      <c r="F23" s="488">
        <v>478507719.47595507</v>
      </c>
      <c r="G23" s="488">
        <v>373659770.92096388</v>
      </c>
      <c r="H23" s="488">
        <v>852167490.39691901</v>
      </c>
      <c r="I23" s="489">
        <v>466199031.06291175</v>
      </c>
      <c r="J23" s="489">
        <v>141591417.10914943</v>
      </c>
      <c r="K23" s="490">
        <v>607790448.1720612</v>
      </c>
    </row>
    <row r="24" spans="1:11" ht="15.75" thickBot="1">
      <c r="A24" s="491">
        <v>14</v>
      </c>
      <c r="B24" s="492" t="s">
        <v>505</v>
      </c>
      <c r="C24" s="493"/>
      <c r="D24" s="494"/>
      <c r="E24" s="495"/>
      <c r="F24" s="496">
        <v>454367890.60904551</v>
      </c>
      <c r="G24" s="496">
        <v>239333151.0785464</v>
      </c>
      <c r="H24" s="496">
        <v>693701041.68759179</v>
      </c>
      <c r="I24" s="496">
        <v>270159398.12116772</v>
      </c>
      <c r="J24" s="496">
        <v>36539129.496486828</v>
      </c>
      <c r="K24" s="497">
        <v>158134063.67994672</v>
      </c>
    </row>
    <row r="25" spans="1:11" ht="15.75" thickBot="1">
      <c r="A25" s="498">
        <v>15</v>
      </c>
      <c r="B25" s="499" t="s">
        <v>506</v>
      </c>
      <c r="C25" s="500"/>
      <c r="D25" s="500"/>
      <c r="E25" s="500"/>
      <c r="F25" s="501">
        <v>1.0531283776117013</v>
      </c>
      <c r="G25" s="501">
        <v>1.5612537136501119</v>
      </c>
      <c r="H25" s="501">
        <v>1.2284362271156752</v>
      </c>
      <c r="I25" s="501">
        <v>1.7256443207421546</v>
      </c>
      <c r="J25" s="501">
        <v>3.8750626810297488</v>
      </c>
      <c r="K25" s="502">
        <v>3.8435137504730821</v>
      </c>
    </row>
    <row r="28" spans="1:11" ht="45">
      <c r="B28" s="151"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4"/>
  <sheetViews>
    <sheetView zoomScale="85" zoomScaleNormal="85" workbookViewId="0">
      <pane xSplit="1" ySplit="5" topLeftCell="B6" activePane="bottomRight" state="frozen"/>
      <selection activeCell="B30" sqref="B30"/>
      <selection pane="topRight" activeCell="B30" sqref="B30"/>
      <selection pane="bottomLeft" activeCell="B30" sqref="B30"/>
      <selection pane="bottomRight" activeCell="G34" sqref="G34"/>
    </sheetView>
  </sheetViews>
  <sheetFormatPr defaultColWidth="9.140625" defaultRowHeight="15"/>
  <cols>
    <col min="1" max="1" width="10.5703125" style="98" bestFit="1" customWidth="1"/>
    <col min="2" max="2" width="60.42578125" style="98" customWidth="1"/>
    <col min="3" max="3" width="15.5703125" style="98" customWidth="1"/>
    <col min="4" max="4" width="13.140625" style="98" customWidth="1"/>
    <col min="5" max="5" width="18.28515625" style="98" bestFit="1" customWidth="1"/>
    <col min="6" max="13" width="10.7109375" style="98" customWidth="1"/>
    <col min="14" max="14" width="31" style="98" bestFit="1" customWidth="1"/>
    <col min="15" max="16384" width="9.140625" style="182"/>
  </cols>
  <sheetData>
    <row r="1" spans="1:14">
      <c r="A1" s="322" t="s">
        <v>188</v>
      </c>
      <c r="B1" s="98" t="str">
        <f>Info!C2</f>
        <v>სს ”ლიბერთი ბანკი”</v>
      </c>
    </row>
    <row r="2" spans="1:14" ht="14.25" customHeight="1">
      <c r="A2" s="98" t="s">
        <v>189</v>
      </c>
      <c r="B2" s="153">
        <f>'1. key ratios'!B2</f>
        <v>44926</v>
      </c>
    </row>
    <row r="3" spans="1:14" ht="14.25" customHeight="1"/>
    <row r="4" spans="1:14" ht="15.75" thickBot="1">
      <c r="A4" s="98" t="s">
        <v>417</v>
      </c>
      <c r="B4" s="503" t="s">
        <v>77</v>
      </c>
    </row>
    <row r="5" spans="1:14" s="508" customFormat="1">
      <c r="A5" s="504"/>
      <c r="B5" s="505"/>
      <c r="C5" s="506" t="s">
        <v>0</v>
      </c>
      <c r="D5" s="506" t="s">
        <v>1</v>
      </c>
      <c r="E5" s="506" t="s">
        <v>2</v>
      </c>
      <c r="F5" s="506" t="s">
        <v>3</v>
      </c>
      <c r="G5" s="506" t="s">
        <v>4</v>
      </c>
      <c r="H5" s="506" t="s">
        <v>5</v>
      </c>
      <c r="I5" s="506" t="s">
        <v>237</v>
      </c>
      <c r="J5" s="506" t="s">
        <v>238</v>
      </c>
      <c r="K5" s="506" t="s">
        <v>239</v>
      </c>
      <c r="L5" s="506" t="s">
        <v>240</v>
      </c>
      <c r="M5" s="506" t="s">
        <v>241</v>
      </c>
      <c r="N5" s="507" t="s">
        <v>242</v>
      </c>
    </row>
    <row r="6" spans="1:14" ht="45">
      <c r="A6" s="509"/>
      <c r="B6" s="510"/>
      <c r="C6" s="439" t="s">
        <v>87</v>
      </c>
      <c r="D6" s="511" t="s">
        <v>76</v>
      </c>
      <c r="E6" s="512" t="s">
        <v>86</v>
      </c>
      <c r="F6" s="513">
        <v>0</v>
      </c>
      <c r="G6" s="513">
        <v>0.2</v>
      </c>
      <c r="H6" s="513">
        <v>0.35</v>
      </c>
      <c r="I6" s="513">
        <v>0.5</v>
      </c>
      <c r="J6" s="513">
        <v>0.75</v>
      </c>
      <c r="K6" s="513">
        <v>1</v>
      </c>
      <c r="L6" s="513">
        <v>1.5</v>
      </c>
      <c r="M6" s="513">
        <v>2.5</v>
      </c>
      <c r="N6" s="514" t="s">
        <v>77</v>
      </c>
    </row>
    <row r="7" spans="1:14">
      <c r="A7" s="441">
        <v>1</v>
      </c>
      <c r="B7" s="515" t="s">
        <v>78</v>
      </c>
      <c r="C7" s="516">
        <f>SUM(C8:C13)</f>
        <v>170444421</v>
      </c>
      <c r="D7" s="510"/>
      <c r="E7" s="517">
        <f t="shared" ref="E7:M7" si="0">SUM(E8:E13)</f>
        <v>10824484.289999999</v>
      </c>
      <c r="F7" s="516">
        <f>SUM(F8:F13)</f>
        <v>0</v>
      </c>
      <c r="G7" s="516">
        <f t="shared" si="0"/>
        <v>0</v>
      </c>
      <c r="H7" s="516">
        <f t="shared" si="0"/>
        <v>0</v>
      </c>
      <c r="I7" s="516">
        <f t="shared" si="0"/>
        <v>0</v>
      </c>
      <c r="J7" s="516">
        <f t="shared" si="0"/>
        <v>0</v>
      </c>
      <c r="K7" s="516">
        <f t="shared" si="0"/>
        <v>10824484.289999999</v>
      </c>
      <c r="L7" s="516">
        <f t="shared" si="0"/>
        <v>0</v>
      </c>
      <c r="M7" s="516">
        <f t="shared" si="0"/>
        <v>0</v>
      </c>
      <c r="N7" s="518">
        <f>SUM(N8:N13)</f>
        <v>10824484.289999999</v>
      </c>
    </row>
    <row r="8" spans="1:14">
      <c r="A8" s="441">
        <v>1.1000000000000001</v>
      </c>
      <c r="B8" s="337" t="s">
        <v>79</v>
      </c>
      <c r="C8" s="519">
        <v>67584120</v>
      </c>
      <c r="D8" s="520">
        <v>0.02</v>
      </c>
      <c r="E8" s="517">
        <f>C8*D8</f>
        <v>1351682.4000000001</v>
      </c>
      <c r="F8" s="521"/>
      <c r="G8" s="521"/>
      <c r="H8" s="521"/>
      <c r="I8" s="521"/>
      <c r="J8" s="521"/>
      <c r="K8" s="519">
        <v>1351682.4000000001</v>
      </c>
      <c r="L8" s="521"/>
      <c r="M8" s="521"/>
      <c r="N8" s="518">
        <f>SUMPRODUCT($F$6:$M$6,F8:M8)</f>
        <v>1351682.4000000001</v>
      </c>
    </row>
    <row r="9" spans="1:14">
      <c r="A9" s="441">
        <v>1.2</v>
      </c>
      <c r="B9" s="337" t="s">
        <v>80</v>
      </c>
      <c r="C9" s="519">
        <v>0</v>
      </c>
      <c r="D9" s="520">
        <v>0.05</v>
      </c>
      <c r="E9" s="517">
        <f>C9*D9</f>
        <v>0</v>
      </c>
      <c r="F9" s="521"/>
      <c r="G9" s="521"/>
      <c r="H9" s="521"/>
      <c r="I9" s="521"/>
      <c r="J9" s="521"/>
      <c r="K9" s="519">
        <v>0</v>
      </c>
      <c r="L9" s="521"/>
      <c r="M9" s="521"/>
      <c r="N9" s="518">
        <f t="shared" ref="N9:N12" si="1">SUMPRODUCT($F$6:$M$6,F9:M9)</f>
        <v>0</v>
      </c>
    </row>
    <row r="10" spans="1:14">
      <c r="A10" s="441">
        <v>1.3</v>
      </c>
      <c r="B10" s="337" t="s">
        <v>81</v>
      </c>
      <c r="C10" s="519">
        <v>61394374</v>
      </c>
      <c r="D10" s="520">
        <v>0.08</v>
      </c>
      <c r="E10" s="517">
        <f>C10*D10</f>
        <v>4911549.92</v>
      </c>
      <c r="F10" s="521"/>
      <c r="G10" s="521"/>
      <c r="H10" s="521"/>
      <c r="I10" s="521"/>
      <c r="J10" s="521"/>
      <c r="K10" s="519">
        <v>4911549.92</v>
      </c>
      <c r="L10" s="521"/>
      <c r="M10" s="521"/>
      <c r="N10" s="518">
        <f>SUMPRODUCT($F$6:$M$6,F10:M10)</f>
        <v>4911549.92</v>
      </c>
    </row>
    <row r="11" spans="1:14">
      <c r="A11" s="441">
        <v>1.4</v>
      </c>
      <c r="B11" s="337" t="s">
        <v>82</v>
      </c>
      <c r="C11" s="519">
        <v>41465927</v>
      </c>
      <c r="D11" s="520">
        <v>0.11</v>
      </c>
      <c r="E11" s="517">
        <f>C11*D11</f>
        <v>4561251.97</v>
      </c>
      <c r="F11" s="521"/>
      <c r="G11" s="521"/>
      <c r="H11" s="521"/>
      <c r="I11" s="521"/>
      <c r="J11" s="521"/>
      <c r="K11" s="519">
        <v>4561251.97</v>
      </c>
      <c r="L11" s="521"/>
      <c r="M11" s="521"/>
      <c r="N11" s="518">
        <f t="shared" si="1"/>
        <v>4561251.97</v>
      </c>
    </row>
    <row r="12" spans="1:14">
      <c r="A12" s="441">
        <v>1.5</v>
      </c>
      <c r="B12" s="337" t="s">
        <v>83</v>
      </c>
      <c r="C12" s="519"/>
      <c r="D12" s="520">
        <v>0.14000000000000001</v>
      </c>
      <c r="E12" s="517">
        <f>C12*D12</f>
        <v>0</v>
      </c>
      <c r="F12" s="521"/>
      <c r="G12" s="521"/>
      <c r="H12" s="521"/>
      <c r="I12" s="521"/>
      <c r="J12" s="521"/>
      <c r="K12" s="519"/>
      <c r="L12" s="521"/>
      <c r="M12" s="521"/>
      <c r="N12" s="518">
        <f t="shared" si="1"/>
        <v>0</v>
      </c>
    </row>
    <row r="13" spans="1:14">
      <c r="A13" s="441">
        <v>1.6</v>
      </c>
      <c r="B13" s="341" t="s">
        <v>84</v>
      </c>
      <c r="C13" s="519">
        <v>0</v>
      </c>
      <c r="D13" s="522"/>
      <c r="E13" s="521"/>
      <c r="F13" s="521"/>
      <c r="G13" s="521"/>
      <c r="H13" s="521"/>
      <c r="I13" s="521"/>
      <c r="J13" s="521"/>
      <c r="K13" s="519">
        <v>0</v>
      </c>
      <c r="L13" s="521"/>
      <c r="M13" s="521"/>
      <c r="N13" s="518">
        <f>SUMPRODUCT($F$6:$M$6,F13:M13)</f>
        <v>0</v>
      </c>
    </row>
    <row r="14" spans="1:14">
      <c r="A14" s="441">
        <v>2</v>
      </c>
      <c r="B14" s="523" t="s">
        <v>85</v>
      </c>
      <c r="C14" s="516">
        <f>SUM(C15:C20)</f>
        <v>0</v>
      </c>
      <c r="D14" s="510"/>
      <c r="E14" s="517">
        <f t="shared" ref="E14:M14" si="2">SUM(E15:E20)</f>
        <v>0</v>
      </c>
      <c r="F14" s="521">
        <f t="shared" si="2"/>
        <v>0</v>
      </c>
      <c r="G14" s="521">
        <f t="shared" si="2"/>
        <v>0</v>
      </c>
      <c r="H14" s="521">
        <f t="shared" si="2"/>
        <v>0</v>
      </c>
      <c r="I14" s="521">
        <f t="shared" si="2"/>
        <v>0</v>
      </c>
      <c r="J14" s="521">
        <f t="shared" si="2"/>
        <v>0</v>
      </c>
      <c r="K14" s="521">
        <f t="shared" si="2"/>
        <v>0</v>
      </c>
      <c r="L14" s="521">
        <f t="shared" si="2"/>
        <v>0</v>
      </c>
      <c r="M14" s="521">
        <f t="shared" si="2"/>
        <v>0</v>
      </c>
      <c r="N14" s="518">
        <f>SUM(N15:N20)</f>
        <v>0</v>
      </c>
    </row>
    <row r="15" spans="1:14">
      <c r="A15" s="441">
        <v>2.1</v>
      </c>
      <c r="B15" s="341" t="s">
        <v>79</v>
      </c>
      <c r="C15" s="521"/>
      <c r="D15" s="520">
        <v>5.0000000000000001E-3</v>
      </c>
      <c r="E15" s="517">
        <f>C15*D15</f>
        <v>0</v>
      </c>
      <c r="F15" s="521"/>
      <c r="G15" s="521"/>
      <c r="H15" s="521"/>
      <c r="I15" s="521"/>
      <c r="J15" s="521"/>
      <c r="K15" s="521"/>
      <c r="L15" s="521"/>
      <c r="M15" s="521"/>
      <c r="N15" s="518">
        <f>SUMPRODUCT($F$6:$M$6,F15:M15)</f>
        <v>0</v>
      </c>
    </row>
    <row r="16" spans="1:14">
      <c r="A16" s="441">
        <v>2.2000000000000002</v>
      </c>
      <c r="B16" s="341" t="s">
        <v>80</v>
      </c>
      <c r="C16" s="521"/>
      <c r="D16" s="520">
        <v>0.01</v>
      </c>
      <c r="E16" s="517">
        <f>C16*D16</f>
        <v>0</v>
      </c>
      <c r="F16" s="521"/>
      <c r="G16" s="521"/>
      <c r="H16" s="521"/>
      <c r="I16" s="521"/>
      <c r="J16" s="521"/>
      <c r="K16" s="521"/>
      <c r="L16" s="521"/>
      <c r="M16" s="521"/>
      <c r="N16" s="518">
        <f t="shared" ref="N16:N20" si="3">SUMPRODUCT($F$6:$M$6,F16:M16)</f>
        <v>0</v>
      </c>
    </row>
    <row r="17" spans="1:14">
      <c r="A17" s="441">
        <v>2.2999999999999998</v>
      </c>
      <c r="B17" s="341" t="s">
        <v>81</v>
      </c>
      <c r="C17" s="521"/>
      <c r="D17" s="520">
        <v>0.02</v>
      </c>
      <c r="E17" s="517">
        <f>C17*D17</f>
        <v>0</v>
      </c>
      <c r="F17" s="521"/>
      <c r="G17" s="521"/>
      <c r="H17" s="521"/>
      <c r="I17" s="521"/>
      <c r="J17" s="521"/>
      <c r="K17" s="521"/>
      <c r="L17" s="521"/>
      <c r="M17" s="521"/>
      <c r="N17" s="518">
        <f t="shared" si="3"/>
        <v>0</v>
      </c>
    </row>
    <row r="18" spans="1:14">
      <c r="A18" s="441">
        <v>2.4</v>
      </c>
      <c r="B18" s="341" t="s">
        <v>82</v>
      </c>
      <c r="C18" s="521"/>
      <c r="D18" s="520">
        <v>0.03</v>
      </c>
      <c r="E18" s="517">
        <f>C18*D18</f>
        <v>0</v>
      </c>
      <c r="F18" s="521"/>
      <c r="G18" s="521"/>
      <c r="H18" s="521"/>
      <c r="I18" s="521"/>
      <c r="J18" s="521"/>
      <c r="K18" s="521"/>
      <c r="L18" s="521"/>
      <c r="M18" s="521"/>
      <c r="N18" s="518">
        <f t="shared" si="3"/>
        <v>0</v>
      </c>
    </row>
    <row r="19" spans="1:14">
      <c r="A19" s="441">
        <v>2.5</v>
      </c>
      <c r="B19" s="341" t="s">
        <v>83</v>
      </c>
      <c r="C19" s="521"/>
      <c r="D19" s="520">
        <v>0.04</v>
      </c>
      <c r="E19" s="517">
        <f>C19*D19</f>
        <v>0</v>
      </c>
      <c r="F19" s="521"/>
      <c r="G19" s="521"/>
      <c r="H19" s="521"/>
      <c r="I19" s="521"/>
      <c r="J19" s="521"/>
      <c r="K19" s="521"/>
      <c r="L19" s="521"/>
      <c r="M19" s="521"/>
      <c r="N19" s="518">
        <f t="shared" si="3"/>
        <v>0</v>
      </c>
    </row>
    <row r="20" spans="1:14">
      <c r="A20" s="441">
        <v>2.6</v>
      </c>
      <c r="B20" s="341" t="s">
        <v>84</v>
      </c>
      <c r="C20" s="521"/>
      <c r="D20" s="522"/>
      <c r="E20" s="524"/>
      <c r="F20" s="521"/>
      <c r="G20" s="521"/>
      <c r="H20" s="521"/>
      <c r="I20" s="521"/>
      <c r="J20" s="521"/>
      <c r="K20" s="521"/>
      <c r="L20" s="521"/>
      <c r="M20" s="521"/>
      <c r="N20" s="518">
        <f t="shared" si="3"/>
        <v>0</v>
      </c>
    </row>
    <row r="21" spans="1:14" ht="15.75" thickBot="1">
      <c r="A21" s="525">
        <v>3</v>
      </c>
      <c r="B21" s="429" t="s">
        <v>68</v>
      </c>
      <c r="C21" s="526">
        <f>C14+C7</f>
        <v>170444421</v>
      </c>
      <c r="D21" s="527"/>
      <c r="E21" s="528">
        <f>E14+E7</f>
        <v>10824484.289999999</v>
      </c>
      <c r="F21" s="529">
        <f>F7+F14</f>
        <v>0</v>
      </c>
      <c r="G21" s="529">
        <f t="shared" ref="G21:L21" si="4">G7+G14</f>
        <v>0</v>
      </c>
      <c r="H21" s="529">
        <f t="shared" si="4"/>
        <v>0</v>
      </c>
      <c r="I21" s="529">
        <f t="shared" si="4"/>
        <v>0</v>
      </c>
      <c r="J21" s="529">
        <f t="shared" si="4"/>
        <v>0</v>
      </c>
      <c r="K21" s="529">
        <f t="shared" si="4"/>
        <v>10824484.289999999</v>
      </c>
      <c r="L21" s="529">
        <f t="shared" si="4"/>
        <v>0</v>
      </c>
      <c r="M21" s="529">
        <f>M7+M14</f>
        <v>0</v>
      </c>
      <c r="N21" s="530">
        <f>N14+N7</f>
        <v>10824484.289999999</v>
      </c>
    </row>
    <row r="22" spans="1:14">
      <c r="E22" s="531"/>
      <c r="F22" s="531"/>
      <c r="G22" s="531"/>
      <c r="H22" s="531"/>
      <c r="I22" s="531"/>
      <c r="J22" s="531"/>
      <c r="K22" s="531"/>
      <c r="L22" s="531"/>
      <c r="M22" s="531"/>
    </row>
    <row r="24" spans="1:14">
      <c r="C24" s="531"/>
      <c r="D24" s="531"/>
      <c r="E24" s="531"/>
      <c r="F24" s="531"/>
      <c r="G24" s="531"/>
      <c r="H24" s="531"/>
      <c r="I24" s="531"/>
      <c r="J24" s="531"/>
      <c r="K24" s="531"/>
      <c r="L24" s="531"/>
      <c r="M24" s="531"/>
      <c r="N24" s="531"/>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3" zoomScale="85" zoomScaleNormal="85" workbookViewId="0">
      <selection activeCell="H44" sqref="H44"/>
    </sheetView>
  </sheetViews>
  <sheetFormatPr defaultColWidth="9.140625" defaultRowHeight="15"/>
  <cols>
    <col min="1" max="1" width="11.42578125" style="99" customWidth="1"/>
    <col min="2" max="2" width="76.85546875" style="313" customWidth="1"/>
    <col min="3" max="3" width="22.85546875" style="99" customWidth="1"/>
    <col min="4" max="16384" width="9.140625" style="99"/>
  </cols>
  <sheetData>
    <row r="1" spans="1:3" ht="15.75">
      <c r="A1" s="98" t="s">
        <v>188</v>
      </c>
      <c r="B1" s="99" t="str">
        <f>Info!C2</f>
        <v>სს ”ლიბერთი ბანკი”</v>
      </c>
    </row>
    <row r="2" spans="1:3" ht="15.75">
      <c r="A2" s="98" t="s">
        <v>189</v>
      </c>
      <c r="B2" s="153">
        <f>'1. key ratios'!B2</f>
        <v>44926</v>
      </c>
    </row>
    <row r="3" spans="1:3" ht="15.75">
      <c r="A3" s="98"/>
      <c r="B3" s="99"/>
    </row>
    <row r="4" spans="1:3" ht="15.75">
      <c r="A4" s="98" t="s">
        <v>595</v>
      </c>
      <c r="B4" s="99" t="s">
        <v>554</v>
      </c>
    </row>
    <row r="5" spans="1:3">
      <c r="A5" s="532"/>
      <c r="B5" s="532" t="s">
        <v>555</v>
      </c>
      <c r="C5" s="533"/>
    </row>
    <row r="6" spans="1:3">
      <c r="A6" s="534">
        <v>1</v>
      </c>
      <c r="B6" s="535" t="s">
        <v>607</v>
      </c>
      <c r="C6" s="536">
        <v>3669624110.9670086</v>
      </c>
    </row>
    <row r="7" spans="1:3">
      <c r="A7" s="534">
        <v>2</v>
      </c>
      <c r="B7" s="535" t="s">
        <v>556</v>
      </c>
      <c r="C7" s="536">
        <v>-94235619.633731395</v>
      </c>
    </row>
    <row r="8" spans="1:3">
      <c r="A8" s="537">
        <v>3</v>
      </c>
      <c r="B8" s="538" t="s">
        <v>557</v>
      </c>
      <c r="C8" s="539">
        <f>C6+C7</f>
        <v>3575388491.3332772</v>
      </c>
    </row>
    <row r="9" spans="1:3">
      <c r="A9" s="540"/>
      <c r="B9" s="540" t="s">
        <v>558</v>
      </c>
      <c r="C9" s="541"/>
    </row>
    <row r="10" spans="1:3">
      <c r="A10" s="534">
        <v>4</v>
      </c>
      <c r="B10" s="542" t="s">
        <v>559</v>
      </c>
      <c r="C10" s="536"/>
    </row>
    <row r="11" spans="1:3">
      <c r="A11" s="534">
        <v>5</v>
      </c>
      <c r="B11" s="543" t="s">
        <v>560</v>
      </c>
      <c r="C11" s="536"/>
    </row>
    <row r="12" spans="1:3">
      <c r="A12" s="534" t="s">
        <v>561</v>
      </c>
      <c r="B12" s="535" t="s">
        <v>562</v>
      </c>
      <c r="C12" s="539">
        <f>'15. CCR'!E21</f>
        <v>10824484.289999999</v>
      </c>
    </row>
    <row r="13" spans="1:3">
      <c r="A13" s="544">
        <v>6</v>
      </c>
      <c r="B13" s="545" t="s">
        <v>563</v>
      </c>
      <c r="C13" s="536"/>
    </row>
    <row r="14" spans="1:3">
      <c r="A14" s="544">
        <v>7</v>
      </c>
      <c r="B14" s="546" t="s">
        <v>564</v>
      </c>
      <c r="C14" s="536"/>
    </row>
    <row r="15" spans="1:3">
      <c r="A15" s="547">
        <v>8</v>
      </c>
      <c r="B15" s="535" t="s">
        <v>565</v>
      </c>
      <c r="C15" s="536"/>
    </row>
    <row r="16" spans="1:3" ht="25.5">
      <c r="A16" s="544">
        <v>9</v>
      </c>
      <c r="B16" s="546" t="s">
        <v>566</v>
      </c>
      <c r="C16" s="536"/>
    </row>
    <row r="17" spans="1:3">
      <c r="A17" s="544">
        <v>10</v>
      </c>
      <c r="B17" s="546" t="s">
        <v>567</v>
      </c>
      <c r="C17" s="536"/>
    </row>
    <row r="18" spans="1:3">
      <c r="A18" s="537">
        <v>11</v>
      </c>
      <c r="B18" s="548" t="s">
        <v>568</v>
      </c>
      <c r="C18" s="539">
        <f>SUM(C10:C17)</f>
        <v>10824484.289999999</v>
      </c>
    </row>
    <row r="19" spans="1:3">
      <c r="A19" s="540"/>
      <c r="B19" s="540" t="s">
        <v>569</v>
      </c>
      <c r="C19" s="549"/>
    </row>
    <row r="20" spans="1:3">
      <c r="A20" s="544">
        <v>12</v>
      </c>
      <c r="B20" s="542" t="s">
        <v>570</v>
      </c>
      <c r="C20" s="536"/>
    </row>
    <row r="21" spans="1:3">
      <c r="A21" s="544">
        <v>13</v>
      </c>
      <c r="B21" s="542" t="s">
        <v>571</v>
      </c>
      <c r="C21" s="536"/>
    </row>
    <row r="22" spans="1:3">
      <c r="A22" s="544">
        <v>14</v>
      </c>
      <c r="B22" s="542" t="s">
        <v>572</v>
      </c>
      <c r="C22" s="536"/>
    </row>
    <row r="23" spans="1:3" ht="25.5">
      <c r="A23" s="544" t="s">
        <v>573</v>
      </c>
      <c r="B23" s="542" t="s">
        <v>574</v>
      </c>
      <c r="C23" s="536"/>
    </row>
    <row r="24" spans="1:3">
      <c r="A24" s="544">
        <v>15</v>
      </c>
      <c r="B24" s="542" t="s">
        <v>575</v>
      </c>
      <c r="C24" s="536"/>
    </row>
    <row r="25" spans="1:3">
      <c r="A25" s="544" t="s">
        <v>576</v>
      </c>
      <c r="B25" s="535" t="s">
        <v>577</v>
      </c>
      <c r="C25" s="536"/>
    </row>
    <row r="26" spans="1:3">
      <c r="A26" s="537">
        <v>16</v>
      </c>
      <c r="B26" s="548" t="s">
        <v>578</v>
      </c>
      <c r="C26" s="539">
        <f>SUM(C20:C25)</f>
        <v>0</v>
      </c>
    </row>
    <row r="27" spans="1:3">
      <c r="A27" s="540"/>
      <c r="B27" s="540" t="s">
        <v>579</v>
      </c>
      <c r="C27" s="541"/>
    </row>
    <row r="28" spans="1:3">
      <c r="A28" s="534">
        <v>17</v>
      </c>
      <c r="B28" s="535" t="s">
        <v>580</v>
      </c>
      <c r="C28" s="536">
        <v>163895307.11324</v>
      </c>
    </row>
    <row r="29" spans="1:3">
      <c r="A29" s="534">
        <v>18</v>
      </c>
      <c r="B29" s="535" t="s">
        <v>581</v>
      </c>
      <c r="C29" s="536">
        <v>-112957157.0940984</v>
      </c>
    </row>
    <row r="30" spans="1:3">
      <c r="A30" s="537">
        <v>19</v>
      </c>
      <c r="B30" s="548" t="s">
        <v>582</v>
      </c>
      <c r="C30" s="539">
        <f>C28+C29</f>
        <v>50938150.0191416</v>
      </c>
    </row>
    <row r="31" spans="1:3">
      <c r="A31" s="550"/>
      <c r="B31" s="540" t="s">
        <v>583</v>
      </c>
      <c r="C31" s="541"/>
    </row>
    <row r="32" spans="1:3">
      <c r="A32" s="534" t="s">
        <v>584</v>
      </c>
      <c r="B32" s="542" t="s">
        <v>585</v>
      </c>
      <c r="C32" s="551"/>
    </row>
    <row r="33" spans="1:3">
      <c r="A33" s="534" t="s">
        <v>586</v>
      </c>
      <c r="B33" s="543" t="s">
        <v>587</v>
      </c>
      <c r="C33" s="551"/>
    </row>
    <row r="34" spans="1:3">
      <c r="A34" s="540"/>
      <c r="B34" s="540" t="s">
        <v>588</v>
      </c>
      <c r="C34" s="541"/>
    </row>
    <row r="35" spans="1:3">
      <c r="A35" s="537">
        <v>20</v>
      </c>
      <c r="B35" s="548" t="s">
        <v>89</v>
      </c>
      <c r="C35" s="539">
        <f>'1. key ratios'!C9</f>
        <v>309221558.07479</v>
      </c>
    </row>
    <row r="36" spans="1:3">
      <c r="A36" s="537">
        <v>21</v>
      </c>
      <c r="B36" s="548" t="s">
        <v>589</v>
      </c>
      <c r="C36" s="539">
        <f>C8+C18+C26+C30</f>
        <v>3637151125.6424189</v>
      </c>
    </row>
    <row r="37" spans="1:3">
      <c r="A37" s="552"/>
      <c r="B37" s="552" t="s">
        <v>554</v>
      </c>
      <c r="C37" s="541"/>
    </row>
    <row r="38" spans="1:3">
      <c r="A38" s="537">
        <v>22</v>
      </c>
      <c r="B38" s="548" t="s">
        <v>554</v>
      </c>
      <c r="C38" s="553">
        <f>IFERROR(C35/C36,0)</f>
        <v>8.5017517115177105E-2</v>
      </c>
    </row>
    <row r="39" spans="1:3">
      <c r="A39" s="552"/>
      <c r="B39" s="552" t="s">
        <v>590</v>
      </c>
      <c r="C39" s="541"/>
    </row>
    <row r="40" spans="1:3">
      <c r="A40" s="554" t="s">
        <v>591</v>
      </c>
      <c r="B40" s="542" t="s">
        <v>592</v>
      </c>
      <c r="C40" s="551"/>
    </row>
    <row r="41" spans="1:3">
      <c r="A41" s="555" t="s">
        <v>593</v>
      </c>
      <c r="B41" s="543" t="s">
        <v>594</v>
      </c>
      <c r="C41" s="551"/>
    </row>
    <row r="43" spans="1:3">
      <c r="B43" s="556"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85" zoomScaleNormal="85" workbookViewId="0">
      <pane xSplit="2" ySplit="6" topLeftCell="C25" activePane="bottomRight" state="frozen"/>
      <selection activeCell="B29" sqref="B29"/>
      <selection pane="topRight" activeCell="B29" sqref="B29"/>
      <selection pane="bottomLeft" activeCell="B29" sqref="B29"/>
      <selection pane="bottomRight" activeCell="G39" activeCellId="2" sqref="G21 G37 G39"/>
    </sheetView>
  </sheetViews>
  <sheetFormatPr defaultColWidth="9.140625" defaultRowHeight="15.75"/>
  <cols>
    <col min="1" max="1" width="9.85546875" style="98" bestFit="1" customWidth="1"/>
    <col min="2" max="2" width="76.85546875" style="151" customWidth="1"/>
    <col min="3" max="7" width="17.5703125" style="98" customWidth="1"/>
    <col min="8" max="8" width="5.42578125" style="99" customWidth="1"/>
    <col min="9" max="16384" width="9.140625" style="99"/>
  </cols>
  <sheetData>
    <row r="1" spans="1:7">
      <c r="A1" s="98" t="s">
        <v>188</v>
      </c>
      <c r="B1" s="98" t="str">
        <f>Info!C2</f>
        <v>სს ”ლიბერთი ბანკი”</v>
      </c>
    </row>
    <row r="2" spans="1:7">
      <c r="A2" s="98" t="s">
        <v>189</v>
      </c>
      <c r="B2" s="153">
        <f>'1. key ratios'!B2</f>
        <v>44926</v>
      </c>
    </row>
    <row r="3" spans="1:7">
      <c r="B3" s="557"/>
    </row>
    <row r="4" spans="1:7" ht="16.5" thickBot="1">
      <c r="A4" s="98" t="s">
        <v>657</v>
      </c>
      <c r="B4" s="558" t="s">
        <v>622</v>
      </c>
    </row>
    <row r="5" spans="1:7" ht="15.75" customHeight="1">
      <c r="A5" s="559"/>
      <c r="B5" s="560"/>
      <c r="C5" s="789" t="s">
        <v>623</v>
      </c>
      <c r="D5" s="789"/>
      <c r="E5" s="789"/>
      <c r="F5" s="789"/>
      <c r="G5" s="790" t="s">
        <v>624</v>
      </c>
    </row>
    <row r="6" spans="1:7" ht="15.75" customHeight="1">
      <c r="A6" s="561"/>
      <c r="B6" s="562"/>
      <c r="C6" s="563" t="s">
        <v>625</v>
      </c>
      <c r="D6" s="564" t="s">
        <v>626</v>
      </c>
      <c r="E6" s="564" t="s">
        <v>627</v>
      </c>
      <c r="F6" s="564" t="s">
        <v>628</v>
      </c>
      <c r="G6" s="791"/>
    </row>
    <row r="7" spans="1:7">
      <c r="A7" s="565"/>
      <c r="B7" s="566" t="s">
        <v>629</v>
      </c>
      <c r="C7" s="567"/>
      <c r="D7" s="567"/>
      <c r="E7" s="567"/>
      <c r="F7" s="567"/>
      <c r="G7" s="568"/>
    </row>
    <row r="8" spans="1:7">
      <c r="A8" s="569">
        <v>1</v>
      </c>
      <c r="B8" s="570" t="s">
        <v>630</v>
      </c>
      <c r="C8" s="571">
        <f>SUM(C9:C10)</f>
        <v>309221565.80726862</v>
      </c>
      <c r="D8" s="571">
        <f>SUM(D9:D10)</f>
        <v>0</v>
      </c>
      <c r="E8" s="571">
        <f>SUM(E9:E10)</f>
        <v>0</v>
      </c>
      <c r="F8" s="571">
        <f>SUM(F9:F10)</f>
        <v>422288867.18073601</v>
      </c>
      <c r="G8" s="572">
        <f>SUM(G9:G10)</f>
        <v>731510432.98800468</v>
      </c>
    </row>
    <row r="9" spans="1:7">
      <c r="A9" s="569">
        <v>2</v>
      </c>
      <c r="B9" s="573" t="s">
        <v>88</v>
      </c>
      <c r="C9" s="571">
        <v>309221565.80726862</v>
      </c>
      <c r="D9" s="571"/>
      <c r="E9" s="571"/>
      <c r="F9" s="571">
        <v>57038171.920000002</v>
      </c>
      <c r="G9" s="572">
        <v>366259737.72726864</v>
      </c>
    </row>
    <row r="10" spans="1:7">
      <c r="A10" s="569">
        <v>3</v>
      </c>
      <c r="B10" s="573" t="s">
        <v>631</v>
      </c>
      <c r="C10" s="574"/>
      <c r="D10" s="574"/>
      <c r="E10" s="574"/>
      <c r="F10" s="571">
        <v>365250695.26073599</v>
      </c>
      <c r="G10" s="572">
        <v>365250695.26073599</v>
      </c>
    </row>
    <row r="11" spans="1:7" ht="30">
      <c r="A11" s="569">
        <v>4</v>
      </c>
      <c r="B11" s="570" t="s">
        <v>632</v>
      </c>
      <c r="C11" s="571">
        <f>SUM(C12:C13)</f>
        <v>630058636.54574251</v>
      </c>
      <c r="D11" s="571">
        <f t="shared" ref="D11:F11" si="0">SUM(D12:D13)</f>
        <v>380832075.03926396</v>
      </c>
      <c r="E11" s="571">
        <f t="shared" si="0"/>
        <v>261722229.12759602</v>
      </c>
      <c r="F11" s="571">
        <f t="shared" si="0"/>
        <v>28176573.708728001</v>
      </c>
      <c r="G11" s="728">
        <f>SUM(G12:G13)</f>
        <v>1147272218.3306201</v>
      </c>
    </row>
    <row r="12" spans="1:7">
      <c r="A12" s="569">
        <v>5</v>
      </c>
      <c r="B12" s="573" t="s">
        <v>633</v>
      </c>
      <c r="C12" s="571">
        <v>481362958.56703818</v>
      </c>
      <c r="D12" s="575">
        <v>350260555.37487197</v>
      </c>
      <c r="E12" s="571">
        <v>247862920.73358002</v>
      </c>
      <c r="F12" s="571">
        <v>24685701.146632001</v>
      </c>
      <c r="G12" s="728">
        <v>1048963529.031016</v>
      </c>
    </row>
    <row r="13" spans="1:7">
      <c r="A13" s="569">
        <v>6</v>
      </c>
      <c r="B13" s="573" t="s">
        <v>634</v>
      </c>
      <c r="C13" s="571">
        <v>148695677.97870427</v>
      </c>
      <c r="D13" s="575">
        <v>30571519.664392002</v>
      </c>
      <c r="E13" s="571">
        <v>13859308.394016</v>
      </c>
      <c r="F13" s="571">
        <v>3490872.5620960002</v>
      </c>
      <c r="G13" s="728">
        <v>98308689.299604133</v>
      </c>
    </row>
    <row r="14" spans="1:7">
      <c r="A14" s="569">
        <v>7</v>
      </c>
      <c r="B14" s="570" t="s">
        <v>635</v>
      </c>
      <c r="C14" s="571">
        <v>770897231.72052169</v>
      </c>
      <c r="D14" s="571">
        <v>437254002.51164401</v>
      </c>
      <c r="E14" s="571">
        <v>122247193.59865919</v>
      </c>
      <c r="F14" s="571">
        <v>28982570.399999999</v>
      </c>
      <c r="G14" s="728">
        <f>SUM(G15:G16)</f>
        <v>522500190.20515299</v>
      </c>
    </row>
    <row r="15" spans="1:7" ht="75">
      <c r="A15" s="569">
        <v>8</v>
      </c>
      <c r="B15" s="573" t="s">
        <v>636</v>
      </c>
      <c r="C15" s="571">
        <v>711734033.27000356</v>
      </c>
      <c r="D15" s="719">
        <v>182036583.14164382</v>
      </c>
      <c r="E15" s="571">
        <v>91367181.418659195</v>
      </c>
      <c r="F15" s="571">
        <v>28982570.399999999</v>
      </c>
      <c r="G15" s="728">
        <v>507060184.11515301</v>
      </c>
    </row>
    <row r="16" spans="1:7" ht="45">
      <c r="A16" s="569">
        <v>9</v>
      </c>
      <c r="B16" s="573" t="s">
        <v>637</v>
      </c>
      <c r="C16" s="571">
        <v>59163198.450518101</v>
      </c>
      <c r="D16" s="719">
        <v>255217419.37</v>
      </c>
      <c r="E16" s="571">
        <v>30880012.179999996</v>
      </c>
      <c r="F16" s="571">
        <v>0</v>
      </c>
      <c r="G16" s="572">
        <v>15440006.089999998</v>
      </c>
    </row>
    <row r="17" spans="1:7">
      <c r="A17" s="569">
        <v>10</v>
      </c>
      <c r="B17" s="570" t="s">
        <v>638</v>
      </c>
      <c r="C17" s="571"/>
      <c r="D17" s="575"/>
      <c r="E17" s="571"/>
      <c r="F17" s="571"/>
      <c r="G17" s="572"/>
    </row>
    <row r="18" spans="1:7">
      <c r="A18" s="569">
        <v>11</v>
      </c>
      <c r="B18" s="570" t="s">
        <v>95</v>
      </c>
      <c r="C18" s="571">
        <f>SUM(C19:C20)</f>
        <v>29036381.469506979</v>
      </c>
      <c r="D18" s="575">
        <f t="shared" ref="D18:F18" si="1">SUM(D19:D20)</f>
        <v>68405428.471632004</v>
      </c>
      <c r="E18" s="571">
        <f t="shared" si="1"/>
        <v>5403953.4744359944</v>
      </c>
      <c r="F18" s="571">
        <f t="shared" si="1"/>
        <v>61179240.047932006</v>
      </c>
      <c r="G18" s="572">
        <f>SUM(G19:G20)</f>
        <v>0</v>
      </c>
    </row>
    <row r="19" spans="1:7">
      <c r="A19" s="569">
        <v>12</v>
      </c>
      <c r="B19" s="573" t="s">
        <v>639</v>
      </c>
      <c r="C19" s="574"/>
      <c r="D19" s="575">
        <v>41500</v>
      </c>
      <c r="E19" s="571">
        <v>0</v>
      </c>
      <c r="F19" s="571">
        <v>0</v>
      </c>
      <c r="G19" s="572">
        <v>0</v>
      </c>
    </row>
    <row r="20" spans="1:7" ht="30">
      <c r="A20" s="569">
        <v>13</v>
      </c>
      <c r="B20" s="573" t="s">
        <v>640</v>
      </c>
      <c r="C20" s="571">
        <v>29036381.469506979</v>
      </c>
      <c r="D20" s="571">
        <v>68363928.471632004</v>
      </c>
      <c r="E20" s="571">
        <v>5403953.4744359944</v>
      </c>
      <c r="F20" s="571">
        <v>61179240.047932006</v>
      </c>
      <c r="G20" s="572">
        <v>0</v>
      </c>
    </row>
    <row r="21" spans="1:7">
      <c r="A21" s="576">
        <v>14</v>
      </c>
      <c r="B21" s="577" t="s">
        <v>641</v>
      </c>
      <c r="C21" s="574"/>
      <c r="D21" s="574"/>
      <c r="E21" s="574"/>
      <c r="F21" s="574"/>
      <c r="G21" s="578">
        <f>SUM(G8,G11,G14,G17,G18)</f>
        <v>2401282841.523778</v>
      </c>
    </row>
    <row r="22" spans="1:7">
      <c r="A22" s="579"/>
      <c r="B22" s="580" t="s">
        <v>642</v>
      </c>
      <c r="C22" s="581"/>
      <c r="D22" s="582"/>
      <c r="E22" s="581"/>
      <c r="F22" s="581"/>
      <c r="G22" s="583"/>
    </row>
    <row r="23" spans="1:7">
      <c r="A23" s="569">
        <v>15</v>
      </c>
      <c r="B23" s="570" t="s">
        <v>489</v>
      </c>
      <c r="C23" s="584">
        <v>699778908.85277057</v>
      </c>
      <c r="D23" s="585">
        <v>227561550</v>
      </c>
      <c r="E23" s="584">
        <v>0</v>
      </c>
      <c r="F23" s="584">
        <v>0</v>
      </c>
      <c r="G23" s="572">
        <v>26057940.688438531</v>
      </c>
    </row>
    <row r="24" spans="1:7">
      <c r="A24" s="569">
        <v>16</v>
      </c>
      <c r="B24" s="570" t="s">
        <v>643</v>
      </c>
      <c r="C24" s="571">
        <f>SUM(C25:C27,C29,C31)</f>
        <v>14177603.251754902</v>
      </c>
      <c r="D24" s="575">
        <f t="shared" ref="D24:F24" si="2">SUM(D25:D27,D29,D31)</f>
        <v>560219192.06104243</v>
      </c>
      <c r="E24" s="571">
        <f t="shared" si="2"/>
        <v>405964316.95412225</v>
      </c>
      <c r="F24" s="571">
        <f t="shared" si="2"/>
        <v>1264259137.4469681</v>
      </c>
      <c r="G24" s="572">
        <f>SUM(G25:G27,G29,G31)</f>
        <v>1501175142.8825336</v>
      </c>
    </row>
    <row r="25" spans="1:7" ht="30">
      <c r="A25" s="569">
        <v>17</v>
      </c>
      <c r="B25" s="573" t="s">
        <v>644</v>
      </c>
      <c r="C25" s="571">
        <v>0</v>
      </c>
      <c r="D25" s="575">
        <v>0</v>
      </c>
      <c r="E25" s="571">
        <v>0</v>
      </c>
      <c r="F25" s="571">
        <v>0</v>
      </c>
      <c r="G25" s="572"/>
    </row>
    <row r="26" spans="1:7" ht="45">
      <c r="A26" s="569">
        <v>18</v>
      </c>
      <c r="B26" s="573" t="s">
        <v>645</v>
      </c>
      <c r="C26" s="571">
        <v>14177603.251754902</v>
      </c>
      <c r="D26" s="719">
        <v>26107939.962541997</v>
      </c>
      <c r="E26" s="571">
        <v>36518486.871014401</v>
      </c>
      <c r="F26" s="571">
        <v>9171820.0833000001</v>
      </c>
      <c r="G26" s="572">
        <v>31347254.513188504</v>
      </c>
    </row>
    <row r="27" spans="1:7" ht="30">
      <c r="A27" s="569">
        <v>19</v>
      </c>
      <c r="B27" s="573" t="s">
        <v>646</v>
      </c>
      <c r="C27" s="571"/>
      <c r="D27" s="575">
        <v>494965670.1801886</v>
      </c>
      <c r="E27" s="571">
        <v>336091822.74387538</v>
      </c>
      <c r="F27" s="571">
        <v>995852478.78583634</v>
      </c>
      <c r="G27" s="572">
        <v>1262003353.4299927</v>
      </c>
    </row>
    <row r="28" spans="1:7">
      <c r="A28" s="569">
        <v>20</v>
      </c>
      <c r="B28" s="586" t="s">
        <v>647</v>
      </c>
      <c r="C28" s="571"/>
      <c r="D28" s="575">
        <v>0</v>
      </c>
      <c r="E28" s="571">
        <v>0</v>
      </c>
      <c r="F28" s="571">
        <v>0</v>
      </c>
      <c r="G28" s="572">
        <v>0</v>
      </c>
    </row>
    <row r="29" spans="1:7">
      <c r="A29" s="569">
        <v>21</v>
      </c>
      <c r="B29" s="573" t="s">
        <v>648</v>
      </c>
      <c r="C29" s="571"/>
      <c r="D29" s="575">
        <v>35453583.700169735</v>
      </c>
      <c r="E29" s="571">
        <v>33437842.921322584</v>
      </c>
      <c r="F29" s="571">
        <v>243874362.40288371</v>
      </c>
      <c r="G29" s="572">
        <v>192964048.87262058</v>
      </c>
    </row>
    <row r="30" spans="1:7">
      <c r="A30" s="569">
        <v>22</v>
      </c>
      <c r="B30" s="586" t="s">
        <v>647</v>
      </c>
      <c r="C30" s="571"/>
      <c r="D30" s="575">
        <v>35453583.700169735</v>
      </c>
      <c r="E30" s="571">
        <v>33437842.921322584</v>
      </c>
      <c r="F30" s="571">
        <v>243874362.40288371</v>
      </c>
      <c r="G30" s="572">
        <v>192964048.87262058</v>
      </c>
    </row>
    <row r="31" spans="1:7" ht="30">
      <c r="A31" s="569">
        <v>23</v>
      </c>
      <c r="B31" s="573" t="s">
        <v>649</v>
      </c>
      <c r="C31" s="571"/>
      <c r="D31" s="719">
        <v>3691998.2181421299</v>
      </c>
      <c r="E31" s="571">
        <v>-83835.582090129799</v>
      </c>
      <c r="F31" s="571">
        <v>15360476.174948011</v>
      </c>
      <c r="G31" s="572">
        <v>14860486.066731809</v>
      </c>
    </row>
    <row r="32" spans="1:7">
      <c r="A32" s="569">
        <v>24</v>
      </c>
      <c r="B32" s="570" t="s">
        <v>650</v>
      </c>
      <c r="C32" s="571">
        <v>0</v>
      </c>
      <c r="D32" s="575">
        <v>0</v>
      </c>
      <c r="E32" s="571">
        <v>0</v>
      </c>
      <c r="F32" s="571">
        <v>0</v>
      </c>
      <c r="G32" s="572"/>
    </row>
    <row r="33" spans="1:7">
      <c r="A33" s="569">
        <v>25</v>
      </c>
      <c r="B33" s="570" t="s">
        <v>165</v>
      </c>
      <c r="C33" s="571">
        <f>SUM(C34:C35)</f>
        <v>144537099.27626851</v>
      </c>
      <c r="D33" s="571">
        <f>SUM(D34:D35)</f>
        <v>82488958.638670057</v>
      </c>
      <c r="E33" s="571">
        <f>SUM(E34:E35)</f>
        <v>20001967.988122478</v>
      </c>
      <c r="F33" s="571">
        <f>SUM(F34:F35)</f>
        <v>111756165.26581332</v>
      </c>
      <c r="G33" s="572">
        <f>SUM(G34:G35)</f>
        <v>307542099.16547811</v>
      </c>
    </row>
    <row r="34" spans="1:7">
      <c r="A34" s="569">
        <v>26</v>
      </c>
      <c r="B34" s="573" t="s">
        <v>651</v>
      </c>
      <c r="C34" s="574"/>
      <c r="D34" s="575">
        <v>6742.62</v>
      </c>
      <c r="E34" s="571">
        <v>0</v>
      </c>
      <c r="F34" s="571">
        <v>0</v>
      </c>
      <c r="G34" s="572">
        <v>6742.62</v>
      </c>
    </row>
    <row r="35" spans="1:7">
      <c r="A35" s="569">
        <v>27</v>
      </c>
      <c r="B35" s="573" t="s">
        <v>652</v>
      </c>
      <c r="C35" s="571">
        <v>144537099.27626851</v>
      </c>
      <c r="D35" s="575">
        <v>82482216.018670052</v>
      </c>
      <c r="E35" s="571">
        <v>20001967.988122478</v>
      </c>
      <c r="F35" s="571">
        <v>111756165.26581332</v>
      </c>
      <c r="G35" s="572">
        <v>307535356.54547811</v>
      </c>
    </row>
    <row r="36" spans="1:7">
      <c r="A36" s="569">
        <v>28</v>
      </c>
      <c r="B36" s="570" t="s">
        <v>653</v>
      </c>
      <c r="C36" s="571">
        <v>125117105.86300002</v>
      </c>
      <c r="D36" s="575">
        <v>16691807.403600002</v>
      </c>
      <c r="E36" s="571">
        <v>11367454.6329512</v>
      </c>
      <c r="F36" s="571">
        <v>10234461.252176002</v>
      </c>
      <c r="G36" s="572">
        <v>10596950.684631521</v>
      </c>
    </row>
    <row r="37" spans="1:7">
      <c r="A37" s="576">
        <v>29</v>
      </c>
      <c r="B37" s="577" t="s">
        <v>654</v>
      </c>
      <c r="C37" s="574"/>
      <c r="D37" s="574"/>
      <c r="E37" s="574"/>
      <c r="F37" s="574"/>
      <c r="G37" s="578">
        <f>SUM(G23:G24,G32:G33,G36)</f>
        <v>1845372133.4210818</v>
      </c>
    </row>
    <row r="38" spans="1:7">
      <c r="A38" s="565"/>
      <c r="B38" s="587"/>
      <c r="C38" s="588"/>
      <c r="D38" s="588"/>
      <c r="E38" s="588"/>
      <c r="F38" s="588"/>
      <c r="G38" s="589"/>
    </row>
    <row r="39" spans="1:7" ht="16.5" thickBot="1">
      <c r="A39" s="590">
        <v>30</v>
      </c>
      <c r="B39" s="591" t="s">
        <v>622</v>
      </c>
      <c r="C39" s="493"/>
      <c r="D39" s="494"/>
      <c r="E39" s="494"/>
      <c r="F39" s="495"/>
      <c r="G39" s="592">
        <f>IFERROR(G21/G37,0)</f>
        <v>1.3012458560713764</v>
      </c>
    </row>
    <row r="42" spans="1:7" ht="45">
      <c r="B42" s="151"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21" activePane="bottomRight" state="frozen"/>
      <selection activeCell="M15" sqref="M15"/>
      <selection pane="topRight" activeCell="M15" sqref="M15"/>
      <selection pane="bottomLeft" activeCell="M15" sqref="M15"/>
      <selection pane="bottomRight" activeCell="L46" sqref="L46"/>
    </sheetView>
  </sheetViews>
  <sheetFormatPr defaultColWidth="9.140625" defaultRowHeight="15.75"/>
  <cols>
    <col min="1" max="1" width="9.5703125" style="103" bestFit="1" customWidth="1"/>
    <col min="2" max="2" width="86.7109375" style="103" customWidth="1"/>
    <col min="3" max="7" width="12.7109375" style="98" customWidth="1"/>
    <col min="8" max="8" width="9.7109375" style="99" customWidth="1"/>
    <col min="9" max="10" width="9.140625" style="99"/>
    <col min="11" max="11" width="10.7109375" style="99" bestFit="1" customWidth="1"/>
    <col min="12" max="16384" width="9.140625" style="99"/>
  </cols>
  <sheetData>
    <row r="1" spans="1:9">
      <c r="A1" s="96" t="s">
        <v>188</v>
      </c>
      <c r="B1" s="97" t="str">
        <f>Info!C2</f>
        <v>სს ”ლიბერთი ბანკი”</v>
      </c>
    </row>
    <row r="2" spans="1:9">
      <c r="A2" s="96" t="s">
        <v>189</v>
      </c>
      <c r="B2" s="100">
        <v>44926</v>
      </c>
      <c r="C2" s="101"/>
      <c r="D2" s="101"/>
      <c r="E2" s="101"/>
      <c r="F2" s="101"/>
      <c r="G2" s="101"/>
      <c r="H2" s="102"/>
    </row>
    <row r="3" spans="1:9">
      <c r="A3" s="96"/>
      <c r="C3" s="101"/>
      <c r="D3" s="101"/>
      <c r="E3" s="101"/>
      <c r="F3" s="101"/>
      <c r="G3" s="101"/>
      <c r="H3" s="102"/>
    </row>
    <row r="4" spans="1:9" ht="16.5" thickBot="1">
      <c r="A4" s="104" t="s">
        <v>404</v>
      </c>
      <c r="B4" s="105" t="s">
        <v>223</v>
      </c>
      <c r="C4" s="106"/>
      <c r="D4" s="106"/>
      <c r="E4" s="106"/>
      <c r="F4" s="106"/>
      <c r="G4" s="106"/>
      <c r="H4" s="102"/>
    </row>
    <row r="5" spans="1:9" ht="15">
      <c r="A5" s="107" t="s">
        <v>26</v>
      </c>
      <c r="B5" s="108"/>
      <c r="C5" s="720" t="str">
        <f>INT((MONTH($B$2))/3)&amp;"Q"&amp;"-"&amp;YEAR($B$2)</f>
        <v>4Q-2022</v>
      </c>
      <c r="D5" s="733" t="s">
        <v>1033</v>
      </c>
      <c r="E5" s="720" t="s">
        <v>1032</v>
      </c>
      <c r="F5" s="720" t="s">
        <v>1031</v>
      </c>
      <c r="G5" s="721" t="s">
        <v>1030</v>
      </c>
    </row>
    <row r="6" spans="1:9">
      <c r="A6" s="109"/>
      <c r="B6" s="110" t="s">
        <v>186</v>
      </c>
      <c r="C6" s="111"/>
      <c r="D6" s="111"/>
      <c r="E6" s="111"/>
      <c r="F6" s="111"/>
      <c r="G6" s="112"/>
    </row>
    <row r="7" spans="1:9">
      <c r="A7" s="109"/>
      <c r="B7" s="113" t="s">
        <v>190</v>
      </c>
      <c r="C7" s="111"/>
      <c r="D7" s="111"/>
      <c r="E7" s="111"/>
      <c r="F7" s="111"/>
      <c r="G7" s="112"/>
    </row>
    <row r="8" spans="1:9" ht="15">
      <c r="A8" s="114">
        <v>1</v>
      </c>
      <c r="B8" s="115" t="s">
        <v>23</v>
      </c>
      <c r="C8" s="116">
        <v>304656174.07479</v>
      </c>
      <c r="D8" s="116">
        <v>280035312</v>
      </c>
      <c r="E8" s="116">
        <v>261959760</v>
      </c>
      <c r="F8" s="117">
        <v>257291649</v>
      </c>
      <c r="G8" s="118">
        <v>239971505</v>
      </c>
    </row>
    <row r="9" spans="1:9" ht="15">
      <c r="A9" s="114">
        <v>2</v>
      </c>
      <c r="B9" s="115" t="s">
        <v>89</v>
      </c>
      <c r="C9" s="116">
        <v>309221558.07479</v>
      </c>
      <c r="D9" s="116">
        <v>284600696</v>
      </c>
      <c r="E9" s="116">
        <v>266525144</v>
      </c>
      <c r="F9" s="117">
        <v>261857033</v>
      </c>
      <c r="G9" s="118">
        <v>244536889</v>
      </c>
    </row>
    <row r="10" spans="1:9" ht="15">
      <c r="A10" s="114">
        <v>3</v>
      </c>
      <c r="B10" s="115" t="s">
        <v>88</v>
      </c>
      <c r="C10" s="116">
        <v>395255135.79429698</v>
      </c>
      <c r="D10" s="116">
        <v>373535018</v>
      </c>
      <c r="E10" s="116">
        <v>357475246</v>
      </c>
      <c r="F10" s="117">
        <v>357374745</v>
      </c>
      <c r="G10" s="118">
        <v>342241352</v>
      </c>
    </row>
    <row r="11" spans="1:9" ht="15">
      <c r="A11" s="114">
        <v>4</v>
      </c>
      <c r="B11" s="115" t="s">
        <v>613</v>
      </c>
      <c r="C11" s="116">
        <v>223364270.20872572</v>
      </c>
      <c r="D11" s="116">
        <v>214071353</v>
      </c>
      <c r="E11" s="116">
        <v>209656603</v>
      </c>
      <c r="F11" s="117">
        <v>205689771</v>
      </c>
      <c r="G11" s="118">
        <v>172250480</v>
      </c>
      <c r="I11" s="722"/>
    </row>
    <row r="12" spans="1:9" ht="15">
      <c r="A12" s="114">
        <v>5</v>
      </c>
      <c r="B12" s="115" t="s">
        <v>614</v>
      </c>
      <c r="C12" s="116">
        <v>262986369.790757</v>
      </c>
      <c r="D12" s="116">
        <v>252043780</v>
      </c>
      <c r="E12" s="116">
        <v>246912400</v>
      </c>
      <c r="F12" s="117">
        <v>242241418</v>
      </c>
      <c r="G12" s="118">
        <v>218094305</v>
      </c>
      <c r="I12" s="722"/>
    </row>
    <row r="13" spans="1:9" ht="15">
      <c r="A13" s="114">
        <v>6</v>
      </c>
      <c r="B13" s="115" t="s">
        <v>615</v>
      </c>
      <c r="C13" s="116">
        <v>372963463.38351107</v>
      </c>
      <c r="D13" s="116">
        <v>357498213</v>
      </c>
      <c r="E13" s="116">
        <v>337282930</v>
      </c>
      <c r="F13" s="117">
        <v>330837183</v>
      </c>
      <c r="G13" s="118">
        <v>323604575</v>
      </c>
      <c r="I13" s="722"/>
    </row>
    <row r="14" spans="1:9">
      <c r="A14" s="109"/>
      <c r="B14" s="110" t="s">
        <v>617</v>
      </c>
      <c r="C14" s="111"/>
      <c r="D14" s="111"/>
      <c r="E14" s="111"/>
      <c r="F14" s="111"/>
      <c r="G14" s="112"/>
    </row>
    <row r="15" spans="1:9" ht="30">
      <c r="A15" s="114">
        <v>7</v>
      </c>
      <c r="B15" s="115" t="s">
        <v>616</v>
      </c>
      <c r="C15" s="119">
        <v>2789371291.1460576</v>
      </c>
      <c r="D15" s="119">
        <v>2673360965</v>
      </c>
      <c r="E15" s="119">
        <v>2612920174</v>
      </c>
      <c r="F15" s="117">
        <v>2563491447</v>
      </c>
      <c r="G15" s="118">
        <v>2319960141</v>
      </c>
    </row>
    <row r="16" spans="1:9">
      <c r="A16" s="109"/>
      <c r="B16" s="110" t="s">
        <v>621</v>
      </c>
      <c r="C16" s="111"/>
      <c r="D16" s="111"/>
      <c r="E16" s="111"/>
      <c r="F16" s="111"/>
      <c r="G16" s="112"/>
    </row>
    <row r="17" spans="1:7" s="120" customFormat="1">
      <c r="A17" s="114"/>
      <c r="B17" s="113" t="s">
        <v>602</v>
      </c>
      <c r="C17" s="111"/>
      <c r="D17" s="111"/>
      <c r="E17" s="111"/>
      <c r="F17" s="111"/>
      <c r="G17" s="112"/>
    </row>
    <row r="18" spans="1:7" ht="15">
      <c r="A18" s="121">
        <v>8</v>
      </c>
      <c r="B18" s="122" t="s">
        <v>611</v>
      </c>
      <c r="C18" s="123">
        <v>0.10922037343749141</v>
      </c>
      <c r="D18" s="123">
        <v>0.1048</v>
      </c>
      <c r="E18" s="123">
        <v>0.1003</v>
      </c>
      <c r="F18" s="124">
        <v>0.1004</v>
      </c>
      <c r="G18" s="125">
        <v>0.10340000000000001</v>
      </c>
    </row>
    <row r="19" spans="1:7" ht="15" customHeight="1">
      <c r="A19" s="121">
        <v>9</v>
      </c>
      <c r="B19" s="122" t="s">
        <v>610</v>
      </c>
      <c r="C19" s="123">
        <v>0.11085708061035553</v>
      </c>
      <c r="D19" s="123">
        <v>0.1065</v>
      </c>
      <c r="E19" s="123">
        <v>0.10199999999999999</v>
      </c>
      <c r="F19" s="124">
        <v>0.1021</v>
      </c>
      <c r="G19" s="125">
        <v>0.10539999999999999</v>
      </c>
    </row>
    <row r="20" spans="1:7" ht="15">
      <c r="A20" s="121">
        <v>10</v>
      </c>
      <c r="B20" s="122" t="s">
        <v>612</v>
      </c>
      <c r="C20" s="123">
        <v>0.14170043875080543</v>
      </c>
      <c r="D20" s="123">
        <v>0.13969999999999999</v>
      </c>
      <c r="E20" s="123">
        <v>0.1368</v>
      </c>
      <c r="F20" s="124">
        <v>0.1394</v>
      </c>
      <c r="G20" s="125">
        <v>0.14749999999999999</v>
      </c>
    </row>
    <row r="21" spans="1:7" ht="15">
      <c r="A21" s="121">
        <v>11</v>
      </c>
      <c r="B21" s="115" t="s">
        <v>613</v>
      </c>
      <c r="C21" s="123">
        <v>8.0076923039153008E-2</v>
      </c>
      <c r="D21" s="123">
        <v>8.0100000000000005E-2</v>
      </c>
      <c r="E21" s="123">
        <v>8.0199999999999994E-2</v>
      </c>
      <c r="F21" s="124">
        <v>8.0199999999999994E-2</v>
      </c>
      <c r="G21" s="125">
        <v>7.4200000000000002E-2</v>
      </c>
    </row>
    <row r="22" spans="1:7" ht="15">
      <c r="A22" s="121">
        <v>12</v>
      </c>
      <c r="B22" s="115" t="s">
        <v>614</v>
      </c>
      <c r="C22" s="123">
        <v>9.4281593356008497E-2</v>
      </c>
      <c r="D22" s="123">
        <v>9.4299999999999995E-2</v>
      </c>
      <c r="E22" s="123">
        <v>9.4500000000000001E-2</v>
      </c>
      <c r="F22" s="124">
        <v>9.4500000000000001E-2</v>
      </c>
      <c r="G22" s="125">
        <v>9.4E-2</v>
      </c>
    </row>
    <row r="23" spans="1:7" ht="15">
      <c r="A23" s="121">
        <v>13</v>
      </c>
      <c r="B23" s="115" t="s">
        <v>615</v>
      </c>
      <c r="C23" s="123">
        <v>0.13370879114134465</v>
      </c>
      <c r="D23" s="123">
        <v>0.13370000000000001</v>
      </c>
      <c r="E23" s="123">
        <v>0.12909999999999999</v>
      </c>
      <c r="F23" s="124">
        <v>0.12909999999999999</v>
      </c>
      <c r="G23" s="125">
        <v>0.13950000000000001</v>
      </c>
    </row>
    <row r="24" spans="1:7">
      <c r="A24" s="109"/>
      <c r="B24" s="110" t="s">
        <v>6</v>
      </c>
      <c r="C24" s="111"/>
      <c r="D24" s="111"/>
      <c r="E24" s="111"/>
      <c r="F24" s="111"/>
      <c r="G24" s="112"/>
    </row>
    <row r="25" spans="1:7" ht="15" customHeight="1">
      <c r="A25" s="126">
        <v>14</v>
      </c>
      <c r="B25" s="127" t="s">
        <v>7</v>
      </c>
      <c r="C25" s="128">
        <v>0.13147239980341136</v>
      </c>
      <c r="D25" s="128">
        <v>0.13059999999999999</v>
      </c>
      <c r="E25" s="128">
        <v>0.12959999999999999</v>
      </c>
      <c r="F25" s="129">
        <v>0.12640000000000001</v>
      </c>
      <c r="G25" s="130">
        <v>0.12640000000000001</v>
      </c>
    </row>
    <row r="26" spans="1:7" ht="15">
      <c r="A26" s="126">
        <v>15</v>
      </c>
      <c r="B26" s="127" t="s">
        <v>8</v>
      </c>
      <c r="C26" s="128">
        <v>5.6929543893366581E-2</v>
      </c>
      <c r="D26" s="128">
        <v>5.6500000000000002E-2</v>
      </c>
      <c r="E26" s="128">
        <v>5.5899999999999998E-2</v>
      </c>
      <c r="F26" s="129">
        <v>5.3800000000000001E-2</v>
      </c>
      <c r="G26" s="130">
        <v>5.0900000000000001E-2</v>
      </c>
    </row>
    <row r="27" spans="1:7" ht="15">
      <c r="A27" s="126">
        <v>16</v>
      </c>
      <c r="B27" s="127" t="s">
        <v>9</v>
      </c>
      <c r="C27" s="128">
        <v>3.7222877606409049E-2</v>
      </c>
      <c r="D27" s="128">
        <v>3.7100000000000001E-2</v>
      </c>
      <c r="E27" s="128">
        <v>3.5099999999999999E-2</v>
      </c>
      <c r="F27" s="129">
        <v>4.3299999999999998E-2</v>
      </c>
      <c r="G27" s="130">
        <v>2.92E-2</v>
      </c>
    </row>
    <row r="28" spans="1:7" ht="15">
      <c r="A28" s="126">
        <v>17</v>
      </c>
      <c r="B28" s="127" t="s">
        <v>224</v>
      </c>
      <c r="C28" s="128">
        <v>7.4542855910044795E-2</v>
      </c>
      <c r="D28" s="128">
        <v>7.3999999999999996E-2</v>
      </c>
      <c r="E28" s="128">
        <v>7.3700000000000002E-2</v>
      </c>
      <c r="F28" s="129">
        <v>7.2499999999999995E-2</v>
      </c>
      <c r="G28" s="130">
        <v>7.5600000000000001E-2</v>
      </c>
    </row>
    <row r="29" spans="1:7" ht="15">
      <c r="A29" s="126">
        <v>18</v>
      </c>
      <c r="B29" s="127" t="s">
        <v>10</v>
      </c>
      <c r="C29" s="128">
        <v>2.0148617630484537E-2</v>
      </c>
      <c r="D29" s="128">
        <v>1.6299999999999999E-2</v>
      </c>
      <c r="E29" s="128">
        <v>1.2999999999999999E-2</v>
      </c>
      <c r="F29" s="129">
        <v>2.1499999999999998E-2</v>
      </c>
      <c r="G29" s="130">
        <v>1.5699999999999999E-2</v>
      </c>
    </row>
    <row r="30" spans="1:7" ht="15">
      <c r="A30" s="126">
        <v>19</v>
      </c>
      <c r="B30" s="127" t="s">
        <v>11</v>
      </c>
      <c r="C30" s="128">
        <v>0.1830087230676733</v>
      </c>
      <c r="D30" s="128">
        <v>0.1492</v>
      </c>
      <c r="E30" s="128">
        <v>0.1178</v>
      </c>
      <c r="F30" s="129">
        <v>0.1903</v>
      </c>
      <c r="G30" s="130">
        <v>0.1426</v>
      </c>
    </row>
    <row r="31" spans="1:7">
      <c r="A31" s="109"/>
      <c r="B31" s="110" t="s">
        <v>12</v>
      </c>
      <c r="C31" s="131"/>
      <c r="D31" s="131"/>
      <c r="E31" s="131"/>
      <c r="F31" s="131"/>
      <c r="G31" s="132"/>
    </row>
    <row r="32" spans="1:7" ht="15">
      <c r="A32" s="126">
        <v>20</v>
      </c>
      <c r="B32" s="127" t="s">
        <v>13</v>
      </c>
      <c r="C32" s="128">
        <v>3.9791137817082468E-2</v>
      </c>
      <c r="D32" s="128">
        <v>4.7600000000000003E-2</v>
      </c>
      <c r="E32" s="128">
        <v>5.1200000000000002E-2</v>
      </c>
      <c r="F32" s="129">
        <v>6.1600000000000002E-2</v>
      </c>
      <c r="G32" s="130">
        <v>7.3099999999999998E-2</v>
      </c>
    </row>
    <row r="33" spans="1:11" ht="15" customHeight="1">
      <c r="A33" s="126">
        <v>21</v>
      </c>
      <c r="B33" s="127" t="s">
        <v>14</v>
      </c>
      <c r="C33" s="128">
        <v>5.2254218293599719E-2</v>
      </c>
      <c r="D33" s="128">
        <v>5.4600000000000003E-2</v>
      </c>
      <c r="E33" s="128">
        <v>5.5300000000000002E-2</v>
      </c>
      <c r="F33" s="129">
        <v>6.2700000000000006E-2</v>
      </c>
      <c r="G33" s="130">
        <v>7.1099999999999997E-2</v>
      </c>
    </row>
    <row r="34" spans="1:11" ht="15">
      <c r="A34" s="126">
        <v>22</v>
      </c>
      <c r="B34" s="127" t="s">
        <v>15</v>
      </c>
      <c r="C34" s="128">
        <v>0.20368419464471332</v>
      </c>
      <c r="D34" s="128">
        <v>0.20669999999999999</v>
      </c>
      <c r="E34" s="128">
        <v>0.21110000000000001</v>
      </c>
      <c r="F34" s="129">
        <v>0.2175</v>
      </c>
      <c r="G34" s="130">
        <v>0.21379999999999999</v>
      </c>
    </row>
    <row r="35" spans="1:11" ht="15" customHeight="1">
      <c r="A35" s="126">
        <v>23</v>
      </c>
      <c r="B35" s="127" t="s">
        <v>16</v>
      </c>
      <c r="C35" s="128">
        <v>0.23596077425657788</v>
      </c>
      <c r="D35" s="128">
        <v>0.26350000000000001</v>
      </c>
      <c r="E35" s="128">
        <v>0.25459999999999999</v>
      </c>
      <c r="F35" s="129">
        <v>0.24940000000000001</v>
      </c>
      <c r="G35" s="130">
        <v>0.2843</v>
      </c>
    </row>
    <row r="36" spans="1:11" ht="15">
      <c r="A36" s="126">
        <v>24</v>
      </c>
      <c r="B36" s="127" t="s">
        <v>17</v>
      </c>
      <c r="C36" s="128">
        <v>0.26681078489664128</v>
      </c>
      <c r="D36" s="128">
        <v>0.2077</v>
      </c>
      <c r="E36" s="128">
        <v>0.1726</v>
      </c>
      <c r="F36" s="129">
        <v>0.1525</v>
      </c>
      <c r="G36" s="130">
        <v>0.18049999999999999</v>
      </c>
    </row>
    <row r="37" spans="1:11" ht="15" customHeight="1">
      <c r="A37" s="109"/>
      <c r="B37" s="110" t="s">
        <v>18</v>
      </c>
      <c r="C37" s="131"/>
      <c r="D37" s="131"/>
      <c r="E37" s="131"/>
      <c r="F37" s="131"/>
      <c r="G37" s="132"/>
    </row>
    <row r="38" spans="1:11" ht="15" customHeight="1">
      <c r="A38" s="126">
        <v>25</v>
      </c>
      <c r="B38" s="127" t="s">
        <v>19</v>
      </c>
      <c r="C38" s="128">
        <v>0.21841367434706813</v>
      </c>
      <c r="D38" s="128">
        <v>0.21290000000000001</v>
      </c>
      <c r="E38" s="128">
        <v>0.23499999999999999</v>
      </c>
      <c r="F38" s="128">
        <v>0.2356</v>
      </c>
      <c r="G38" s="133">
        <v>0.28999999999999998</v>
      </c>
    </row>
    <row r="39" spans="1:11" ht="15" customHeight="1">
      <c r="A39" s="126">
        <v>26</v>
      </c>
      <c r="B39" s="127" t="s">
        <v>20</v>
      </c>
      <c r="C39" s="128">
        <v>0.30560732045202155</v>
      </c>
      <c r="D39" s="128">
        <v>0.3145</v>
      </c>
      <c r="E39" s="128">
        <v>0.32590000000000002</v>
      </c>
      <c r="F39" s="128">
        <v>0.3125</v>
      </c>
      <c r="G39" s="133">
        <v>0.36230000000000001</v>
      </c>
    </row>
    <row r="40" spans="1:11" ht="15" customHeight="1">
      <c r="A40" s="126">
        <v>27</v>
      </c>
      <c r="B40" s="134" t="s">
        <v>21</v>
      </c>
      <c r="C40" s="128">
        <v>0.38588952955000083</v>
      </c>
      <c r="D40" s="128">
        <v>0.41489999999999999</v>
      </c>
      <c r="E40" s="128">
        <v>0.42059999999999997</v>
      </c>
      <c r="F40" s="128">
        <v>0.38929999999999998</v>
      </c>
      <c r="G40" s="133">
        <v>0.41510000000000002</v>
      </c>
    </row>
    <row r="41" spans="1:11" ht="15" customHeight="1">
      <c r="A41" s="135"/>
      <c r="B41" s="110" t="s">
        <v>523</v>
      </c>
      <c r="C41" s="111"/>
      <c r="D41" s="111"/>
      <c r="E41" s="111"/>
      <c r="F41" s="111"/>
      <c r="G41" s="112"/>
    </row>
    <row r="42" spans="1:11" ht="15" customHeight="1">
      <c r="A42" s="126">
        <v>28</v>
      </c>
      <c r="B42" s="136" t="s">
        <v>507</v>
      </c>
      <c r="C42" s="134">
        <v>852167490.39691901</v>
      </c>
      <c r="D42" s="134">
        <v>813311528</v>
      </c>
      <c r="E42" s="134">
        <v>754163154</v>
      </c>
      <c r="F42" s="134">
        <v>769039033</v>
      </c>
      <c r="G42" s="137">
        <v>857932874</v>
      </c>
    </row>
    <row r="43" spans="1:11" ht="15">
      <c r="A43" s="126">
        <v>29</v>
      </c>
      <c r="B43" s="127" t="s">
        <v>508</v>
      </c>
      <c r="C43" s="134">
        <v>693701041.68759179</v>
      </c>
      <c r="D43" s="134">
        <v>672577687</v>
      </c>
      <c r="E43" s="134">
        <v>692221114</v>
      </c>
      <c r="F43" s="138">
        <v>604403522</v>
      </c>
      <c r="G43" s="139">
        <v>604862125</v>
      </c>
    </row>
    <row r="44" spans="1:11" ht="15">
      <c r="A44" s="140">
        <v>30</v>
      </c>
      <c r="B44" s="141" t="s">
        <v>506</v>
      </c>
      <c r="C44" s="128">
        <v>1.2284362271156752</v>
      </c>
      <c r="D44" s="128">
        <v>1.2092000000000001</v>
      </c>
      <c r="E44" s="128">
        <v>1.0894999999999999</v>
      </c>
      <c r="F44" s="128">
        <v>1.2724</v>
      </c>
      <c r="G44" s="133">
        <v>1.4184000000000001</v>
      </c>
    </row>
    <row r="45" spans="1:11">
      <c r="A45" s="140"/>
      <c r="B45" s="110" t="s">
        <v>622</v>
      </c>
      <c r="C45" s="111"/>
      <c r="D45" s="111"/>
      <c r="E45" s="111"/>
      <c r="F45" s="111"/>
      <c r="G45" s="112"/>
      <c r="K45" s="722"/>
    </row>
    <row r="46" spans="1:11" ht="15">
      <c r="A46" s="140">
        <v>31</v>
      </c>
      <c r="B46" s="141" t="s">
        <v>629</v>
      </c>
      <c r="C46" s="142">
        <v>2401282841.523778</v>
      </c>
      <c r="D46" s="142">
        <v>2386018650</v>
      </c>
      <c r="E46" s="142">
        <v>2326534317</v>
      </c>
      <c r="F46" s="143">
        <v>2204025168</v>
      </c>
      <c r="G46" s="144">
        <v>2132240643</v>
      </c>
      <c r="K46" s="722"/>
    </row>
    <row r="47" spans="1:11" ht="15">
      <c r="A47" s="140">
        <v>32</v>
      </c>
      <c r="B47" s="141" t="s">
        <v>642</v>
      </c>
      <c r="C47" s="142">
        <v>1845372133.4210818</v>
      </c>
      <c r="D47" s="142">
        <v>1763874902</v>
      </c>
      <c r="E47" s="142">
        <v>1726191008</v>
      </c>
      <c r="F47" s="143">
        <v>1767994242</v>
      </c>
      <c r="G47" s="144">
        <v>1456959715</v>
      </c>
      <c r="K47" s="722"/>
    </row>
    <row r="48" spans="1:11" thickBot="1">
      <c r="A48" s="145">
        <v>33</v>
      </c>
      <c r="B48" s="146" t="s">
        <v>656</v>
      </c>
      <c r="C48" s="147">
        <v>1.3012458560713764</v>
      </c>
      <c r="D48" s="147">
        <v>1.3527</v>
      </c>
      <c r="E48" s="147">
        <v>1.3478000000000001</v>
      </c>
      <c r="F48" s="148">
        <v>1.2465999999999999</v>
      </c>
      <c r="G48" s="149">
        <v>1.4635</v>
      </c>
    </row>
    <row r="49" spans="1:2">
      <c r="A49" s="150"/>
    </row>
    <row r="50" spans="1:2" ht="45">
      <c r="B50" s="151" t="s">
        <v>601</v>
      </c>
    </row>
    <row r="51" spans="1:2" ht="75">
      <c r="B51" s="152"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E46" sqref="E46"/>
    </sheetView>
  </sheetViews>
  <sheetFormatPr defaultColWidth="9.140625" defaultRowHeight="12.75"/>
  <cols>
    <col min="1" max="1" width="11.85546875" style="594" bestFit="1" customWidth="1"/>
    <col min="2" max="2" width="105.140625" style="594" bestFit="1" customWidth="1"/>
    <col min="3" max="3" width="18.28515625" style="594" customWidth="1"/>
    <col min="4" max="4" width="19.28515625" style="594" customWidth="1"/>
    <col min="5" max="5" width="17.42578125" style="594" bestFit="1" customWidth="1"/>
    <col min="6" max="6" width="18.28515625" style="594" customWidth="1"/>
    <col min="7" max="7" width="30.42578125" style="594" customWidth="1"/>
    <col min="8" max="8" width="24.42578125" style="594" customWidth="1"/>
    <col min="9" max="16384" width="9.140625" style="594"/>
  </cols>
  <sheetData>
    <row r="1" spans="1:8" ht="15">
      <c r="A1" s="593" t="s">
        <v>188</v>
      </c>
      <c r="B1" s="97" t="str">
        <f>Info!C2</f>
        <v>სს ”ლიბერთი ბანკი”</v>
      </c>
    </row>
    <row r="2" spans="1:8">
      <c r="A2" s="595" t="s">
        <v>189</v>
      </c>
      <c r="B2" s="596">
        <f>'1. key ratios'!B2</f>
        <v>44926</v>
      </c>
    </row>
    <row r="3" spans="1:8">
      <c r="A3" s="597" t="s">
        <v>662</v>
      </c>
    </row>
    <row r="5" spans="1:8">
      <c r="A5" s="792" t="s">
        <v>663</v>
      </c>
      <c r="B5" s="793"/>
      <c r="C5" s="798" t="s">
        <v>664</v>
      </c>
      <c r="D5" s="799"/>
      <c r="E5" s="799"/>
      <c r="F5" s="799"/>
      <c r="G5" s="799"/>
      <c r="H5" s="800"/>
    </row>
    <row r="6" spans="1:8">
      <c r="A6" s="794"/>
      <c r="B6" s="795"/>
      <c r="C6" s="801"/>
      <c r="D6" s="802"/>
      <c r="E6" s="802"/>
      <c r="F6" s="802"/>
      <c r="G6" s="802"/>
      <c r="H6" s="803"/>
    </row>
    <row r="7" spans="1:8" ht="25.5">
      <c r="A7" s="796"/>
      <c r="B7" s="797"/>
      <c r="C7" s="598" t="s">
        <v>665</v>
      </c>
      <c r="D7" s="598" t="s">
        <v>666</v>
      </c>
      <c r="E7" s="598" t="s">
        <v>667</v>
      </c>
      <c r="F7" s="598" t="s">
        <v>668</v>
      </c>
      <c r="G7" s="599" t="s">
        <v>938</v>
      </c>
      <c r="H7" s="598" t="s">
        <v>68</v>
      </c>
    </row>
    <row r="8" spans="1:8">
      <c r="A8" s="600">
        <v>1</v>
      </c>
      <c r="B8" s="601" t="s">
        <v>216</v>
      </c>
      <c r="C8" s="602">
        <v>133537071.342244</v>
      </c>
      <c r="D8" s="602">
        <v>123728783.886052</v>
      </c>
      <c r="E8" s="602">
        <v>41756968.040360004</v>
      </c>
      <c r="F8" s="602">
        <v>199915212.94043002</v>
      </c>
      <c r="G8" s="602">
        <v>4422154.45</v>
      </c>
      <c r="H8" s="602">
        <f>SUM(C8:G8)</f>
        <v>503360190.65908605</v>
      </c>
    </row>
    <row r="9" spans="1:8">
      <c r="A9" s="600">
        <v>2</v>
      </c>
      <c r="B9" s="601" t="s">
        <v>217</v>
      </c>
      <c r="C9" s="602">
        <v>0</v>
      </c>
      <c r="D9" s="602">
        <v>0</v>
      </c>
      <c r="E9" s="602">
        <v>0</v>
      </c>
      <c r="F9" s="602">
        <v>0</v>
      </c>
      <c r="G9" s="602">
        <v>0</v>
      </c>
      <c r="H9" s="602">
        <f t="shared" ref="H9:H21" si="0">SUM(C9:G9)</f>
        <v>0</v>
      </c>
    </row>
    <row r="10" spans="1:8">
      <c r="A10" s="600">
        <v>3</v>
      </c>
      <c r="B10" s="601" t="s">
        <v>218</v>
      </c>
      <c r="C10" s="602">
        <v>0</v>
      </c>
      <c r="D10" s="602">
        <v>0</v>
      </c>
      <c r="E10" s="602">
        <v>0</v>
      </c>
      <c r="F10" s="602">
        <v>0</v>
      </c>
      <c r="G10" s="602">
        <v>0</v>
      </c>
      <c r="H10" s="602">
        <f t="shared" si="0"/>
        <v>0</v>
      </c>
    </row>
    <row r="11" spans="1:8">
      <c r="A11" s="600">
        <v>4</v>
      </c>
      <c r="B11" s="601" t="s">
        <v>219</v>
      </c>
      <c r="C11" s="602">
        <v>0</v>
      </c>
      <c r="D11" s="602">
        <v>0</v>
      </c>
      <c r="E11" s="602">
        <v>0</v>
      </c>
      <c r="F11" s="602">
        <v>0</v>
      </c>
      <c r="G11" s="602">
        <v>0</v>
      </c>
      <c r="H11" s="602">
        <f t="shared" si="0"/>
        <v>0</v>
      </c>
    </row>
    <row r="12" spans="1:8">
      <c r="A12" s="600">
        <v>5</v>
      </c>
      <c r="B12" s="601" t="s">
        <v>220</v>
      </c>
      <c r="C12" s="602">
        <v>0</v>
      </c>
      <c r="D12" s="602">
        <v>0</v>
      </c>
      <c r="E12" s="602">
        <v>0</v>
      </c>
      <c r="F12" s="602">
        <v>0</v>
      </c>
      <c r="G12" s="602">
        <v>0</v>
      </c>
      <c r="H12" s="602">
        <f t="shared" si="0"/>
        <v>0</v>
      </c>
    </row>
    <row r="13" spans="1:8">
      <c r="A13" s="600">
        <v>6</v>
      </c>
      <c r="B13" s="601" t="s">
        <v>221</v>
      </c>
      <c r="C13" s="602">
        <v>115140692.17052551</v>
      </c>
      <c r="D13" s="602">
        <v>819622.44499999995</v>
      </c>
      <c r="E13" s="602">
        <v>0</v>
      </c>
      <c r="F13" s="602">
        <v>0</v>
      </c>
      <c r="G13" s="602">
        <v>0</v>
      </c>
      <c r="H13" s="602">
        <f t="shared" si="0"/>
        <v>115960314.6155255</v>
      </c>
    </row>
    <row r="14" spans="1:8">
      <c r="A14" s="600">
        <v>7</v>
      </c>
      <c r="B14" s="601" t="s">
        <v>73</v>
      </c>
      <c r="C14" s="602">
        <v>168754.93360000977</v>
      </c>
      <c r="D14" s="602">
        <v>227225993.92878565</v>
      </c>
      <c r="E14" s="602">
        <v>125233646.24139681</v>
      </c>
      <c r="F14" s="602">
        <v>155730102.334268</v>
      </c>
      <c r="G14" s="602">
        <v>1807.6379999999999</v>
      </c>
      <c r="H14" s="602">
        <f t="shared" si="0"/>
        <v>508360305.07605052</v>
      </c>
    </row>
    <row r="15" spans="1:8">
      <c r="A15" s="600">
        <v>8</v>
      </c>
      <c r="B15" s="603" t="s">
        <v>74</v>
      </c>
      <c r="C15" s="602">
        <v>3443709.8569811196</v>
      </c>
      <c r="D15" s="602">
        <v>232256313.79550201</v>
      </c>
      <c r="E15" s="602">
        <v>965078499.68832409</v>
      </c>
      <c r="F15" s="602">
        <v>156843213.88842162</v>
      </c>
      <c r="G15" s="602">
        <v>0</v>
      </c>
      <c r="H15" s="602">
        <f t="shared" si="0"/>
        <v>1357621737.2292287</v>
      </c>
    </row>
    <row r="16" spans="1:8">
      <c r="A16" s="600">
        <v>9</v>
      </c>
      <c r="B16" s="601" t="s">
        <v>75</v>
      </c>
      <c r="C16" s="602">
        <v>0</v>
      </c>
      <c r="D16" s="602">
        <v>20087548.499603532</v>
      </c>
      <c r="E16" s="602">
        <v>141357188.05201295</v>
      </c>
      <c r="F16" s="602">
        <v>206100620.21755877</v>
      </c>
      <c r="G16" s="602">
        <v>0</v>
      </c>
      <c r="H16" s="602">
        <f t="shared" si="0"/>
        <v>367545356.76917529</v>
      </c>
    </row>
    <row r="17" spans="1:8">
      <c r="A17" s="600">
        <v>10</v>
      </c>
      <c r="B17" s="604" t="s">
        <v>690</v>
      </c>
      <c r="C17" s="602">
        <v>730544.48400000064</v>
      </c>
      <c r="D17" s="602">
        <v>1044644.5769999997</v>
      </c>
      <c r="E17" s="602">
        <v>2952270.7860000017</v>
      </c>
      <c r="F17" s="602">
        <v>658367.92500000016</v>
      </c>
      <c r="G17" s="602">
        <v>0</v>
      </c>
      <c r="H17" s="602">
        <f t="shared" si="0"/>
        <v>5385827.7720000017</v>
      </c>
    </row>
    <row r="18" spans="1:8">
      <c r="A18" s="600">
        <v>11</v>
      </c>
      <c r="B18" s="601" t="s">
        <v>70</v>
      </c>
      <c r="C18" s="602">
        <v>1734925.4919999982</v>
      </c>
      <c r="D18" s="602">
        <v>117417500.37205952</v>
      </c>
      <c r="E18" s="602">
        <v>133500777.66730987</v>
      </c>
      <c r="F18" s="602">
        <v>40995407.830431156</v>
      </c>
      <c r="G18" s="602">
        <v>2112563</v>
      </c>
      <c r="H18" s="602">
        <f t="shared" si="0"/>
        <v>295761174.36180055</v>
      </c>
    </row>
    <row r="19" spans="1:8">
      <c r="A19" s="600">
        <v>12</v>
      </c>
      <c r="B19" s="601" t="s">
        <v>71</v>
      </c>
      <c r="C19" s="602">
        <v>0</v>
      </c>
      <c r="D19" s="602">
        <v>0</v>
      </c>
      <c r="E19" s="602">
        <v>0</v>
      </c>
      <c r="F19" s="602">
        <v>0</v>
      </c>
      <c r="G19" s="602">
        <v>0</v>
      </c>
      <c r="H19" s="602">
        <f t="shared" si="0"/>
        <v>0</v>
      </c>
    </row>
    <row r="20" spans="1:8">
      <c r="A20" s="605">
        <v>13</v>
      </c>
      <c r="B20" s="603" t="s">
        <v>72</v>
      </c>
      <c r="C20" s="602">
        <v>0</v>
      </c>
      <c r="D20" s="602">
        <v>0</v>
      </c>
      <c r="E20" s="602">
        <v>0</v>
      </c>
      <c r="F20" s="602">
        <v>0</v>
      </c>
      <c r="G20" s="602">
        <v>0</v>
      </c>
      <c r="H20" s="602">
        <f t="shared" si="0"/>
        <v>0</v>
      </c>
    </row>
    <row r="21" spans="1:8">
      <c r="A21" s="600">
        <v>14</v>
      </c>
      <c r="B21" s="601" t="s">
        <v>669</v>
      </c>
      <c r="C21" s="602">
        <v>272930944.11300009</v>
      </c>
      <c r="D21" s="602">
        <v>4876889.3749999991</v>
      </c>
      <c r="E21" s="602">
        <v>0</v>
      </c>
      <c r="F21" s="602">
        <v>2013757.8300000003</v>
      </c>
      <c r="G21" s="602">
        <v>150294821.89400005</v>
      </c>
      <c r="H21" s="602">
        <f t="shared" si="0"/>
        <v>430116413.21200013</v>
      </c>
    </row>
    <row r="22" spans="1:8">
      <c r="A22" s="606">
        <v>15</v>
      </c>
      <c r="B22" s="607" t="s">
        <v>68</v>
      </c>
      <c r="C22" s="602">
        <f>SUM(C18:C21)+SUM(C8:C16)</f>
        <v>526956097.90835071</v>
      </c>
      <c r="D22" s="602">
        <f t="shared" ref="D22:G22" si="1">SUM(D18:D21)+SUM(D8:D16)</f>
        <v>726412652.30200267</v>
      </c>
      <c r="E22" s="602">
        <f t="shared" si="1"/>
        <v>1406927079.6894035</v>
      </c>
      <c r="F22" s="602">
        <f t="shared" si="1"/>
        <v>761598315.04110956</v>
      </c>
      <c r="G22" s="602">
        <f t="shared" si="1"/>
        <v>156831346.98200005</v>
      </c>
      <c r="H22" s="602">
        <f>SUM(H18:H21)+SUM(H8:H16)</f>
        <v>3578725491.9228673</v>
      </c>
    </row>
    <row r="26" spans="1:8" ht="38.25">
      <c r="B26" s="608"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5" zoomScaleNormal="75" workbookViewId="0">
      <selection activeCell="D45" sqref="D45"/>
    </sheetView>
  </sheetViews>
  <sheetFormatPr defaultColWidth="9.140625" defaultRowHeight="12.75"/>
  <cols>
    <col min="1" max="1" width="11.85546875" style="556" bestFit="1" customWidth="1"/>
    <col min="2" max="2" width="112.7109375" style="594" customWidth="1"/>
    <col min="3" max="3" width="22.42578125" style="594" customWidth="1"/>
    <col min="4" max="4" width="23.5703125" style="594" customWidth="1"/>
    <col min="5" max="7" width="22.140625" style="621" customWidth="1"/>
    <col min="8" max="8" width="22.140625" style="594" customWidth="1"/>
    <col min="9" max="9" width="24.140625" style="594" customWidth="1"/>
    <col min="10" max="16384" width="9.140625" style="594"/>
  </cols>
  <sheetData>
    <row r="1" spans="1:9" ht="15">
      <c r="A1" s="593" t="s">
        <v>188</v>
      </c>
      <c r="B1" s="97" t="str">
        <f>Info!C2</f>
        <v>სს ”ლიბერთი ბანკი”</v>
      </c>
      <c r="E1" s="594"/>
      <c r="F1" s="594"/>
      <c r="G1" s="594"/>
    </row>
    <row r="2" spans="1:9">
      <c r="A2" s="595" t="s">
        <v>189</v>
      </c>
      <c r="B2" s="596">
        <f>'1. key ratios'!B2</f>
        <v>44926</v>
      </c>
      <c r="E2" s="594"/>
      <c r="F2" s="594"/>
      <c r="G2" s="594"/>
    </row>
    <row r="3" spans="1:9">
      <c r="A3" s="597" t="s">
        <v>670</v>
      </c>
      <c r="E3" s="594"/>
      <c r="F3" s="594"/>
      <c r="G3" s="594"/>
    </row>
    <row r="4" spans="1:9">
      <c r="C4" s="609" t="s">
        <v>671</v>
      </c>
      <c r="D4" s="609" t="s">
        <v>672</v>
      </c>
      <c r="E4" s="609" t="s">
        <v>673</v>
      </c>
      <c r="F4" s="609" t="s">
        <v>674</v>
      </c>
      <c r="G4" s="609" t="s">
        <v>675</v>
      </c>
      <c r="H4" s="609" t="s">
        <v>676</v>
      </c>
      <c r="I4" s="609" t="s">
        <v>677</v>
      </c>
    </row>
    <row r="5" spans="1:9" ht="33.950000000000003" customHeight="1">
      <c r="A5" s="792" t="s">
        <v>680</v>
      </c>
      <c r="B5" s="793"/>
      <c r="C5" s="806" t="s">
        <v>681</v>
      </c>
      <c r="D5" s="806"/>
      <c r="E5" s="806" t="s">
        <v>682</v>
      </c>
      <c r="F5" s="806" t="s">
        <v>683</v>
      </c>
      <c r="G5" s="804" t="s">
        <v>684</v>
      </c>
      <c r="H5" s="804" t="s">
        <v>685</v>
      </c>
      <c r="I5" s="610" t="s">
        <v>686</v>
      </c>
    </row>
    <row r="6" spans="1:9" ht="38.25">
      <c r="A6" s="796"/>
      <c r="B6" s="797"/>
      <c r="C6" s="611" t="s">
        <v>687</v>
      </c>
      <c r="D6" s="611" t="s">
        <v>688</v>
      </c>
      <c r="E6" s="806"/>
      <c r="F6" s="806"/>
      <c r="G6" s="805"/>
      <c r="H6" s="805"/>
      <c r="I6" s="610" t="s">
        <v>689</v>
      </c>
    </row>
    <row r="7" spans="1:9">
      <c r="A7" s="612">
        <v>1</v>
      </c>
      <c r="B7" s="601" t="s">
        <v>216</v>
      </c>
      <c r="C7" s="613">
        <v>0</v>
      </c>
      <c r="D7" s="613">
        <v>503360190.53324389</v>
      </c>
      <c r="E7" s="614">
        <v>0</v>
      </c>
      <c r="F7" s="614">
        <v>0</v>
      </c>
      <c r="G7" s="614">
        <v>0</v>
      </c>
      <c r="H7" s="613">
        <v>0</v>
      </c>
      <c r="I7" s="615">
        <f t="shared" ref="I7:I23" si="0">C7+D7-E7-F7-G7</f>
        <v>503360190.53324389</v>
      </c>
    </row>
    <row r="8" spans="1:9">
      <c r="A8" s="612">
        <v>2</v>
      </c>
      <c r="B8" s="601" t="s">
        <v>217</v>
      </c>
      <c r="C8" s="613">
        <v>0</v>
      </c>
      <c r="D8" s="613">
        <v>0</v>
      </c>
      <c r="E8" s="614">
        <v>0</v>
      </c>
      <c r="F8" s="614">
        <v>0</v>
      </c>
      <c r="G8" s="614">
        <v>0</v>
      </c>
      <c r="H8" s="613">
        <v>0</v>
      </c>
      <c r="I8" s="615">
        <f t="shared" si="0"/>
        <v>0</v>
      </c>
    </row>
    <row r="9" spans="1:9">
      <c r="A9" s="612">
        <v>3</v>
      </c>
      <c r="B9" s="601" t="s">
        <v>218</v>
      </c>
      <c r="C9" s="613">
        <v>0</v>
      </c>
      <c r="D9" s="613">
        <v>0</v>
      </c>
      <c r="E9" s="614">
        <v>0</v>
      </c>
      <c r="F9" s="614">
        <v>0</v>
      </c>
      <c r="G9" s="614">
        <v>0</v>
      </c>
      <c r="H9" s="613">
        <v>0</v>
      </c>
      <c r="I9" s="615">
        <f t="shared" si="0"/>
        <v>0</v>
      </c>
    </row>
    <row r="10" spans="1:9">
      <c r="A10" s="612">
        <v>4</v>
      </c>
      <c r="B10" s="601" t="s">
        <v>219</v>
      </c>
      <c r="C10" s="613">
        <v>0</v>
      </c>
      <c r="D10" s="613">
        <v>0</v>
      </c>
      <c r="E10" s="614">
        <v>0</v>
      </c>
      <c r="F10" s="614">
        <v>0</v>
      </c>
      <c r="G10" s="614">
        <v>0</v>
      </c>
      <c r="H10" s="613">
        <v>0</v>
      </c>
      <c r="I10" s="615">
        <f t="shared" si="0"/>
        <v>0</v>
      </c>
    </row>
    <row r="11" spans="1:9">
      <c r="A11" s="612">
        <v>5</v>
      </c>
      <c r="B11" s="601" t="s">
        <v>220</v>
      </c>
      <c r="C11" s="613">
        <v>0</v>
      </c>
      <c r="D11" s="613">
        <v>0</v>
      </c>
      <c r="E11" s="614">
        <v>0</v>
      </c>
      <c r="F11" s="614">
        <v>0</v>
      </c>
      <c r="G11" s="614">
        <v>0</v>
      </c>
      <c r="H11" s="613">
        <v>0</v>
      </c>
      <c r="I11" s="615">
        <f t="shared" si="0"/>
        <v>0</v>
      </c>
    </row>
    <row r="12" spans="1:9">
      <c r="A12" s="612">
        <v>6</v>
      </c>
      <c r="B12" s="601" t="s">
        <v>221</v>
      </c>
      <c r="C12" s="613">
        <v>0</v>
      </c>
      <c r="D12" s="613">
        <v>115960314.6155255</v>
      </c>
      <c r="E12" s="614">
        <v>0</v>
      </c>
      <c r="F12" s="614">
        <v>0</v>
      </c>
      <c r="G12" s="614">
        <v>0</v>
      </c>
      <c r="H12" s="613">
        <v>0</v>
      </c>
      <c r="I12" s="615">
        <f t="shared" si="0"/>
        <v>115960314.6155255</v>
      </c>
    </row>
    <row r="13" spans="1:9">
      <c r="A13" s="612">
        <v>7</v>
      </c>
      <c r="B13" s="601" t="s">
        <v>73</v>
      </c>
      <c r="C13" s="613">
        <v>1210654.9466000001</v>
      </c>
      <c r="D13" s="613">
        <v>511769609.36435515</v>
      </c>
      <c r="E13" s="614">
        <v>4619959.2085848544</v>
      </c>
      <c r="F13" s="614">
        <v>8226783.5279094679</v>
      </c>
      <c r="G13" s="614">
        <v>0</v>
      </c>
      <c r="H13" s="613">
        <v>23.7</v>
      </c>
      <c r="I13" s="615">
        <f t="shared" si="0"/>
        <v>500133521.57446086</v>
      </c>
    </row>
    <row r="14" spans="1:9">
      <c r="A14" s="612">
        <v>8</v>
      </c>
      <c r="B14" s="603" t="s">
        <v>74</v>
      </c>
      <c r="C14" s="613">
        <v>89319824.989999399</v>
      </c>
      <c r="D14" s="613">
        <v>1342319847.2751131</v>
      </c>
      <c r="E14" s="614">
        <v>74209921.865906</v>
      </c>
      <c r="F14" s="614">
        <v>25137126.799519502</v>
      </c>
      <c r="G14" s="614">
        <v>0</v>
      </c>
      <c r="H14" s="613">
        <v>4843164.3311489988</v>
      </c>
      <c r="I14" s="615">
        <f t="shared" si="0"/>
        <v>1332292623.5996869</v>
      </c>
    </row>
    <row r="15" spans="1:9">
      <c r="A15" s="612">
        <v>9</v>
      </c>
      <c r="B15" s="601" t="s">
        <v>75</v>
      </c>
      <c r="C15" s="613">
        <v>9020926.8199999966</v>
      </c>
      <c r="D15" s="613">
        <v>364135570.50068456</v>
      </c>
      <c r="E15" s="614">
        <v>5611140.5515088234</v>
      </c>
      <c r="F15" s="614">
        <v>6998578.2844570382</v>
      </c>
      <c r="G15" s="614">
        <v>0</v>
      </c>
      <c r="H15" s="613">
        <v>1183.1600000000001</v>
      </c>
      <c r="I15" s="615">
        <f t="shared" si="0"/>
        <v>360546778.48471868</v>
      </c>
    </row>
    <row r="16" spans="1:9">
      <c r="A16" s="612">
        <v>10</v>
      </c>
      <c r="B16" s="604" t="s">
        <v>690</v>
      </c>
      <c r="C16" s="613">
        <v>66737303.029999331</v>
      </c>
      <c r="D16" s="613">
        <v>1306429.4699999981</v>
      </c>
      <c r="E16" s="614">
        <v>62657904.727999523</v>
      </c>
      <c r="F16" s="614">
        <v>21855.400799999985</v>
      </c>
      <c r="G16" s="614">
        <v>0</v>
      </c>
      <c r="H16" s="613">
        <v>4457097.8727399986</v>
      </c>
      <c r="I16" s="615">
        <f t="shared" si="0"/>
        <v>5363972.3711998062</v>
      </c>
    </row>
    <row r="17" spans="1:9">
      <c r="A17" s="612">
        <v>11</v>
      </c>
      <c r="B17" s="601" t="s">
        <v>70</v>
      </c>
      <c r="C17" s="613">
        <v>1078498.68</v>
      </c>
      <c r="D17" s="613">
        <v>295729123.19979948</v>
      </c>
      <c r="E17" s="614">
        <v>1046447.5179999997</v>
      </c>
      <c r="F17" s="614">
        <v>5797681.6521144146</v>
      </c>
      <c r="G17" s="614">
        <v>0</v>
      </c>
      <c r="H17" s="613">
        <v>7.0905880000000003</v>
      </c>
      <c r="I17" s="615">
        <f t="shared" si="0"/>
        <v>289963492.70968509</v>
      </c>
    </row>
    <row r="18" spans="1:9">
      <c r="A18" s="612">
        <v>12</v>
      </c>
      <c r="B18" s="601" t="s">
        <v>71</v>
      </c>
      <c r="C18" s="613">
        <v>0</v>
      </c>
      <c r="D18" s="613">
        <v>0</v>
      </c>
      <c r="E18" s="614">
        <v>0</v>
      </c>
      <c r="F18" s="614">
        <v>0</v>
      </c>
      <c r="G18" s="614">
        <v>0</v>
      </c>
      <c r="H18" s="613">
        <v>0</v>
      </c>
      <c r="I18" s="615">
        <f t="shared" si="0"/>
        <v>0</v>
      </c>
    </row>
    <row r="19" spans="1:9">
      <c r="A19" s="616">
        <v>13</v>
      </c>
      <c r="B19" s="603" t="s">
        <v>72</v>
      </c>
      <c r="C19" s="613">
        <v>0</v>
      </c>
      <c r="D19" s="613">
        <v>0</v>
      </c>
      <c r="E19" s="614">
        <v>0</v>
      </c>
      <c r="F19" s="614">
        <v>0</v>
      </c>
      <c r="G19" s="614">
        <v>0</v>
      </c>
      <c r="H19" s="613">
        <v>0</v>
      </c>
      <c r="I19" s="615">
        <f t="shared" si="0"/>
        <v>0</v>
      </c>
    </row>
    <row r="20" spans="1:9">
      <c r="A20" s="612">
        <v>14</v>
      </c>
      <c r="B20" s="601" t="s">
        <v>669</v>
      </c>
      <c r="C20" s="613">
        <v>8429516.4169999976</v>
      </c>
      <c r="D20" s="613">
        <v>521315032.38100004</v>
      </c>
      <c r="E20" s="614">
        <v>8429516.4169999976</v>
      </c>
      <c r="F20" s="614">
        <v>300000</v>
      </c>
      <c r="G20" s="614">
        <v>0</v>
      </c>
      <c r="H20" s="613">
        <v>0</v>
      </c>
      <c r="I20" s="615">
        <f t="shared" si="0"/>
        <v>521015032.38100004</v>
      </c>
    </row>
    <row r="21" spans="1:9" s="618" customFormat="1">
      <c r="A21" s="617">
        <v>15</v>
      </c>
      <c r="B21" s="607" t="s">
        <v>68</v>
      </c>
      <c r="C21" s="602">
        <f>SUM(C7:C15)+SUM(C17:C20)</f>
        <v>109059421.8535994</v>
      </c>
      <c r="D21" s="602">
        <f t="shared" ref="D21:H21" si="1">SUM(D7:D15)+SUM(D17:D20)</f>
        <v>3654589687.8697219</v>
      </c>
      <c r="E21" s="602">
        <f t="shared" si="1"/>
        <v>93916985.560999691</v>
      </c>
      <c r="F21" s="602">
        <f t="shared" si="1"/>
        <v>46460170.264000423</v>
      </c>
      <c r="G21" s="602">
        <f t="shared" si="1"/>
        <v>0</v>
      </c>
      <c r="H21" s="602">
        <f t="shared" si="1"/>
        <v>4844378.2817369988</v>
      </c>
      <c r="I21" s="95">
        <f t="shared" si="0"/>
        <v>3623271953.8983212</v>
      </c>
    </row>
    <row r="22" spans="1:9">
      <c r="A22" s="619">
        <v>16</v>
      </c>
      <c r="B22" s="620" t="s">
        <v>691</v>
      </c>
      <c r="C22" s="613">
        <v>99555533</v>
      </c>
      <c r="D22" s="613">
        <v>2436569290.2600002</v>
      </c>
      <c r="E22" s="614">
        <v>84577465.269999996</v>
      </c>
      <c r="F22" s="614">
        <v>46160101.810000002</v>
      </c>
      <c r="G22" s="614">
        <v>0</v>
      </c>
      <c r="H22" s="613">
        <v>4844378.2817369988</v>
      </c>
      <c r="I22" s="615">
        <f t="shared" si="0"/>
        <v>2405387256.1800003</v>
      </c>
    </row>
    <row r="23" spans="1:9">
      <c r="A23" s="619">
        <v>17</v>
      </c>
      <c r="B23" s="620" t="s">
        <v>692</v>
      </c>
      <c r="C23" s="613">
        <v>0</v>
      </c>
      <c r="D23" s="613">
        <v>368401458.276842</v>
      </c>
      <c r="E23" s="614">
        <v>0</v>
      </c>
      <c r="F23" s="614">
        <v>0</v>
      </c>
      <c r="G23" s="614">
        <v>0</v>
      </c>
      <c r="H23" s="613">
        <v>0</v>
      </c>
      <c r="I23" s="615">
        <f t="shared" si="0"/>
        <v>368401458.276842</v>
      </c>
    </row>
    <row r="26" spans="1:9" ht="42.6" customHeight="1">
      <c r="B26" s="608"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G45" sqref="G45"/>
    </sheetView>
  </sheetViews>
  <sheetFormatPr defaultColWidth="9.140625" defaultRowHeight="12.75"/>
  <cols>
    <col min="1" max="1" width="11" style="594" bestFit="1" customWidth="1"/>
    <col min="2" max="2" width="68.7109375" style="594" customWidth="1"/>
    <col min="3" max="8" width="22" style="594" customWidth="1"/>
    <col min="9" max="9" width="23.28515625" style="594" customWidth="1"/>
    <col min="10" max="16384" width="9.140625" style="594"/>
  </cols>
  <sheetData>
    <row r="1" spans="1:12" ht="15">
      <c r="A1" s="593" t="s">
        <v>188</v>
      </c>
      <c r="B1" s="97" t="str">
        <f>Info!C2</f>
        <v>სს ”ლიბერთი ბანკი”</v>
      </c>
    </row>
    <row r="2" spans="1:12">
      <c r="A2" s="595" t="s">
        <v>189</v>
      </c>
      <c r="B2" s="596">
        <f>'1. key ratios'!B2</f>
        <v>44926</v>
      </c>
    </row>
    <row r="3" spans="1:12">
      <c r="A3" s="597" t="s">
        <v>693</v>
      </c>
    </row>
    <row r="4" spans="1:12">
      <c r="C4" s="609" t="s">
        <v>671</v>
      </c>
      <c r="D4" s="609" t="s">
        <v>672</v>
      </c>
      <c r="E4" s="609" t="s">
        <v>673</v>
      </c>
      <c r="F4" s="609" t="s">
        <v>674</v>
      </c>
      <c r="G4" s="609" t="s">
        <v>675</v>
      </c>
      <c r="H4" s="609" t="s">
        <v>676</v>
      </c>
      <c r="I4" s="609" t="s">
        <v>677</v>
      </c>
    </row>
    <row r="5" spans="1:12" ht="41.45" customHeight="1">
      <c r="A5" s="792" t="s">
        <v>948</v>
      </c>
      <c r="B5" s="793"/>
      <c r="C5" s="806" t="s">
        <v>681</v>
      </c>
      <c r="D5" s="806"/>
      <c r="E5" s="806" t="s">
        <v>682</v>
      </c>
      <c r="F5" s="806" t="s">
        <v>683</v>
      </c>
      <c r="G5" s="804" t="s">
        <v>684</v>
      </c>
      <c r="H5" s="804" t="s">
        <v>685</v>
      </c>
      <c r="I5" s="610" t="s">
        <v>686</v>
      </c>
    </row>
    <row r="6" spans="1:12" ht="41.45" customHeight="1">
      <c r="A6" s="796"/>
      <c r="B6" s="797"/>
      <c r="C6" s="611" t="s">
        <v>687</v>
      </c>
      <c r="D6" s="611" t="s">
        <v>688</v>
      </c>
      <c r="E6" s="806"/>
      <c r="F6" s="806"/>
      <c r="G6" s="805"/>
      <c r="H6" s="805"/>
      <c r="I6" s="610" t="s">
        <v>689</v>
      </c>
    </row>
    <row r="7" spans="1:12">
      <c r="A7" s="622">
        <v>1</v>
      </c>
      <c r="B7" s="623" t="s">
        <v>694</v>
      </c>
      <c r="C7" s="690">
        <v>21716497.091452029</v>
      </c>
      <c r="D7" s="690">
        <v>1116009658.7022283</v>
      </c>
      <c r="E7" s="690">
        <v>18590857.080992006</v>
      </c>
      <c r="F7" s="690">
        <v>11912500.665067557</v>
      </c>
      <c r="G7" s="690"/>
      <c r="H7" s="690">
        <v>0</v>
      </c>
      <c r="I7" s="700">
        <f>C7+D7-E7-F7-G7</f>
        <v>1107222798.0476208</v>
      </c>
      <c r="L7" s="699"/>
    </row>
    <row r="8" spans="1:12">
      <c r="A8" s="622">
        <v>2</v>
      </c>
      <c r="B8" s="623" t="s">
        <v>695</v>
      </c>
      <c r="C8" s="690">
        <v>0</v>
      </c>
      <c r="D8" s="690">
        <v>163382018.1427215</v>
      </c>
      <c r="E8" s="690">
        <v>0</v>
      </c>
      <c r="F8" s="690">
        <v>946270.89131647989</v>
      </c>
      <c r="G8" s="690"/>
      <c r="H8" s="690">
        <v>0</v>
      </c>
      <c r="I8" s="700">
        <f>C8+D8-E8-F8-G8</f>
        <v>162435747.25140503</v>
      </c>
      <c r="L8" s="699"/>
    </row>
    <row r="9" spans="1:12">
      <c r="A9" s="622">
        <v>3</v>
      </c>
      <c r="B9" s="623" t="s">
        <v>696</v>
      </c>
      <c r="C9" s="690">
        <v>0</v>
      </c>
      <c r="D9" s="690">
        <v>74200510.150440022</v>
      </c>
      <c r="E9" s="690">
        <v>0</v>
      </c>
      <c r="F9" s="690">
        <v>1481340.3139888006</v>
      </c>
      <c r="G9" s="690"/>
      <c r="H9" s="690">
        <v>0</v>
      </c>
      <c r="I9" s="700">
        <f t="shared" ref="I9:I34" si="0">C9+D9-E9-F9-G9</f>
        <v>72719169.836451218</v>
      </c>
      <c r="L9" s="699"/>
    </row>
    <row r="10" spans="1:12">
      <c r="A10" s="622">
        <v>4</v>
      </c>
      <c r="B10" s="623" t="s">
        <v>697</v>
      </c>
      <c r="C10" s="690">
        <v>23546.959999999999</v>
      </c>
      <c r="D10" s="690">
        <v>46840454.735923991</v>
      </c>
      <c r="E10" s="690">
        <v>23546.959999999999</v>
      </c>
      <c r="F10" s="690">
        <v>933417.44009608007</v>
      </c>
      <c r="G10" s="690"/>
      <c r="H10" s="690">
        <v>0</v>
      </c>
      <c r="I10" s="700">
        <f t="shared" si="0"/>
        <v>45907037.29582791</v>
      </c>
      <c r="L10" s="699"/>
    </row>
    <row r="11" spans="1:12">
      <c r="A11" s="622">
        <v>5</v>
      </c>
      <c r="B11" s="623" t="s">
        <v>698</v>
      </c>
      <c r="C11" s="690">
        <v>1829025.343904</v>
      </c>
      <c r="D11" s="690">
        <v>67340786.344816014</v>
      </c>
      <c r="E11" s="690">
        <v>2334767.6280423999</v>
      </c>
      <c r="F11" s="690">
        <v>1088731.2543064</v>
      </c>
      <c r="G11" s="690"/>
      <c r="H11" s="690">
        <v>0</v>
      </c>
      <c r="I11" s="700">
        <f t="shared" si="0"/>
        <v>65746312.806371219</v>
      </c>
      <c r="L11" s="699"/>
    </row>
    <row r="12" spans="1:12">
      <c r="A12" s="622">
        <v>6</v>
      </c>
      <c r="B12" s="623" t="s">
        <v>699</v>
      </c>
      <c r="C12" s="690">
        <v>10428.549999999999</v>
      </c>
      <c r="D12" s="690">
        <v>7393060.4714200012</v>
      </c>
      <c r="E12" s="690">
        <v>28433.185361199998</v>
      </c>
      <c r="F12" s="690">
        <v>143785.46180144002</v>
      </c>
      <c r="G12" s="690"/>
      <c r="H12" s="690">
        <v>0</v>
      </c>
      <c r="I12" s="700">
        <f t="shared" si="0"/>
        <v>7231270.3742573606</v>
      </c>
      <c r="L12" s="699"/>
    </row>
    <row r="13" spans="1:12">
      <c r="A13" s="622">
        <v>7</v>
      </c>
      <c r="B13" s="623" t="s">
        <v>700</v>
      </c>
      <c r="C13" s="690">
        <v>123611.66</v>
      </c>
      <c r="D13" s="690">
        <v>21851726.452676006</v>
      </c>
      <c r="E13" s="690">
        <v>67529.258000000002</v>
      </c>
      <c r="F13" s="690">
        <v>431811.40937704017</v>
      </c>
      <c r="G13" s="690"/>
      <c r="H13" s="690">
        <v>1183.1600000000001</v>
      </c>
      <c r="I13" s="700">
        <f t="shared" si="0"/>
        <v>21475997.445298966</v>
      </c>
      <c r="L13" s="699"/>
    </row>
    <row r="14" spans="1:12">
      <c r="A14" s="622">
        <v>8</v>
      </c>
      <c r="B14" s="623" t="s">
        <v>701</v>
      </c>
      <c r="C14" s="690">
        <v>44780.543880000005</v>
      </c>
      <c r="D14" s="690">
        <v>11868896.440984003</v>
      </c>
      <c r="E14" s="690">
        <v>68873.878880000004</v>
      </c>
      <c r="F14" s="690">
        <v>230661.95234760005</v>
      </c>
      <c r="G14" s="690"/>
      <c r="H14" s="690">
        <v>4628.82</v>
      </c>
      <c r="I14" s="700">
        <f t="shared" si="0"/>
        <v>11614141.153636403</v>
      </c>
      <c r="L14" s="699"/>
    </row>
    <row r="15" spans="1:12">
      <c r="A15" s="622">
        <v>9</v>
      </c>
      <c r="B15" s="623" t="s">
        <v>702</v>
      </c>
      <c r="C15" s="690">
        <v>72270.350000000006</v>
      </c>
      <c r="D15" s="690">
        <v>26321131.001547996</v>
      </c>
      <c r="E15" s="690">
        <v>67782.521000000008</v>
      </c>
      <c r="F15" s="690">
        <v>511788.54428320017</v>
      </c>
      <c r="G15" s="690"/>
      <c r="H15" s="690">
        <v>0</v>
      </c>
      <c r="I15" s="700">
        <f t="shared" si="0"/>
        <v>25813830.286264796</v>
      </c>
      <c r="L15" s="699"/>
    </row>
    <row r="16" spans="1:12">
      <c r="A16" s="622">
        <v>10</v>
      </c>
      <c r="B16" s="623" t="s">
        <v>703</v>
      </c>
      <c r="C16" s="690">
        <v>2154.73</v>
      </c>
      <c r="D16" s="690">
        <v>2445798.4674879997</v>
      </c>
      <c r="E16" s="690">
        <v>2154.73</v>
      </c>
      <c r="F16" s="690">
        <v>48590.699054000004</v>
      </c>
      <c r="G16" s="690"/>
      <c r="H16" s="690">
        <v>0</v>
      </c>
      <c r="I16" s="700">
        <f t="shared" si="0"/>
        <v>2397207.7684339997</v>
      </c>
      <c r="L16" s="699"/>
    </row>
    <row r="17" spans="1:12">
      <c r="A17" s="622">
        <v>11</v>
      </c>
      <c r="B17" s="623" t="s">
        <v>704</v>
      </c>
      <c r="C17" s="690">
        <v>62613.56</v>
      </c>
      <c r="D17" s="690">
        <v>643681.38164399995</v>
      </c>
      <c r="E17" s="690">
        <v>62613.56</v>
      </c>
      <c r="F17" s="690">
        <v>12681.839140079999</v>
      </c>
      <c r="G17" s="690"/>
      <c r="H17" s="690">
        <v>0</v>
      </c>
      <c r="I17" s="700">
        <f t="shared" si="0"/>
        <v>630999.5425039198</v>
      </c>
      <c r="L17" s="699"/>
    </row>
    <row r="18" spans="1:12">
      <c r="A18" s="622">
        <v>12</v>
      </c>
      <c r="B18" s="623" t="s">
        <v>705</v>
      </c>
      <c r="C18" s="690">
        <v>5386587.3465560004</v>
      </c>
      <c r="D18" s="690">
        <v>133353889.93708004</v>
      </c>
      <c r="E18" s="690">
        <v>4267371.5470847981</v>
      </c>
      <c r="F18" s="690">
        <v>2630876.5818336764</v>
      </c>
      <c r="G18" s="690"/>
      <c r="H18" s="690">
        <v>31471.15</v>
      </c>
      <c r="I18" s="700">
        <f t="shared" si="0"/>
        <v>131842229.15471755</v>
      </c>
      <c r="L18" s="699"/>
    </row>
    <row r="19" spans="1:12">
      <c r="A19" s="622">
        <v>13</v>
      </c>
      <c r="B19" s="623" t="s">
        <v>706</v>
      </c>
      <c r="C19" s="690">
        <v>493784.66000000003</v>
      </c>
      <c r="D19" s="690">
        <v>46040219.53876403</v>
      </c>
      <c r="E19" s="690">
        <v>465859.45799999987</v>
      </c>
      <c r="F19" s="690">
        <v>899947.26957648003</v>
      </c>
      <c r="G19" s="690"/>
      <c r="H19" s="690">
        <v>1772.4</v>
      </c>
      <c r="I19" s="700">
        <f t="shared" si="0"/>
        <v>45168197.471187547</v>
      </c>
      <c r="L19" s="699"/>
    </row>
    <row r="20" spans="1:12">
      <c r="A20" s="622">
        <v>14</v>
      </c>
      <c r="B20" s="623" t="s">
        <v>707</v>
      </c>
      <c r="C20" s="690">
        <v>5176796.1590800006</v>
      </c>
      <c r="D20" s="690">
        <v>42471870.642515995</v>
      </c>
      <c r="E20" s="690">
        <v>2124200.9802380004</v>
      </c>
      <c r="F20" s="690">
        <v>772665.26754951989</v>
      </c>
      <c r="G20" s="690"/>
      <c r="H20" s="690">
        <v>0</v>
      </c>
      <c r="I20" s="700">
        <f t="shared" si="0"/>
        <v>44751800.553808473</v>
      </c>
      <c r="L20" s="699"/>
    </row>
    <row r="21" spans="1:12">
      <c r="A21" s="622">
        <v>15</v>
      </c>
      <c r="B21" s="623" t="s">
        <v>708</v>
      </c>
      <c r="C21" s="690">
        <v>927191.61777999997</v>
      </c>
      <c r="D21" s="690">
        <v>13801216.184555998</v>
      </c>
      <c r="E21" s="690">
        <v>456642.53662199999</v>
      </c>
      <c r="F21" s="690">
        <v>266210.07774263999</v>
      </c>
      <c r="G21" s="690"/>
      <c r="H21" s="690">
        <v>0</v>
      </c>
      <c r="I21" s="700">
        <f t="shared" si="0"/>
        <v>14005555.187971357</v>
      </c>
      <c r="L21" s="699"/>
    </row>
    <row r="22" spans="1:12">
      <c r="A22" s="622">
        <v>16</v>
      </c>
      <c r="B22" s="623" t="s">
        <v>709</v>
      </c>
      <c r="C22" s="690">
        <v>0</v>
      </c>
      <c r="D22" s="690">
        <v>31652192.089539997</v>
      </c>
      <c r="E22" s="690">
        <v>0</v>
      </c>
      <c r="F22" s="690">
        <v>631423.02312280005</v>
      </c>
      <c r="G22" s="690"/>
      <c r="H22" s="690">
        <v>0</v>
      </c>
      <c r="I22" s="700">
        <f t="shared" si="0"/>
        <v>31020769.066417199</v>
      </c>
      <c r="L22" s="699"/>
    </row>
    <row r="23" spans="1:12">
      <c r="A23" s="622">
        <v>17</v>
      </c>
      <c r="B23" s="623" t="s">
        <v>710</v>
      </c>
      <c r="C23" s="690">
        <v>0</v>
      </c>
      <c r="D23" s="690">
        <v>4597994.2244999995</v>
      </c>
      <c r="E23" s="690">
        <v>0</v>
      </c>
      <c r="F23" s="690">
        <v>91561.948638800008</v>
      </c>
      <c r="G23" s="690"/>
      <c r="H23" s="690">
        <v>0</v>
      </c>
      <c r="I23" s="700">
        <f t="shared" si="0"/>
        <v>4506432.2758611999</v>
      </c>
      <c r="L23" s="699"/>
    </row>
    <row r="24" spans="1:12">
      <c r="A24" s="622">
        <v>18</v>
      </c>
      <c r="B24" s="623" t="s">
        <v>711</v>
      </c>
      <c r="C24" s="690">
        <v>0</v>
      </c>
      <c r="D24" s="690">
        <v>59357704.636611998</v>
      </c>
      <c r="E24" s="690">
        <v>0</v>
      </c>
      <c r="F24" s="690">
        <v>1182360.4346078401</v>
      </c>
      <c r="G24" s="690"/>
      <c r="H24" s="690">
        <v>0</v>
      </c>
      <c r="I24" s="700">
        <f t="shared" si="0"/>
        <v>58175344.202004157</v>
      </c>
      <c r="L24" s="699"/>
    </row>
    <row r="25" spans="1:12">
      <c r="A25" s="622">
        <v>19</v>
      </c>
      <c r="B25" s="623" t="s">
        <v>712</v>
      </c>
      <c r="C25" s="690">
        <v>183754.51329999999</v>
      </c>
      <c r="D25" s="690">
        <v>300271.33350800001</v>
      </c>
      <c r="E25" s="690">
        <v>183754.51329999999</v>
      </c>
      <c r="F25" s="690">
        <v>5971.5633136800006</v>
      </c>
      <c r="G25" s="690"/>
      <c r="H25" s="690">
        <v>0</v>
      </c>
      <c r="I25" s="700">
        <f t="shared" si="0"/>
        <v>294299.77019432001</v>
      </c>
      <c r="L25" s="699"/>
    </row>
    <row r="26" spans="1:12">
      <c r="A26" s="622">
        <v>20</v>
      </c>
      <c r="B26" s="623" t="s">
        <v>713</v>
      </c>
      <c r="C26" s="690">
        <v>53922.11174</v>
      </c>
      <c r="D26" s="690">
        <v>31872974.020048007</v>
      </c>
      <c r="E26" s="690">
        <v>1347549.1282163998</v>
      </c>
      <c r="F26" s="690">
        <v>368964.67260384001</v>
      </c>
      <c r="G26" s="690"/>
      <c r="H26" s="690">
        <v>0</v>
      </c>
      <c r="I26" s="700">
        <f t="shared" si="0"/>
        <v>30210382.330967769</v>
      </c>
      <c r="J26" s="624"/>
      <c r="L26" s="699"/>
    </row>
    <row r="27" spans="1:12">
      <c r="A27" s="622">
        <v>21</v>
      </c>
      <c r="B27" s="623" t="s">
        <v>714</v>
      </c>
      <c r="C27" s="690">
        <v>0</v>
      </c>
      <c r="D27" s="690">
        <v>7549189.7541200006</v>
      </c>
      <c r="E27" s="690">
        <v>0</v>
      </c>
      <c r="F27" s="690">
        <v>148118.75314416</v>
      </c>
      <c r="G27" s="690"/>
      <c r="H27" s="690">
        <v>0</v>
      </c>
      <c r="I27" s="700">
        <f t="shared" si="0"/>
        <v>7401071.0009758407</v>
      </c>
      <c r="J27" s="624"/>
      <c r="L27" s="699"/>
    </row>
    <row r="28" spans="1:12">
      <c r="A28" s="622">
        <v>22</v>
      </c>
      <c r="B28" s="623" t="s">
        <v>715</v>
      </c>
      <c r="C28" s="690">
        <v>0</v>
      </c>
      <c r="D28" s="690">
        <v>8195848.33794</v>
      </c>
      <c r="E28" s="690">
        <v>807958.40861399996</v>
      </c>
      <c r="F28" s="690">
        <v>2117.6738536000003</v>
      </c>
      <c r="G28" s="690"/>
      <c r="H28" s="690">
        <v>0</v>
      </c>
      <c r="I28" s="700">
        <f t="shared" si="0"/>
        <v>7385772.2554723993</v>
      </c>
      <c r="J28" s="624"/>
      <c r="L28" s="699"/>
    </row>
    <row r="29" spans="1:12">
      <c r="A29" s="622">
        <v>23</v>
      </c>
      <c r="B29" s="623" t="s">
        <v>716</v>
      </c>
      <c r="C29" s="690">
        <v>6053440.2643720005</v>
      </c>
      <c r="D29" s="690">
        <v>69911304.750531942</v>
      </c>
      <c r="E29" s="690">
        <v>4734028.6340567963</v>
      </c>
      <c r="F29" s="690">
        <v>1318560.9776574378</v>
      </c>
      <c r="G29" s="690"/>
      <c r="H29" s="690">
        <v>26384.78</v>
      </c>
      <c r="I29" s="700">
        <f t="shared" si="0"/>
        <v>69912155.403189719</v>
      </c>
      <c r="J29" s="624"/>
      <c r="L29" s="699"/>
    </row>
    <row r="30" spans="1:12">
      <c r="A30" s="622">
        <v>24</v>
      </c>
      <c r="B30" s="623" t="s">
        <v>717</v>
      </c>
      <c r="C30" s="690">
        <v>11347206.485499991</v>
      </c>
      <c r="D30" s="690">
        <v>338145293.84186798</v>
      </c>
      <c r="E30" s="690">
        <v>9566673.254557997</v>
      </c>
      <c r="F30" s="690">
        <v>6163440.0174445752</v>
      </c>
      <c r="G30" s="690"/>
      <c r="H30" s="690">
        <v>334255.7</v>
      </c>
      <c r="I30" s="700">
        <f t="shared" si="0"/>
        <v>333762387.05536538</v>
      </c>
      <c r="J30" s="624"/>
      <c r="L30" s="699"/>
    </row>
    <row r="31" spans="1:12">
      <c r="A31" s="622">
        <v>25</v>
      </c>
      <c r="B31" s="623" t="s">
        <v>718</v>
      </c>
      <c r="C31" s="690">
        <v>1313399.7500000005</v>
      </c>
      <c r="D31" s="690">
        <v>120905508.32111605</v>
      </c>
      <c r="E31" s="690">
        <v>1101813.7799480003</v>
      </c>
      <c r="F31" s="690">
        <v>2315207.2801739196</v>
      </c>
      <c r="G31" s="690"/>
      <c r="H31" s="690">
        <v>1337.99</v>
      </c>
      <c r="I31" s="700">
        <f t="shared" si="0"/>
        <v>118801887.01099414</v>
      </c>
      <c r="J31" s="624"/>
      <c r="L31" s="699"/>
    </row>
    <row r="32" spans="1:12">
      <c r="A32" s="622">
        <v>26</v>
      </c>
      <c r="B32" s="623" t="s">
        <v>719</v>
      </c>
      <c r="C32" s="690">
        <v>44734520.952384882</v>
      </c>
      <c r="D32" s="690">
        <v>609436595.78764367</v>
      </c>
      <c r="E32" s="690">
        <v>38275054.059922911</v>
      </c>
      <c r="F32" s="690">
        <v>11621095.610151287</v>
      </c>
      <c r="G32" s="690"/>
      <c r="H32" s="690">
        <v>4443344.2817369998</v>
      </c>
      <c r="I32" s="700">
        <f t="shared" si="0"/>
        <v>604274967.06995428</v>
      </c>
      <c r="J32" s="624"/>
      <c r="L32" s="699"/>
    </row>
    <row r="33" spans="1:12">
      <c r="A33" s="622">
        <v>27</v>
      </c>
      <c r="B33" s="625" t="s">
        <v>165</v>
      </c>
      <c r="C33" s="690">
        <v>9503889.18485686</v>
      </c>
      <c r="D33" s="690">
        <v>598699891.95579696</v>
      </c>
      <c r="E33" s="690">
        <v>9339520.0493235197</v>
      </c>
      <c r="F33" s="690">
        <v>300068.14450766903</v>
      </c>
      <c r="G33" s="690">
        <v>0</v>
      </c>
      <c r="H33" s="690">
        <v>-2.6822090148925802E-7</v>
      </c>
      <c r="I33" s="700">
        <f t="shared" si="0"/>
        <v>598564192.94682264</v>
      </c>
      <c r="J33" s="624"/>
      <c r="L33" s="699"/>
    </row>
    <row r="34" spans="1:12">
      <c r="A34" s="622">
        <v>28</v>
      </c>
      <c r="B34" s="626" t="s">
        <v>68</v>
      </c>
      <c r="C34" s="691">
        <f>SUM(C7:C33)</f>
        <v>109059421.83480577</v>
      </c>
      <c r="D34" s="691">
        <f t="shared" ref="D34:H34" si="1">SUM(D7:D33)</f>
        <v>3654589687.6480303</v>
      </c>
      <c r="E34" s="691">
        <f t="shared" si="1"/>
        <v>93916985.152160034</v>
      </c>
      <c r="F34" s="691">
        <f t="shared" si="1"/>
        <v>46460169.766700588</v>
      </c>
      <c r="G34" s="691">
        <f t="shared" si="1"/>
        <v>0</v>
      </c>
      <c r="H34" s="691">
        <f t="shared" si="1"/>
        <v>4844378.2817367315</v>
      </c>
      <c r="I34" s="701">
        <f t="shared" si="0"/>
        <v>3623271954.5639753</v>
      </c>
      <c r="J34" s="624"/>
      <c r="L34" s="699"/>
    </row>
    <row r="35" spans="1:12">
      <c r="A35" s="624"/>
      <c r="B35" s="624"/>
      <c r="C35" s="624"/>
      <c r="D35" s="624"/>
      <c r="E35" s="624"/>
      <c r="F35" s="624"/>
      <c r="G35" s="624"/>
      <c r="H35" s="624"/>
      <c r="I35" s="624"/>
      <c r="J35" s="624"/>
    </row>
    <row r="36" spans="1:12">
      <c r="A36" s="624"/>
      <c r="B36" s="627"/>
      <c r="C36" s="624"/>
      <c r="D36" s="624"/>
      <c r="E36" s="624"/>
      <c r="F36" s="624"/>
      <c r="G36" s="624"/>
      <c r="H36" s="624"/>
      <c r="I36" s="624"/>
      <c r="J36" s="624"/>
    </row>
    <row r="37" spans="1:12">
      <c r="A37" s="624"/>
      <c r="B37" s="624"/>
      <c r="C37" s="726"/>
      <c r="D37" s="726"/>
      <c r="E37" s="726"/>
      <c r="F37" s="726"/>
      <c r="G37" s="726"/>
      <c r="H37" s="726"/>
      <c r="I37" s="726"/>
      <c r="J37" s="624"/>
    </row>
    <row r="38" spans="1:12">
      <c r="A38" s="624"/>
      <c r="B38" s="624"/>
      <c r="C38" s="726"/>
      <c r="D38" s="726"/>
      <c r="E38" s="726"/>
      <c r="F38" s="726"/>
      <c r="G38" s="726"/>
      <c r="H38" s="726"/>
      <c r="I38" s="726"/>
      <c r="J38" s="624"/>
    </row>
    <row r="39" spans="1:12">
      <c r="A39" s="624"/>
      <c r="B39" s="624"/>
      <c r="C39" s="624"/>
      <c r="D39" s="624"/>
      <c r="E39" s="624"/>
      <c r="F39" s="624"/>
      <c r="G39" s="624"/>
      <c r="H39" s="624"/>
      <c r="I39" s="624"/>
      <c r="J39" s="624"/>
    </row>
    <row r="40" spans="1:12">
      <c r="A40" s="624"/>
      <c r="B40" s="624"/>
      <c r="C40" s="624"/>
      <c r="D40" s="624"/>
      <c r="E40" s="624"/>
      <c r="F40" s="624"/>
      <c r="G40" s="624"/>
      <c r="H40" s="624"/>
      <c r="I40" s="624"/>
      <c r="J40" s="624"/>
    </row>
    <row r="41" spans="1:12">
      <c r="A41" s="624"/>
      <c r="B41" s="624"/>
      <c r="C41" s="624"/>
      <c r="D41" s="624"/>
      <c r="E41" s="624"/>
      <c r="F41" s="624"/>
      <c r="G41" s="624"/>
      <c r="H41" s="624"/>
      <c r="I41" s="624"/>
      <c r="J41" s="624"/>
    </row>
    <row r="42" spans="1:12">
      <c r="A42" s="628"/>
      <c r="B42" s="628"/>
      <c r="C42" s="624"/>
      <c r="D42" s="624"/>
      <c r="E42" s="624"/>
      <c r="F42" s="624"/>
      <c r="G42" s="624"/>
      <c r="H42" s="624"/>
      <c r="I42" s="624"/>
      <c r="J42" s="624"/>
    </row>
    <row r="43" spans="1:12">
      <c r="A43" s="628"/>
      <c r="B43" s="628"/>
      <c r="C43" s="624"/>
      <c r="D43" s="624"/>
      <c r="E43" s="624"/>
      <c r="F43" s="624"/>
      <c r="G43" s="624"/>
      <c r="H43" s="624"/>
      <c r="I43" s="624"/>
      <c r="J43" s="624"/>
    </row>
    <row r="44" spans="1:12">
      <c r="A44" s="624"/>
      <c r="B44" s="629"/>
      <c r="C44" s="624"/>
      <c r="D44" s="624"/>
      <c r="E44" s="624"/>
      <c r="F44" s="624"/>
      <c r="G44" s="624"/>
      <c r="H44" s="624"/>
      <c r="I44" s="624"/>
      <c r="J44" s="624"/>
    </row>
    <row r="45" spans="1:12">
      <c r="A45" s="624"/>
      <c r="B45" s="629"/>
      <c r="C45" s="624"/>
      <c r="D45" s="624"/>
      <c r="E45" s="624"/>
      <c r="F45" s="624"/>
      <c r="G45" s="624"/>
      <c r="H45" s="624"/>
      <c r="I45" s="624"/>
      <c r="J45" s="624"/>
    </row>
    <row r="46" spans="1:12">
      <c r="A46" s="624"/>
      <c r="B46" s="629"/>
      <c r="C46" s="624"/>
      <c r="D46" s="624"/>
      <c r="E46" s="624"/>
      <c r="F46" s="624"/>
      <c r="G46" s="624"/>
      <c r="H46" s="624"/>
      <c r="I46" s="624"/>
      <c r="J46" s="624"/>
    </row>
    <row r="47" spans="1:12">
      <c r="A47" s="624"/>
      <c r="B47" s="624"/>
      <c r="C47" s="624"/>
      <c r="D47" s="624"/>
      <c r="E47" s="624"/>
      <c r="F47" s="624"/>
      <c r="G47" s="624"/>
      <c r="H47" s="624"/>
      <c r="I47" s="624"/>
      <c r="J47" s="624"/>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I32" sqref="I32"/>
    </sheetView>
  </sheetViews>
  <sheetFormatPr defaultColWidth="9.140625" defaultRowHeight="12.75"/>
  <cols>
    <col min="1" max="1" width="11.85546875" style="594" bestFit="1" customWidth="1"/>
    <col min="2" max="2" width="95.5703125" style="594" customWidth="1"/>
    <col min="3" max="3" width="35.5703125" style="594" customWidth="1"/>
    <col min="4" max="4" width="37.28515625" style="621" customWidth="1"/>
    <col min="5" max="16384" width="9.140625" style="594"/>
  </cols>
  <sheetData>
    <row r="1" spans="1:4" ht="15">
      <c r="A1" s="593" t="s">
        <v>188</v>
      </c>
      <c r="B1" s="97" t="str">
        <f>Info!C2</f>
        <v>სს ”ლიბერთი ბანკი”</v>
      </c>
      <c r="D1" s="594"/>
    </row>
    <row r="2" spans="1:4">
      <c r="A2" s="595" t="s">
        <v>189</v>
      </c>
      <c r="B2" s="596">
        <f>'1. key ratios'!B2</f>
        <v>44926</v>
      </c>
      <c r="D2" s="594"/>
    </row>
    <row r="3" spans="1:4">
      <c r="A3" s="597" t="s">
        <v>720</v>
      </c>
      <c r="D3" s="594"/>
    </row>
    <row r="5" spans="1:4" ht="51">
      <c r="A5" s="807" t="s">
        <v>721</v>
      </c>
      <c r="B5" s="807"/>
      <c r="C5" s="599" t="s">
        <v>722</v>
      </c>
      <c r="D5" s="599" t="s">
        <v>723</v>
      </c>
    </row>
    <row r="6" spans="1:4">
      <c r="A6" s="630">
        <v>1</v>
      </c>
      <c r="B6" s="631" t="s">
        <v>724</v>
      </c>
      <c r="C6" s="690">
        <v>130133356.02699904</v>
      </c>
      <c r="D6" s="690"/>
    </row>
    <row r="7" spans="1:4">
      <c r="A7" s="632">
        <v>2</v>
      </c>
      <c r="B7" s="631" t="s">
        <v>725</v>
      </c>
      <c r="C7" s="690">
        <v>25526417.171993256</v>
      </c>
      <c r="D7" s="690">
        <f>SUM(D8:D11)</f>
        <v>0</v>
      </c>
    </row>
    <row r="8" spans="1:4">
      <c r="A8" s="633">
        <v>2.1</v>
      </c>
      <c r="B8" s="634" t="s">
        <v>726</v>
      </c>
      <c r="C8" s="690">
        <v>14585638.786630977</v>
      </c>
      <c r="D8" s="690"/>
    </row>
    <row r="9" spans="1:4">
      <c r="A9" s="633">
        <v>2.2000000000000002</v>
      </c>
      <c r="B9" s="634" t="s">
        <v>727</v>
      </c>
      <c r="C9" s="690">
        <v>10405675.545089921</v>
      </c>
      <c r="D9" s="690"/>
    </row>
    <row r="10" spans="1:4">
      <c r="A10" s="633">
        <v>2.2999999999999998</v>
      </c>
      <c r="B10" s="634" t="s">
        <v>728</v>
      </c>
      <c r="C10" s="690">
        <v>535102.84027235978</v>
      </c>
      <c r="D10" s="690"/>
    </row>
    <row r="11" spans="1:4">
      <c r="A11" s="633">
        <v>2.4</v>
      </c>
      <c r="B11" s="634" t="s">
        <v>729</v>
      </c>
      <c r="C11" s="690">
        <v>0</v>
      </c>
      <c r="D11" s="690"/>
    </row>
    <row r="12" spans="1:4">
      <c r="A12" s="630">
        <v>3</v>
      </c>
      <c r="B12" s="631" t="s">
        <v>730</v>
      </c>
      <c r="C12" s="690">
        <v>24922206.473992761</v>
      </c>
      <c r="D12" s="690">
        <f>SUM(D13:D18)</f>
        <v>0</v>
      </c>
    </row>
    <row r="13" spans="1:4">
      <c r="A13" s="633">
        <v>3.1</v>
      </c>
      <c r="B13" s="634" t="s">
        <v>731</v>
      </c>
      <c r="C13" s="690">
        <v>4844378.2817370314</v>
      </c>
      <c r="D13" s="690"/>
    </row>
    <row r="14" spans="1:4">
      <c r="A14" s="633">
        <v>3.2</v>
      </c>
      <c r="B14" s="634" t="s">
        <v>732</v>
      </c>
      <c r="C14" s="690">
        <v>7969448.3055096529</v>
      </c>
      <c r="D14" s="690"/>
    </row>
    <row r="15" spans="1:4">
      <c r="A15" s="633">
        <v>3.3</v>
      </c>
      <c r="B15" s="634" t="s">
        <v>733</v>
      </c>
      <c r="C15" s="690">
        <v>7265299.7217009328</v>
      </c>
      <c r="D15" s="690"/>
    </row>
    <row r="16" spans="1:4">
      <c r="A16" s="633">
        <v>3.4</v>
      </c>
      <c r="B16" s="634" t="s">
        <v>734</v>
      </c>
      <c r="C16" s="690">
        <v>4427096.7712784829</v>
      </c>
      <c r="D16" s="690"/>
    </row>
    <row r="17" spans="1:4" ht="25.5">
      <c r="A17" s="632">
        <v>3.5</v>
      </c>
      <c r="B17" s="634" t="s">
        <v>735</v>
      </c>
      <c r="C17" s="690">
        <v>415983.39376666408</v>
      </c>
      <c r="D17" s="690"/>
    </row>
    <row r="18" spans="1:4">
      <c r="A18" s="633">
        <v>3.6</v>
      </c>
      <c r="B18" s="634" t="s">
        <v>736</v>
      </c>
      <c r="C18" s="690">
        <v>0</v>
      </c>
      <c r="D18" s="690"/>
    </row>
    <row r="19" spans="1:4">
      <c r="A19" s="635">
        <v>4</v>
      </c>
      <c r="B19" s="631" t="s">
        <v>737</v>
      </c>
      <c r="C19" s="691">
        <f>C6+C7-C12</f>
        <v>130737566.72499955</v>
      </c>
      <c r="D19" s="691">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31" sqref="D31"/>
    </sheetView>
  </sheetViews>
  <sheetFormatPr defaultColWidth="9.140625" defaultRowHeight="12.75"/>
  <cols>
    <col min="1" max="1" width="11.85546875" style="594" bestFit="1" customWidth="1"/>
    <col min="2" max="2" width="133.7109375" style="594" customWidth="1"/>
    <col min="3" max="3" width="22.7109375" style="594" customWidth="1"/>
    <col min="4" max="4" width="49.140625" style="621" customWidth="1"/>
    <col min="5" max="16384" width="9.140625" style="594"/>
  </cols>
  <sheetData>
    <row r="1" spans="1:4" ht="15">
      <c r="A1" s="593" t="s">
        <v>188</v>
      </c>
      <c r="B1" s="97" t="str">
        <f>Info!C2</f>
        <v>სს ”ლიბერთი ბანკი”</v>
      </c>
      <c r="D1" s="594"/>
    </row>
    <row r="2" spans="1:4">
      <c r="A2" s="595" t="s">
        <v>189</v>
      </c>
      <c r="B2" s="596">
        <f>'1. key ratios'!B2</f>
        <v>44926</v>
      </c>
      <c r="D2" s="594"/>
    </row>
    <row r="3" spans="1:4">
      <c r="A3" s="597" t="s">
        <v>738</v>
      </c>
      <c r="D3" s="594"/>
    </row>
    <row r="4" spans="1:4">
      <c r="A4" s="597"/>
      <c r="D4" s="594"/>
    </row>
    <row r="5" spans="1:4" ht="15" customHeight="1">
      <c r="A5" s="808" t="s">
        <v>739</v>
      </c>
      <c r="B5" s="809"/>
      <c r="C5" s="798" t="s">
        <v>740</v>
      </c>
      <c r="D5" s="812" t="s">
        <v>741</v>
      </c>
    </row>
    <row r="6" spans="1:4">
      <c r="A6" s="810"/>
      <c r="B6" s="811"/>
      <c r="C6" s="801"/>
      <c r="D6" s="812"/>
    </row>
    <row r="7" spans="1:4">
      <c r="A7" s="626">
        <v>1</v>
      </c>
      <c r="B7" s="607" t="s">
        <v>742</v>
      </c>
      <c r="C7" s="690">
        <v>113503129.84196272</v>
      </c>
      <c r="D7" s="636"/>
    </row>
    <row r="8" spans="1:4">
      <c r="A8" s="625">
        <v>2</v>
      </c>
      <c r="B8" s="625" t="s">
        <v>743</v>
      </c>
      <c r="C8" s="690">
        <v>16619814.584343001</v>
      </c>
      <c r="D8" s="636"/>
    </row>
    <row r="9" spans="1:4">
      <c r="A9" s="625">
        <v>3</v>
      </c>
      <c r="B9" s="637" t="s">
        <v>744</v>
      </c>
      <c r="C9" s="690">
        <v>9319.2322022399985</v>
      </c>
      <c r="D9" s="636"/>
    </row>
    <row r="10" spans="1:4">
      <c r="A10" s="625">
        <v>4</v>
      </c>
      <c r="B10" s="625" t="s">
        <v>745</v>
      </c>
      <c r="C10" s="690">
        <v>30576731.008588728</v>
      </c>
      <c r="D10" s="636"/>
    </row>
    <row r="11" spans="1:4">
      <c r="A11" s="625">
        <v>5</v>
      </c>
      <c r="B11" s="638" t="s">
        <v>746</v>
      </c>
      <c r="C11" s="690">
        <v>2269694.5999480002</v>
      </c>
      <c r="D11" s="636"/>
    </row>
    <row r="12" spans="1:4">
      <c r="A12" s="625">
        <v>6</v>
      </c>
      <c r="B12" s="638" t="s">
        <v>747</v>
      </c>
      <c r="C12" s="690">
        <v>13046631.468594002</v>
      </c>
      <c r="D12" s="636"/>
    </row>
    <row r="13" spans="1:4">
      <c r="A13" s="625">
        <v>7</v>
      </c>
      <c r="B13" s="638" t="s">
        <v>748</v>
      </c>
      <c r="C13" s="690">
        <v>10056970.996053698</v>
      </c>
      <c r="D13" s="636"/>
    </row>
    <row r="14" spans="1:4">
      <c r="A14" s="625">
        <v>8</v>
      </c>
      <c r="B14" s="638" t="s">
        <v>749</v>
      </c>
      <c r="C14" s="690">
        <v>0</v>
      </c>
      <c r="D14" s="708"/>
    </row>
    <row r="15" spans="1:4">
      <c r="A15" s="625">
        <v>9</v>
      </c>
      <c r="B15" s="638" t="s">
        <v>750</v>
      </c>
      <c r="C15" s="690">
        <v>0</v>
      </c>
      <c r="D15" s="625"/>
    </row>
    <row r="16" spans="1:4">
      <c r="A16" s="625">
        <v>10</v>
      </c>
      <c r="B16" s="638" t="s">
        <v>751</v>
      </c>
      <c r="C16" s="690">
        <v>4844378.2817370296</v>
      </c>
      <c r="D16" s="636"/>
    </row>
    <row r="17" spans="1:4">
      <c r="A17" s="625">
        <v>11</v>
      </c>
      <c r="B17" s="638" t="s">
        <v>752</v>
      </c>
      <c r="C17" s="690">
        <v>0</v>
      </c>
      <c r="D17" s="625"/>
    </row>
    <row r="18" spans="1:4">
      <c r="A18" s="625">
        <v>12</v>
      </c>
      <c r="B18" s="638" t="s">
        <v>753</v>
      </c>
      <c r="C18" s="690">
        <v>359055.66225600004</v>
      </c>
      <c r="D18" s="636"/>
    </row>
    <row r="19" spans="1:4">
      <c r="A19" s="626">
        <v>13</v>
      </c>
      <c r="B19" s="639" t="s">
        <v>754</v>
      </c>
      <c r="C19" s="691">
        <f>C7+C8+C9-C10</f>
        <v>99555532.649919242</v>
      </c>
      <c r="D19" s="640"/>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85" zoomScaleNormal="85" zoomScaleSheetLayoutView="100" workbookViewId="0">
      <selection activeCell="E40" sqref="E40"/>
    </sheetView>
  </sheetViews>
  <sheetFormatPr defaultColWidth="9.140625" defaultRowHeight="12.75"/>
  <cols>
    <col min="1" max="1" width="11.85546875" style="594" bestFit="1" customWidth="1"/>
    <col min="2" max="2" width="57.140625" style="594" customWidth="1"/>
    <col min="3" max="3" width="20.28515625" style="594" customWidth="1"/>
    <col min="4" max="5" width="22.28515625" style="594" customWidth="1"/>
    <col min="6" max="6" width="23.42578125" style="594" customWidth="1"/>
    <col min="7" max="14" width="22.28515625" style="594" customWidth="1"/>
    <col min="15" max="15" width="23.28515625" style="594" bestFit="1" customWidth="1"/>
    <col min="16" max="16" width="21.7109375" style="594" bestFit="1" customWidth="1"/>
    <col min="17" max="19" width="19" style="594" bestFit="1" customWidth="1"/>
    <col min="20" max="20" width="16.140625" style="594" customWidth="1"/>
    <col min="21" max="21" width="18" style="594" customWidth="1"/>
    <col min="22" max="22" width="20" style="594" customWidth="1"/>
    <col min="23" max="16384" width="9.140625" style="594"/>
  </cols>
  <sheetData>
    <row r="1" spans="1:22" ht="15">
      <c r="A1" s="593" t="s">
        <v>188</v>
      </c>
      <c r="B1" s="97" t="str">
        <f>Info!C2</f>
        <v>სს ”ლიბერთი ბანკი”</v>
      </c>
    </row>
    <row r="2" spans="1:22">
      <c r="A2" s="595" t="s">
        <v>189</v>
      </c>
      <c r="B2" s="596">
        <f>'1. key ratios'!B2</f>
        <v>44926</v>
      </c>
      <c r="C2" s="556"/>
    </row>
    <row r="3" spans="1:22">
      <c r="A3" s="597" t="s">
        <v>755</v>
      </c>
    </row>
    <row r="5" spans="1:22" ht="15" customHeight="1">
      <c r="A5" s="798" t="s">
        <v>756</v>
      </c>
      <c r="B5" s="800"/>
      <c r="C5" s="815" t="s">
        <v>757</v>
      </c>
      <c r="D5" s="816"/>
      <c r="E5" s="816"/>
      <c r="F5" s="816"/>
      <c r="G5" s="816"/>
      <c r="H5" s="816"/>
      <c r="I5" s="816"/>
      <c r="J5" s="816"/>
      <c r="K5" s="816"/>
      <c r="L5" s="816"/>
      <c r="M5" s="816"/>
      <c r="N5" s="816"/>
      <c r="O5" s="816"/>
      <c r="P5" s="816"/>
      <c r="Q5" s="816"/>
      <c r="R5" s="816"/>
      <c r="S5" s="816"/>
      <c r="T5" s="816"/>
      <c r="U5" s="817"/>
      <c r="V5" s="641"/>
    </row>
    <row r="6" spans="1:22">
      <c r="A6" s="813"/>
      <c r="B6" s="814"/>
      <c r="C6" s="818" t="s">
        <v>68</v>
      </c>
      <c r="D6" s="820" t="s">
        <v>758</v>
      </c>
      <c r="E6" s="820"/>
      <c r="F6" s="821"/>
      <c r="G6" s="822" t="s">
        <v>759</v>
      </c>
      <c r="H6" s="823"/>
      <c r="I6" s="823"/>
      <c r="J6" s="823"/>
      <c r="K6" s="824"/>
      <c r="L6" s="642"/>
      <c r="M6" s="825" t="s">
        <v>760</v>
      </c>
      <c r="N6" s="825"/>
      <c r="O6" s="805"/>
      <c r="P6" s="805"/>
      <c r="Q6" s="805"/>
      <c r="R6" s="805"/>
      <c r="S6" s="805"/>
      <c r="T6" s="805"/>
      <c r="U6" s="805"/>
      <c r="V6" s="643"/>
    </row>
    <row r="7" spans="1:22" ht="25.5">
      <c r="A7" s="801"/>
      <c r="B7" s="803"/>
      <c r="C7" s="819"/>
      <c r="D7" s="644"/>
      <c r="E7" s="610" t="s">
        <v>761</v>
      </c>
      <c r="F7" s="645" t="s">
        <v>762</v>
      </c>
      <c r="G7" s="556"/>
      <c r="H7" s="645" t="s">
        <v>761</v>
      </c>
      <c r="I7" s="610" t="s">
        <v>788</v>
      </c>
      <c r="J7" s="610" t="s">
        <v>763</v>
      </c>
      <c r="K7" s="645" t="s">
        <v>764</v>
      </c>
      <c r="L7" s="646"/>
      <c r="M7" s="611" t="s">
        <v>765</v>
      </c>
      <c r="N7" s="610" t="s">
        <v>763</v>
      </c>
      <c r="O7" s="610" t="s">
        <v>766</v>
      </c>
      <c r="P7" s="610" t="s">
        <v>767</v>
      </c>
      <c r="Q7" s="610" t="s">
        <v>768</v>
      </c>
      <c r="R7" s="610" t="s">
        <v>769</v>
      </c>
      <c r="S7" s="610" t="s">
        <v>770</v>
      </c>
      <c r="T7" s="647" t="s">
        <v>771</v>
      </c>
      <c r="U7" s="610" t="s">
        <v>772</v>
      </c>
      <c r="V7" s="641"/>
    </row>
    <row r="8" spans="1:22">
      <c r="A8" s="648">
        <v>1</v>
      </c>
      <c r="B8" s="607" t="s">
        <v>773</v>
      </c>
      <c r="C8" s="691">
        <f>SUM(C9:C14)</f>
        <v>2501952397.2291503</v>
      </c>
      <c r="D8" s="691">
        <f t="shared" ref="D8:U8" si="0">SUM(D9:D14)</f>
        <v>2321622386.8324127</v>
      </c>
      <c r="E8" s="691">
        <f t="shared" si="0"/>
        <v>33592063.286523968</v>
      </c>
      <c r="F8" s="691">
        <f t="shared" si="0"/>
        <v>153724.21152800001</v>
      </c>
      <c r="G8" s="691">
        <f t="shared" si="0"/>
        <v>80774477.746779978</v>
      </c>
      <c r="H8" s="691">
        <f t="shared" si="0"/>
        <v>5785055.4737800024</v>
      </c>
      <c r="I8" s="691">
        <f t="shared" si="0"/>
        <v>5587768.1400000034</v>
      </c>
      <c r="J8" s="691">
        <f t="shared" si="0"/>
        <v>574249.76</v>
      </c>
      <c r="K8" s="691">
        <f t="shared" si="0"/>
        <v>0</v>
      </c>
      <c r="L8" s="691">
        <f t="shared" si="0"/>
        <v>99555532.64994885</v>
      </c>
      <c r="M8" s="691">
        <f t="shared" si="0"/>
        <v>4270677.8921920005</v>
      </c>
      <c r="N8" s="691">
        <f t="shared" si="0"/>
        <v>4799127.2997199995</v>
      </c>
      <c r="O8" s="691">
        <f t="shared" si="0"/>
        <v>12979742.912252011</v>
      </c>
      <c r="P8" s="691">
        <f t="shared" si="0"/>
        <v>17887551.305360008</v>
      </c>
      <c r="Q8" s="691">
        <f t="shared" si="0"/>
        <v>25074544.794552002</v>
      </c>
      <c r="R8" s="691">
        <f t="shared" si="0"/>
        <v>10467868.635340014</v>
      </c>
      <c r="S8" s="691">
        <f t="shared" si="0"/>
        <v>0</v>
      </c>
      <c r="T8" s="691">
        <f t="shared" si="0"/>
        <v>14455.7</v>
      </c>
      <c r="U8" s="691">
        <f t="shared" si="0"/>
        <v>63267984.60616491</v>
      </c>
      <c r="V8" s="624"/>
    </row>
    <row r="9" spans="1:22">
      <c r="A9" s="622">
        <v>1.1000000000000001</v>
      </c>
      <c r="B9" s="649" t="s">
        <v>774</v>
      </c>
      <c r="C9" s="692">
        <v>0</v>
      </c>
      <c r="D9" s="690">
        <v>0</v>
      </c>
      <c r="E9" s="690">
        <v>0</v>
      </c>
      <c r="F9" s="690">
        <v>0</v>
      </c>
      <c r="G9" s="690">
        <v>0</v>
      </c>
      <c r="H9" s="690">
        <v>0</v>
      </c>
      <c r="I9" s="690">
        <v>0</v>
      </c>
      <c r="J9" s="690">
        <v>0</v>
      </c>
      <c r="K9" s="690">
        <v>0</v>
      </c>
      <c r="L9" s="690">
        <v>0</v>
      </c>
      <c r="M9" s="690">
        <v>0</v>
      </c>
      <c r="N9" s="690">
        <v>0</v>
      </c>
      <c r="O9" s="690">
        <v>0</v>
      </c>
      <c r="P9" s="690">
        <v>0</v>
      </c>
      <c r="Q9" s="690">
        <v>0</v>
      </c>
      <c r="R9" s="690">
        <v>0</v>
      </c>
      <c r="S9" s="690">
        <v>0</v>
      </c>
      <c r="T9" s="690">
        <v>0</v>
      </c>
      <c r="U9" s="690">
        <v>0</v>
      </c>
      <c r="V9" s="624"/>
    </row>
    <row r="10" spans="1:22">
      <c r="A10" s="622">
        <v>1.2</v>
      </c>
      <c r="B10" s="649" t="s">
        <v>775</v>
      </c>
      <c r="C10" s="692">
        <v>0</v>
      </c>
      <c r="D10" s="690">
        <v>0</v>
      </c>
      <c r="E10" s="690">
        <v>0</v>
      </c>
      <c r="F10" s="690">
        <v>0</v>
      </c>
      <c r="G10" s="690">
        <v>0</v>
      </c>
      <c r="H10" s="690">
        <v>0</v>
      </c>
      <c r="I10" s="690">
        <v>0</v>
      </c>
      <c r="J10" s="690">
        <v>0</v>
      </c>
      <c r="K10" s="690">
        <v>0</v>
      </c>
      <c r="L10" s="690">
        <v>0</v>
      </c>
      <c r="M10" s="690">
        <v>0</v>
      </c>
      <c r="N10" s="690">
        <v>0</v>
      </c>
      <c r="O10" s="690">
        <v>0</v>
      </c>
      <c r="P10" s="690">
        <v>0</v>
      </c>
      <c r="Q10" s="690">
        <v>0</v>
      </c>
      <c r="R10" s="690">
        <v>0</v>
      </c>
      <c r="S10" s="690">
        <v>0</v>
      </c>
      <c r="T10" s="690">
        <v>0</v>
      </c>
      <c r="U10" s="690">
        <v>0</v>
      </c>
      <c r="V10" s="624"/>
    </row>
    <row r="11" spans="1:22">
      <c r="A11" s="622">
        <v>1.3</v>
      </c>
      <c r="B11" s="649" t="s">
        <v>776</v>
      </c>
      <c r="C11" s="692">
        <v>0</v>
      </c>
      <c r="D11" s="690">
        <v>0</v>
      </c>
      <c r="E11" s="690">
        <v>0</v>
      </c>
      <c r="F11" s="690">
        <v>0</v>
      </c>
      <c r="G11" s="690">
        <v>0</v>
      </c>
      <c r="H11" s="690">
        <v>0</v>
      </c>
      <c r="I11" s="690">
        <v>0</v>
      </c>
      <c r="J11" s="690">
        <v>0</v>
      </c>
      <c r="K11" s="690">
        <v>0</v>
      </c>
      <c r="L11" s="690">
        <v>0</v>
      </c>
      <c r="M11" s="690">
        <v>0</v>
      </c>
      <c r="N11" s="690">
        <v>0</v>
      </c>
      <c r="O11" s="690">
        <v>0</v>
      </c>
      <c r="P11" s="690">
        <v>0</v>
      </c>
      <c r="Q11" s="690">
        <v>0</v>
      </c>
      <c r="R11" s="690">
        <v>0</v>
      </c>
      <c r="S11" s="690">
        <v>0</v>
      </c>
      <c r="T11" s="690">
        <v>0</v>
      </c>
      <c r="U11" s="690">
        <v>0</v>
      </c>
      <c r="V11" s="624"/>
    </row>
    <row r="12" spans="1:22">
      <c r="A12" s="622">
        <v>1.4</v>
      </c>
      <c r="B12" s="649" t="s">
        <v>777</v>
      </c>
      <c r="C12" s="692">
        <v>121819533.27431996</v>
      </c>
      <c r="D12" s="690">
        <v>121819533.27431996</v>
      </c>
      <c r="E12" s="690">
        <v>0</v>
      </c>
      <c r="F12" s="690">
        <v>1101.44328</v>
      </c>
      <c r="G12" s="690">
        <v>0</v>
      </c>
      <c r="H12" s="690">
        <v>0</v>
      </c>
      <c r="I12" s="690">
        <v>0</v>
      </c>
      <c r="J12" s="690">
        <v>0</v>
      </c>
      <c r="K12" s="690">
        <v>0</v>
      </c>
      <c r="L12" s="690">
        <v>0</v>
      </c>
      <c r="M12" s="690">
        <v>0</v>
      </c>
      <c r="N12" s="690">
        <v>0</v>
      </c>
      <c r="O12" s="690">
        <v>0</v>
      </c>
      <c r="P12" s="690">
        <v>0</v>
      </c>
      <c r="Q12" s="690">
        <v>0</v>
      </c>
      <c r="R12" s="690">
        <v>0</v>
      </c>
      <c r="S12" s="690">
        <v>0</v>
      </c>
      <c r="T12" s="690">
        <v>0</v>
      </c>
      <c r="U12" s="690">
        <v>0</v>
      </c>
      <c r="V12" s="624"/>
    </row>
    <row r="13" spans="1:22">
      <c r="A13" s="622">
        <v>1.5</v>
      </c>
      <c r="B13" s="649" t="s">
        <v>778</v>
      </c>
      <c r="C13" s="692">
        <v>567532579.00434816</v>
      </c>
      <c r="D13" s="690">
        <v>525537135.63624406</v>
      </c>
      <c r="E13" s="690">
        <v>15787821.312764</v>
      </c>
      <c r="F13" s="690">
        <v>0</v>
      </c>
      <c r="G13" s="690">
        <v>36790528.891996004</v>
      </c>
      <c r="H13" s="690">
        <v>712656.33485999994</v>
      </c>
      <c r="I13" s="690">
        <v>901600.63</v>
      </c>
      <c r="J13" s="690">
        <v>133463.51</v>
      </c>
      <c r="K13" s="690">
        <v>0</v>
      </c>
      <c r="L13" s="690">
        <v>5204914.4761079997</v>
      </c>
      <c r="M13" s="690">
        <v>215437.63715200001</v>
      </c>
      <c r="N13" s="690">
        <v>18605.66</v>
      </c>
      <c r="O13" s="690">
        <v>179454.34999999998</v>
      </c>
      <c r="P13" s="690">
        <v>1340500.84424</v>
      </c>
      <c r="Q13" s="690">
        <v>471778.03709999996</v>
      </c>
      <c r="R13" s="690">
        <v>85624.099999999991</v>
      </c>
      <c r="S13" s="690">
        <v>0</v>
      </c>
      <c r="T13" s="690">
        <v>0</v>
      </c>
      <c r="U13" s="690">
        <v>2071550.9264479999</v>
      </c>
      <c r="V13" s="624"/>
    </row>
    <row r="14" spans="1:22">
      <c r="A14" s="622">
        <v>1.6</v>
      </c>
      <c r="B14" s="649" t="s">
        <v>779</v>
      </c>
      <c r="C14" s="692">
        <v>1812600284.9504821</v>
      </c>
      <c r="D14" s="690">
        <v>1674265717.9218488</v>
      </c>
      <c r="E14" s="690">
        <v>17804241.973759972</v>
      </c>
      <c r="F14" s="690">
        <v>152622.76824800001</v>
      </c>
      <c r="G14" s="690">
        <v>43983948.854783982</v>
      </c>
      <c r="H14" s="690">
        <v>5072399.1389200026</v>
      </c>
      <c r="I14" s="690">
        <v>4686167.5100000035</v>
      </c>
      <c r="J14" s="690">
        <v>440786.25</v>
      </c>
      <c r="K14" s="690">
        <v>0</v>
      </c>
      <c r="L14" s="690">
        <v>94350618.173840851</v>
      </c>
      <c r="M14" s="690">
        <v>4055240.2550400007</v>
      </c>
      <c r="N14" s="690">
        <v>4780521.6397199994</v>
      </c>
      <c r="O14" s="690">
        <v>12800288.562252011</v>
      </c>
      <c r="P14" s="690">
        <v>16547050.461120009</v>
      </c>
      <c r="Q14" s="690">
        <v>24602766.757452004</v>
      </c>
      <c r="R14" s="690">
        <v>10382244.535340015</v>
      </c>
      <c r="S14" s="690">
        <v>0</v>
      </c>
      <c r="T14" s="690">
        <v>14455.7</v>
      </c>
      <c r="U14" s="690">
        <v>61196433.679716907</v>
      </c>
      <c r="V14" s="624"/>
    </row>
    <row r="15" spans="1:22">
      <c r="A15" s="648">
        <v>2</v>
      </c>
      <c r="B15" s="626" t="s">
        <v>780</v>
      </c>
      <c r="C15" s="691">
        <f>SUM(C16:C21)</f>
        <v>359542206.09099996</v>
      </c>
      <c r="D15" s="691">
        <f t="shared" ref="D15:U15" si="1">SUM(D16:D21)</f>
        <v>359542206.09099996</v>
      </c>
      <c r="E15" s="691">
        <f t="shared" si="1"/>
        <v>0</v>
      </c>
      <c r="F15" s="691">
        <f t="shared" si="1"/>
        <v>0</v>
      </c>
      <c r="G15" s="691">
        <f t="shared" si="1"/>
        <v>0</v>
      </c>
      <c r="H15" s="691">
        <f t="shared" si="1"/>
        <v>0</v>
      </c>
      <c r="I15" s="691">
        <f t="shared" si="1"/>
        <v>0</v>
      </c>
      <c r="J15" s="691">
        <f t="shared" si="1"/>
        <v>0</v>
      </c>
      <c r="K15" s="691">
        <f t="shared" si="1"/>
        <v>0</v>
      </c>
      <c r="L15" s="691">
        <f t="shared" si="1"/>
        <v>0</v>
      </c>
      <c r="M15" s="691">
        <f t="shared" si="1"/>
        <v>0</v>
      </c>
      <c r="N15" s="691">
        <f t="shared" si="1"/>
        <v>0</v>
      </c>
      <c r="O15" s="691">
        <f t="shared" si="1"/>
        <v>0</v>
      </c>
      <c r="P15" s="691">
        <f t="shared" si="1"/>
        <v>0</v>
      </c>
      <c r="Q15" s="691">
        <f t="shared" si="1"/>
        <v>0</v>
      </c>
      <c r="R15" s="691">
        <f t="shared" si="1"/>
        <v>0</v>
      </c>
      <c r="S15" s="691">
        <f t="shared" si="1"/>
        <v>0</v>
      </c>
      <c r="T15" s="691">
        <f t="shared" si="1"/>
        <v>0</v>
      </c>
      <c r="U15" s="691">
        <f t="shared" si="1"/>
        <v>0</v>
      </c>
      <c r="V15" s="624"/>
    </row>
    <row r="16" spans="1:22">
      <c r="A16" s="622">
        <v>2.1</v>
      </c>
      <c r="B16" s="649" t="s">
        <v>774</v>
      </c>
      <c r="C16" s="692"/>
      <c r="D16" s="690"/>
      <c r="E16" s="690"/>
      <c r="F16" s="690"/>
      <c r="G16" s="690"/>
      <c r="H16" s="690"/>
      <c r="I16" s="690"/>
      <c r="J16" s="690"/>
      <c r="K16" s="690"/>
      <c r="L16" s="690"/>
      <c r="M16" s="690"/>
      <c r="N16" s="690"/>
      <c r="O16" s="690"/>
      <c r="P16" s="690"/>
      <c r="Q16" s="690"/>
      <c r="R16" s="690"/>
      <c r="S16" s="690"/>
      <c r="T16" s="690"/>
      <c r="U16" s="690"/>
      <c r="V16" s="624"/>
    </row>
    <row r="17" spans="1:22">
      <c r="A17" s="622">
        <v>2.2000000000000002</v>
      </c>
      <c r="B17" s="649" t="s">
        <v>775</v>
      </c>
      <c r="C17" s="692">
        <v>344842206.09099996</v>
      </c>
      <c r="D17" s="690">
        <v>344842206.09099996</v>
      </c>
      <c r="E17" s="690"/>
      <c r="F17" s="690"/>
      <c r="G17" s="690"/>
      <c r="H17" s="690"/>
      <c r="I17" s="690"/>
      <c r="J17" s="690"/>
      <c r="K17" s="690"/>
      <c r="L17" s="690"/>
      <c r="M17" s="690"/>
      <c r="N17" s="690"/>
      <c r="O17" s="690"/>
      <c r="P17" s="690"/>
      <c r="Q17" s="690"/>
      <c r="R17" s="690"/>
      <c r="S17" s="690"/>
      <c r="T17" s="690"/>
      <c r="U17" s="690"/>
      <c r="V17" s="624"/>
    </row>
    <row r="18" spans="1:22">
      <c r="A18" s="622">
        <v>2.2999999999999998</v>
      </c>
      <c r="B18" s="649" t="s">
        <v>776</v>
      </c>
      <c r="C18" s="692"/>
      <c r="D18" s="690"/>
      <c r="E18" s="690"/>
      <c r="F18" s="690"/>
      <c r="G18" s="690"/>
      <c r="H18" s="690"/>
      <c r="I18" s="690"/>
      <c r="J18" s="690"/>
      <c r="K18" s="690"/>
      <c r="L18" s="690"/>
      <c r="M18" s="690"/>
      <c r="N18" s="690"/>
      <c r="O18" s="690"/>
      <c r="P18" s="690"/>
      <c r="Q18" s="690"/>
      <c r="R18" s="690"/>
      <c r="S18" s="690"/>
      <c r="T18" s="690"/>
      <c r="U18" s="690"/>
      <c r="V18" s="624"/>
    </row>
    <row r="19" spans="1:22">
      <c r="A19" s="622">
        <v>2.4</v>
      </c>
      <c r="B19" s="649" t="s">
        <v>777</v>
      </c>
      <c r="C19" s="692"/>
      <c r="D19" s="690"/>
      <c r="E19" s="690"/>
      <c r="F19" s="690"/>
      <c r="G19" s="690"/>
      <c r="H19" s="690"/>
      <c r="I19" s="690"/>
      <c r="J19" s="690"/>
      <c r="K19" s="690"/>
      <c r="L19" s="690"/>
      <c r="M19" s="690"/>
      <c r="N19" s="690"/>
      <c r="O19" s="690"/>
      <c r="P19" s="690"/>
      <c r="Q19" s="690"/>
      <c r="R19" s="690"/>
      <c r="S19" s="690"/>
      <c r="T19" s="690"/>
      <c r="U19" s="690"/>
      <c r="V19" s="624"/>
    </row>
    <row r="20" spans="1:22">
      <c r="A20" s="622">
        <v>2.5</v>
      </c>
      <c r="B20" s="649" t="s">
        <v>778</v>
      </c>
      <c r="C20" s="692">
        <v>14700000</v>
      </c>
      <c r="D20" s="690">
        <v>14700000</v>
      </c>
      <c r="E20" s="690"/>
      <c r="F20" s="690"/>
      <c r="G20" s="690"/>
      <c r="H20" s="690"/>
      <c r="I20" s="690"/>
      <c r="J20" s="690"/>
      <c r="K20" s="690"/>
      <c r="L20" s="690"/>
      <c r="M20" s="690"/>
      <c r="N20" s="690"/>
      <c r="O20" s="690"/>
      <c r="P20" s="690"/>
      <c r="Q20" s="690"/>
      <c r="R20" s="690"/>
      <c r="S20" s="690"/>
      <c r="T20" s="690"/>
      <c r="U20" s="690"/>
      <c r="V20" s="624"/>
    </row>
    <row r="21" spans="1:22">
      <c r="A21" s="622">
        <v>2.6</v>
      </c>
      <c r="B21" s="649" t="s">
        <v>779</v>
      </c>
      <c r="C21" s="692"/>
      <c r="D21" s="690"/>
      <c r="E21" s="690"/>
      <c r="F21" s="690"/>
      <c r="G21" s="690"/>
      <c r="H21" s="690"/>
      <c r="I21" s="690"/>
      <c r="J21" s="690"/>
      <c r="K21" s="690"/>
      <c r="L21" s="690"/>
      <c r="M21" s="690"/>
      <c r="N21" s="690"/>
      <c r="O21" s="690"/>
      <c r="P21" s="690"/>
      <c r="Q21" s="690"/>
      <c r="R21" s="690"/>
      <c r="S21" s="690"/>
      <c r="T21" s="690"/>
      <c r="U21" s="690"/>
      <c r="V21" s="624"/>
    </row>
    <row r="22" spans="1:22">
      <c r="A22" s="648">
        <v>3</v>
      </c>
      <c r="B22" s="607" t="s">
        <v>781</v>
      </c>
      <c r="C22" s="691">
        <f>SUM(C23:C28)</f>
        <v>163895306.78223598</v>
      </c>
      <c r="D22" s="691">
        <f>SUM(D23:D28)</f>
        <v>38575010.250239998</v>
      </c>
      <c r="E22" s="693"/>
      <c r="F22" s="693"/>
      <c r="G22" s="691">
        <f>SUM(G23:G28)</f>
        <v>0</v>
      </c>
      <c r="H22" s="693"/>
      <c r="I22" s="693"/>
      <c r="J22" s="693"/>
      <c r="K22" s="693"/>
      <c r="L22" s="691">
        <f>SUM(L23:L28)</f>
        <v>0</v>
      </c>
      <c r="M22" s="693"/>
      <c r="N22" s="693"/>
      <c r="O22" s="693"/>
      <c r="P22" s="693"/>
      <c r="Q22" s="693"/>
      <c r="R22" s="693"/>
      <c r="S22" s="693"/>
      <c r="T22" s="693"/>
      <c r="U22" s="691">
        <f>SUM(U23:U28)</f>
        <v>0</v>
      </c>
      <c r="V22" s="624"/>
    </row>
    <row r="23" spans="1:22">
      <c r="A23" s="622">
        <v>3.1</v>
      </c>
      <c r="B23" s="649" t="s">
        <v>774</v>
      </c>
      <c r="C23" s="692">
        <v>0</v>
      </c>
      <c r="D23" s="690">
        <v>0</v>
      </c>
      <c r="E23" s="693"/>
      <c r="F23" s="693"/>
      <c r="G23" s="690"/>
      <c r="H23" s="693"/>
      <c r="I23" s="693"/>
      <c r="J23" s="693"/>
      <c r="K23" s="693"/>
      <c r="L23" s="690"/>
      <c r="M23" s="693"/>
      <c r="N23" s="693"/>
      <c r="O23" s="693"/>
      <c r="P23" s="693"/>
      <c r="Q23" s="693"/>
      <c r="R23" s="693"/>
      <c r="S23" s="693"/>
      <c r="T23" s="693"/>
      <c r="U23" s="690"/>
      <c r="V23" s="624"/>
    </row>
    <row r="24" spans="1:22">
      <c r="A24" s="622">
        <v>3.2</v>
      </c>
      <c r="B24" s="649" t="s">
        <v>775</v>
      </c>
      <c r="C24" s="692">
        <v>0</v>
      </c>
      <c r="D24" s="690">
        <v>0</v>
      </c>
      <c r="E24" s="693"/>
      <c r="F24" s="693"/>
      <c r="G24" s="690"/>
      <c r="H24" s="693"/>
      <c r="I24" s="693"/>
      <c r="J24" s="693"/>
      <c r="K24" s="693"/>
      <c r="L24" s="690"/>
      <c r="M24" s="693"/>
      <c r="N24" s="693"/>
      <c r="O24" s="693"/>
      <c r="P24" s="693"/>
      <c r="Q24" s="693"/>
      <c r="R24" s="693"/>
      <c r="S24" s="693"/>
      <c r="T24" s="693"/>
      <c r="U24" s="690"/>
      <c r="V24" s="624"/>
    </row>
    <row r="25" spans="1:22">
      <c r="A25" s="622">
        <v>3.3</v>
      </c>
      <c r="B25" s="649" t="s">
        <v>776</v>
      </c>
      <c r="C25" s="692">
        <v>9767168.0899999999</v>
      </c>
      <c r="D25" s="690">
        <v>9767168.0899999999</v>
      </c>
      <c r="E25" s="693"/>
      <c r="F25" s="693"/>
      <c r="G25" s="690"/>
      <c r="H25" s="693"/>
      <c r="I25" s="693"/>
      <c r="J25" s="693"/>
      <c r="K25" s="693"/>
      <c r="L25" s="690"/>
      <c r="M25" s="693"/>
      <c r="N25" s="693"/>
      <c r="O25" s="693"/>
      <c r="P25" s="693"/>
      <c r="Q25" s="693"/>
      <c r="R25" s="693"/>
      <c r="S25" s="693"/>
      <c r="T25" s="693"/>
      <c r="U25" s="690"/>
      <c r="V25" s="624"/>
    </row>
    <row r="26" spans="1:22">
      <c r="A26" s="622">
        <v>3.4</v>
      </c>
      <c r="B26" s="649" t="s">
        <v>777</v>
      </c>
      <c r="C26" s="692">
        <v>4664136.3499999996</v>
      </c>
      <c r="D26" s="690">
        <v>0</v>
      </c>
      <c r="E26" s="693"/>
      <c r="F26" s="693"/>
      <c r="G26" s="690"/>
      <c r="H26" s="693"/>
      <c r="I26" s="693"/>
      <c r="J26" s="693"/>
      <c r="K26" s="693"/>
      <c r="L26" s="690"/>
      <c r="M26" s="693"/>
      <c r="N26" s="693"/>
      <c r="O26" s="693"/>
      <c r="P26" s="693"/>
      <c r="Q26" s="693"/>
      <c r="R26" s="693"/>
      <c r="S26" s="693"/>
      <c r="T26" s="693"/>
      <c r="U26" s="690"/>
      <c r="V26" s="624"/>
    </row>
    <row r="27" spans="1:22">
      <c r="A27" s="622">
        <v>3.5</v>
      </c>
      <c r="B27" s="649" t="s">
        <v>778</v>
      </c>
      <c r="C27" s="692">
        <v>102117009.90985599</v>
      </c>
      <c r="D27" s="690">
        <v>27589642.160239995</v>
      </c>
      <c r="E27" s="693"/>
      <c r="F27" s="693"/>
      <c r="G27" s="690"/>
      <c r="H27" s="693"/>
      <c r="I27" s="693"/>
      <c r="J27" s="693"/>
      <c r="K27" s="693"/>
      <c r="L27" s="690"/>
      <c r="M27" s="693"/>
      <c r="N27" s="693"/>
      <c r="O27" s="693"/>
      <c r="P27" s="693"/>
      <c r="Q27" s="693"/>
      <c r="R27" s="693"/>
      <c r="S27" s="693"/>
      <c r="T27" s="693"/>
      <c r="U27" s="690"/>
      <c r="V27" s="624"/>
    </row>
    <row r="28" spans="1:22">
      <c r="A28" s="622">
        <v>3.6</v>
      </c>
      <c r="B28" s="649" t="s">
        <v>779</v>
      </c>
      <c r="C28" s="692">
        <v>47346992.432380006</v>
      </c>
      <c r="D28" s="690">
        <v>1218200</v>
      </c>
      <c r="E28" s="693"/>
      <c r="F28" s="693"/>
      <c r="G28" s="690"/>
      <c r="H28" s="693"/>
      <c r="I28" s="693"/>
      <c r="J28" s="693"/>
      <c r="K28" s="693"/>
      <c r="L28" s="690"/>
      <c r="M28" s="693"/>
      <c r="N28" s="693"/>
      <c r="O28" s="693"/>
      <c r="P28" s="693"/>
      <c r="Q28" s="693"/>
      <c r="R28" s="693"/>
      <c r="S28" s="693"/>
      <c r="T28" s="693"/>
      <c r="U28" s="690"/>
      <c r="V28" s="624"/>
    </row>
    <row r="31" spans="1:22">
      <c r="C31" s="694"/>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J31" sqref="J31"/>
    </sheetView>
  </sheetViews>
  <sheetFormatPr defaultColWidth="9.140625" defaultRowHeight="12.75"/>
  <cols>
    <col min="1" max="1" width="11.85546875" style="594" bestFit="1" customWidth="1"/>
    <col min="2" max="2" width="90.28515625" style="594" bestFit="1" customWidth="1"/>
    <col min="3" max="3" width="20.140625" style="594" customWidth="1"/>
    <col min="4" max="4" width="22.28515625" style="594" customWidth="1"/>
    <col min="5" max="5" width="17.140625" style="594" customWidth="1"/>
    <col min="6" max="7" width="22.28515625" style="594" customWidth="1"/>
    <col min="8" max="8" width="17.140625" style="594" customWidth="1"/>
    <col min="9" max="14" width="22.28515625" style="594" customWidth="1"/>
    <col min="15" max="15" width="23.28515625" style="594" bestFit="1" customWidth="1"/>
    <col min="16" max="16" width="21.7109375" style="594" bestFit="1" customWidth="1"/>
    <col min="17" max="19" width="19" style="594" bestFit="1" customWidth="1"/>
    <col min="20" max="20" width="15.42578125" style="594" customWidth="1"/>
    <col min="21" max="21" width="20" style="594" customWidth="1"/>
    <col min="22" max="16384" width="9.140625" style="594"/>
  </cols>
  <sheetData>
    <row r="1" spans="1:21" ht="15">
      <c r="A1" s="593" t="s">
        <v>188</v>
      </c>
      <c r="B1" s="650" t="str">
        <f>Info!C2</f>
        <v>სს ”ლიბერთი ბანკი”</v>
      </c>
    </row>
    <row r="2" spans="1:21">
      <c r="A2" s="595" t="s">
        <v>189</v>
      </c>
      <c r="B2" s="596">
        <f>'1. key ratios'!B2</f>
        <v>44926</v>
      </c>
    </row>
    <row r="3" spans="1:21">
      <c r="A3" s="597" t="s">
        <v>782</v>
      </c>
      <c r="C3" s="651"/>
    </row>
    <row r="4" spans="1:21">
      <c r="A4" s="597"/>
      <c r="B4" s="651"/>
      <c r="C4" s="651"/>
    </row>
    <row r="5" spans="1:21" s="621" customFormat="1" ht="13.5" customHeight="1">
      <c r="A5" s="826" t="s">
        <v>783</v>
      </c>
      <c r="B5" s="827"/>
      <c r="C5" s="832" t="s">
        <v>784</v>
      </c>
      <c r="D5" s="833"/>
      <c r="E5" s="833"/>
      <c r="F5" s="833"/>
      <c r="G5" s="833"/>
      <c r="H5" s="833"/>
      <c r="I5" s="833"/>
      <c r="J5" s="833"/>
      <c r="K5" s="833"/>
      <c r="L5" s="833"/>
      <c r="M5" s="833"/>
      <c r="N5" s="833"/>
      <c r="O5" s="833"/>
      <c r="P5" s="833"/>
      <c r="Q5" s="833"/>
      <c r="R5" s="833"/>
      <c r="S5" s="833"/>
      <c r="T5" s="834"/>
      <c r="U5" s="652"/>
    </row>
    <row r="6" spans="1:21" s="621" customFormat="1">
      <c r="A6" s="828"/>
      <c r="B6" s="829"/>
      <c r="C6" s="812" t="s">
        <v>68</v>
      </c>
      <c r="D6" s="832" t="s">
        <v>785</v>
      </c>
      <c r="E6" s="833"/>
      <c r="F6" s="834"/>
      <c r="G6" s="832" t="s">
        <v>786</v>
      </c>
      <c r="H6" s="833"/>
      <c r="I6" s="833"/>
      <c r="J6" s="833"/>
      <c r="K6" s="834"/>
      <c r="L6" s="835" t="s">
        <v>787</v>
      </c>
      <c r="M6" s="836"/>
      <c r="N6" s="836"/>
      <c r="O6" s="836"/>
      <c r="P6" s="836"/>
      <c r="Q6" s="836"/>
      <c r="R6" s="836"/>
      <c r="S6" s="836"/>
      <c r="T6" s="837"/>
      <c r="U6" s="642"/>
    </row>
    <row r="7" spans="1:21" s="621" customFormat="1" ht="25.5">
      <c r="A7" s="830"/>
      <c r="B7" s="831"/>
      <c r="C7" s="812"/>
      <c r="E7" s="611" t="s">
        <v>761</v>
      </c>
      <c r="F7" s="645" t="s">
        <v>762</v>
      </c>
      <c r="H7" s="611" t="s">
        <v>761</v>
      </c>
      <c r="I7" s="645" t="s">
        <v>788</v>
      </c>
      <c r="J7" s="645" t="s">
        <v>763</v>
      </c>
      <c r="K7" s="645" t="s">
        <v>764</v>
      </c>
      <c r="L7" s="653"/>
      <c r="M7" s="611" t="s">
        <v>765</v>
      </c>
      <c r="N7" s="645" t="s">
        <v>763</v>
      </c>
      <c r="O7" s="645" t="s">
        <v>766</v>
      </c>
      <c r="P7" s="645" t="s">
        <v>767</v>
      </c>
      <c r="Q7" s="645" t="s">
        <v>768</v>
      </c>
      <c r="R7" s="645" t="s">
        <v>769</v>
      </c>
      <c r="S7" s="645" t="s">
        <v>770</v>
      </c>
      <c r="T7" s="654" t="s">
        <v>771</v>
      </c>
      <c r="U7" s="652"/>
    </row>
    <row r="8" spans="1:21">
      <c r="A8" s="655">
        <v>1</v>
      </c>
      <c r="B8" s="639" t="s">
        <v>773</v>
      </c>
      <c r="C8" s="702">
        <v>2501952397.2289996</v>
      </c>
      <c r="D8" s="690">
        <v>2321622386.8322701</v>
      </c>
      <c r="E8" s="690">
        <v>33592063.286524013</v>
      </c>
      <c r="F8" s="690">
        <v>153724.21152800004</v>
      </c>
      <c r="G8" s="690">
        <v>80774477.746780053</v>
      </c>
      <c r="H8" s="690">
        <v>5785055.4737800024</v>
      </c>
      <c r="I8" s="690">
        <v>5587768.1400000006</v>
      </c>
      <c r="J8" s="690">
        <v>574249.76</v>
      </c>
      <c r="K8" s="690">
        <v>0</v>
      </c>
      <c r="L8" s="690">
        <v>99555532.649948925</v>
      </c>
      <c r="M8" s="690">
        <v>4270677.8921920005</v>
      </c>
      <c r="N8" s="690">
        <v>4799127.2997199977</v>
      </c>
      <c r="O8" s="690">
        <v>12979742.912252003</v>
      </c>
      <c r="P8" s="690">
        <v>17887551.305359982</v>
      </c>
      <c r="Q8" s="690">
        <v>25074544.794551998</v>
      </c>
      <c r="R8" s="690">
        <v>10467868.635340007</v>
      </c>
      <c r="S8" s="690">
        <v>0</v>
      </c>
      <c r="T8" s="690">
        <v>14455.7</v>
      </c>
      <c r="U8" s="624"/>
    </row>
    <row r="9" spans="1:21">
      <c r="A9" s="649">
        <v>1.1000000000000001</v>
      </c>
      <c r="B9" s="649" t="s">
        <v>789</v>
      </c>
      <c r="C9" s="692">
        <v>1440999733.6069427</v>
      </c>
      <c r="D9" s="690">
        <v>1344188464.2722807</v>
      </c>
      <c r="E9" s="690">
        <v>10832968.966524003</v>
      </c>
      <c r="F9" s="690">
        <v>0</v>
      </c>
      <c r="G9" s="690">
        <v>65750319.030380011</v>
      </c>
      <c r="H9" s="690">
        <v>3481254.9237799989</v>
      </c>
      <c r="I9" s="690">
        <v>2685233.0200000009</v>
      </c>
      <c r="J9" s="690">
        <v>534951.82999999984</v>
      </c>
      <c r="K9" s="690">
        <v>0</v>
      </c>
      <c r="L9" s="690">
        <v>31060950.304279987</v>
      </c>
      <c r="M9" s="690">
        <v>1737037.4821919999</v>
      </c>
      <c r="N9" s="690">
        <v>1082350.2599999998</v>
      </c>
      <c r="O9" s="690">
        <v>2758167.5175400008</v>
      </c>
      <c r="P9" s="690">
        <v>4414124.1953599993</v>
      </c>
      <c r="Q9" s="690">
        <v>2608417.8745520003</v>
      </c>
      <c r="R9" s="690">
        <v>2154394.8142200001</v>
      </c>
      <c r="S9" s="690">
        <v>0</v>
      </c>
      <c r="T9" s="690">
        <v>14455.7</v>
      </c>
      <c r="U9" s="624"/>
    </row>
    <row r="10" spans="1:21">
      <c r="A10" s="656" t="s">
        <v>251</v>
      </c>
      <c r="B10" s="656" t="s">
        <v>790</v>
      </c>
      <c r="C10" s="703">
        <v>1124019260.1408808</v>
      </c>
      <c r="D10" s="690">
        <v>1038824853.2373416</v>
      </c>
      <c r="E10" s="690">
        <v>4166973.5624840003</v>
      </c>
      <c r="F10" s="690">
        <v>0</v>
      </c>
      <c r="G10" s="690">
        <v>61344141.810379997</v>
      </c>
      <c r="H10" s="690">
        <v>2344471.7137800003</v>
      </c>
      <c r="I10" s="690">
        <v>1484960.8199999998</v>
      </c>
      <c r="J10" s="690">
        <v>530086.78999999992</v>
      </c>
      <c r="K10" s="690">
        <v>0</v>
      </c>
      <c r="L10" s="690">
        <v>23850265.093160007</v>
      </c>
      <c r="M10" s="690">
        <v>1532834.8721919998</v>
      </c>
      <c r="N10" s="690">
        <v>383068.62</v>
      </c>
      <c r="O10" s="690">
        <v>1067300.1075400002</v>
      </c>
      <c r="P10" s="690">
        <v>2395819.7142399997</v>
      </c>
      <c r="Q10" s="690">
        <v>1642521.5045520004</v>
      </c>
      <c r="R10" s="690">
        <v>1018116.0942199999</v>
      </c>
      <c r="S10" s="690">
        <v>0</v>
      </c>
      <c r="T10" s="690">
        <v>0</v>
      </c>
      <c r="U10" s="624"/>
    </row>
    <row r="11" spans="1:21">
      <c r="A11" s="657" t="s">
        <v>791</v>
      </c>
      <c r="B11" s="658" t="s">
        <v>792</v>
      </c>
      <c r="C11" s="704">
        <v>619581819.50340152</v>
      </c>
      <c r="D11" s="690">
        <v>570690899.19372118</v>
      </c>
      <c r="E11" s="690">
        <v>2307462.5624839999</v>
      </c>
      <c r="F11" s="690">
        <v>0</v>
      </c>
      <c r="G11" s="690">
        <v>31281750.617487997</v>
      </c>
      <c r="H11" s="690">
        <v>1468326.12378</v>
      </c>
      <c r="I11" s="690">
        <v>589096.07999999996</v>
      </c>
      <c r="J11" s="690">
        <v>163023.29999999999</v>
      </c>
      <c r="K11" s="690">
        <v>0</v>
      </c>
      <c r="L11" s="690">
        <v>17609169.692191999</v>
      </c>
      <c r="M11" s="690">
        <v>854677.81000000017</v>
      </c>
      <c r="N11" s="690">
        <v>194242.59</v>
      </c>
      <c r="O11" s="690">
        <v>591816.11754000001</v>
      </c>
      <c r="P11" s="690">
        <v>1333849.0899999999</v>
      </c>
      <c r="Q11" s="690">
        <v>1235271.906092</v>
      </c>
      <c r="R11" s="690">
        <v>840440.34421999985</v>
      </c>
      <c r="S11" s="690">
        <v>0</v>
      </c>
      <c r="T11" s="690">
        <v>0</v>
      </c>
      <c r="U11" s="624"/>
    </row>
    <row r="12" spans="1:21">
      <c r="A12" s="657" t="s">
        <v>793</v>
      </c>
      <c r="B12" s="658" t="s">
        <v>794</v>
      </c>
      <c r="C12" s="704">
        <v>193123762.66594791</v>
      </c>
      <c r="D12" s="690">
        <v>167249863.37369996</v>
      </c>
      <c r="E12" s="690">
        <v>440133.83</v>
      </c>
      <c r="F12" s="690">
        <v>0</v>
      </c>
      <c r="G12" s="690">
        <v>23077254.467332002</v>
      </c>
      <c r="H12" s="690">
        <v>83715.039999999994</v>
      </c>
      <c r="I12" s="690">
        <v>84526.2</v>
      </c>
      <c r="J12" s="690">
        <v>121021.98999999999</v>
      </c>
      <c r="K12" s="690">
        <v>0</v>
      </c>
      <c r="L12" s="690">
        <v>2796644.824916</v>
      </c>
      <c r="M12" s="690">
        <v>639107.24219200003</v>
      </c>
      <c r="N12" s="690">
        <v>0</v>
      </c>
      <c r="O12" s="690">
        <v>162000</v>
      </c>
      <c r="P12" s="690">
        <v>605407.86424000002</v>
      </c>
      <c r="Q12" s="690">
        <v>148004.38845999999</v>
      </c>
      <c r="R12" s="690">
        <v>152675.75</v>
      </c>
      <c r="S12" s="690">
        <v>0</v>
      </c>
      <c r="T12" s="690">
        <v>0</v>
      </c>
      <c r="U12" s="624"/>
    </row>
    <row r="13" spans="1:21">
      <c r="A13" s="657" t="s">
        <v>795</v>
      </c>
      <c r="B13" s="658" t="s">
        <v>796</v>
      </c>
      <c r="C13" s="704">
        <v>112853601.520496</v>
      </c>
      <c r="D13" s="690">
        <v>108694069.49955601</v>
      </c>
      <c r="E13" s="690">
        <v>309063.61</v>
      </c>
      <c r="F13" s="690">
        <v>0</v>
      </c>
      <c r="G13" s="690">
        <v>2474042.6609399999</v>
      </c>
      <c r="H13" s="690">
        <v>619037.78</v>
      </c>
      <c r="I13" s="690">
        <v>0</v>
      </c>
      <c r="J13" s="690">
        <v>112577.98999999999</v>
      </c>
      <c r="K13" s="690">
        <v>0</v>
      </c>
      <c r="L13" s="690">
        <v>1685489.3599999999</v>
      </c>
      <c r="M13" s="690">
        <v>39049.82</v>
      </c>
      <c r="N13" s="690">
        <v>0</v>
      </c>
      <c r="O13" s="690">
        <v>202350.16</v>
      </c>
      <c r="P13" s="690">
        <v>222276.33000000002</v>
      </c>
      <c r="Q13" s="690">
        <v>12992.57</v>
      </c>
      <c r="R13" s="690">
        <v>0</v>
      </c>
      <c r="S13" s="690">
        <v>0</v>
      </c>
      <c r="T13" s="690">
        <v>0</v>
      </c>
      <c r="U13" s="624"/>
    </row>
    <row r="14" spans="1:21">
      <c r="A14" s="657" t="s">
        <v>797</v>
      </c>
      <c r="B14" s="658" t="s">
        <v>798</v>
      </c>
      <c r="C14" s="704">
        <v>198460076.45103604</v>
      </c>
      <c r="D14" s="690">
        <v>192190021.17036402</v>
      </c>
      <c r="E14" s="690">
        <v>1110313.56</v>
      </c>
      <c r="F14" s="690">
        <v>0</v>
      </c>
      <c r="G14" s="690">
        <v>4511094.0646200012</v>
      </c>
      <c r="H14" s="690">
        <v>173392.77000000002</v>
      </c>
      <c r="I14" s="690">
        <v>811338.53999999992</v>
      </c>
      <c r="J14" s="690">
        <v>133463.51</v>
      </c>
      <c r="K14" s="690">
        <v>0</v>
      </c>
      <c r="L14" s="690">
        <v>1758961.2160519999</v>
      </c>
      <c r="M14" s="690">
        <v>0</v>
      </c>
      <c r="N14" s="690">
        <v>188826.03</v>
      </c>
      <c r="O14" s="690">
        <v>111133.82999999999</v>
      </c>
      <c r="P14" s="690">
        <v>234286.43</v>
      </c>
      <c r="Q14" s="690">
        <v>246252.64</v>
      </c>
      <c r="R14" s="690">
        <v>25000</v>
      </c>
      <c r="S14" s="690">
        <v>0</v>
      </c>
      <c r="T14" s="690">
        <v>0</v>
      </c>
      <c r="U14" s="624"/>
    </row>
    <row r="15" spans="1:21">
      <c r="A15" s="659">
        <v>1.2</v>
      </c>
      <c r="B15" s="660" t="s">
        <v>799</v>
      </c>
      <c r="C15" s="705">
        <v>50872246.986263223</v>
      </c>
      <c r="D15" s="690">
        <v>26883743.133445617</v>
      </c>
      <c r="E15" s="690">
        <v>216659.37933047998</v>
      </c>
      <c r="F15" s="690">
        <v>0</v>
      </c>
      <c r="G15" s="690">
        <v>6575031.9030379979</v>
      </c>
      <c r="H15" s="690">
        <v>348125.49237800011</v>
      </c>
      <c r="I15" s="690">
        <v>268523.30200000003</v>
      </c>
      <c r="J15" s="690">
        <v>53495.183000000005</v>
      </c>
      <c r="K15" s="690">
        <v>0</v>
      </c>
      <c r="L15" s="690">
        <v>17413471.949779619</v>
      </c>
      <c r="M15" s="690">
        <v>805756.48802160006</v>
      </c>
      <c r="N15" s="690">
        <v>422180.19100000011</v>
      </c>
      <c r="O15" s="690">
        <v>1568878.4279700001</v>
      </c>
      <c r="P15" s="690">
        <v>4317999.5163599988</v>
      </c>
      <c r="Q15" s="690">
        <v>2197663.4262576005</v>
      </c>
      <c r="R15" s="690">
        <v>2032981.1582199996</v>
      </c>
      <c r="S15" s="690">
        <v>0</v>
      </c>
      <c r="T15" s="690">
        <v>14455.7</v>
      </c>
      <c r="U15" s="624"/>
    </row>
    <row r="16" spans="1:21">
      <c r="A16" s="661">
        <v>1.3</v>
      </c>
      <c r="B16" s="660" t="s">
        <v>800</v>
      </c>
      <c r="C16" s="706"/>
      <c r="D16" s="706"/>
      <c r="E16" s="706"/>
      <c r="F16" s="706"/>
      <c r="G16" s="706"/>
      <c r="H16" s="706"/>
      <c r="I16" s="706"/>
      <c r="J16" s="706"/>
      <c r="K16" s="706"/>
      <c r="L16" s="706"/>
      <c r="M16" s="706"/>
      <c r="N16" s="706"/>
      <c r="O16" s="706"/>
      <c r="P16" s="706"/>
      <c r="Q16" s="706"/>
      <c r="R16" s="706"/>
      <c r="S16" s="706"/>
      <c r="T16" s="706"/>
      <c r="U16" s="624"/>
    </row>
    <row r="17" spans="1:21" s="621" customFormat="1" ht="25.5">
      <c r="A17" s="662" t="s">
        <v>801</v>
      </c>
      <c r="B17" s="663" t="s">
        <v>802</v>
      </c>
      <c r="C17" s="707">
        <v>1388992408.6185756</v>
      </c>
      <c r="D17" s="708">
        <v>1293913985.8215153</v>
      </c>
      <c r="E17" s="708">
        <v>10614792.916645328</v>
      </c>
      <c r="F17" s="708">
        <v>0</v>
      </c>
      <c r="G17" s="708">
        <v>64638406.94040446</v>
      </c>
      <c r="H17" s="708">
        <v>3453025.2937799995</v>
      </c>
      <c r="I17" s="708">
        <v>2413681.5581597709</v>
      </c>
      <c r="J17" s="708">
        <v>493704.70460791729</v>
      </c>
      <c r="K17" s="708">
        <v>0</v>
      </c>
      <c r="L17" s="708">
        <v>30440015.856655054</v>
      </c>
      <c r="M17" s="708">
        <v>1737037.4821919999</v>
      </c>
      <c r="N17" s="708">
        <v>1004941.8444719098</v>
      </c>
      <c r="O17" s="708">
        <v>2686251.4253045935</v>
      </c>
      <c r="P17" s="708">
        <v>4193591.852949149</v>
      </c>
      <c r="Q17" s="708">
        <v>2522264.5671013971</v>
      </c>
      <c r="R17" s="708">
        <v>2134798.8142200001</v>
      </c>
      <c r="S17" s="708">
        <v>0</v>
      </c>
      <c r="T17" s="708">
        <v>14455.7</v>
      </c>
      <c r="U17" s="629"/>
    </row>
    <row r="18" spans="1:21" s="621" customFormat="1" ht="25.5">
      <c r="A18" s="664" t="s">
        <v>803</v>
      </c>
      <c r="B18" s="664" t="s">
        <v>804</v>
      </c>
      <c r="C18" s="709">
        <v>1057090395.3850715</v>
      </c>
      <c r="D18" s="708">
        <v>973539058.7127142</v>
      </c>
      <c r="E18" s="708">
        <v>3955298.7122801533</v>
      </c>
      <c r="F18" s="708">
        <v>0</v>
      </c>
      <c r="G18" s="708">
        <v>60214410.795249917</v>
      </c>
      <c r="H18" s="708">
        <v>2322390.9437800003</v>
      </c>
      <c r="I18" s="708">
        <v>1204601.92236438</v>
      </c>
      <c r="J18" s="708">
        <v>480475.010923711</v>
      </c>
      <c r="K18" s="708">
        <v>0</v>
      </c>
      <c r="L18" s="708">
        <v>23336925.877108</v>
      </c>
      <c r="M18" s="708">
        <v>1532834.8721919998</v>
      </c>
      <c r="N18" s="708">
        <v>323938.59000000003</v>
      </c>
      <c r="O18" s="708">
        <v>1042630.2775400002</v>
      </c>
      <c r="P18" s="708">
        <v>2300956.4842399997</v>
      </c>
      <c r="Q18" s="708">
        <v>1556767.6645520001</v>
      </c>
      <c r="R18" s="708">
        <v>998520.09421999985</v>
      </c>
      <c r="S18" s="708">
        <v>0</v>
      </c>
      <c r="T18" s="708">
        <v>0</v>
      </c>
      <c r="U18" s="629"/>
    </row>
    <row r="19" spans="1:21" s="621" customFormat="1">
      <c r="A19" s="662" t="s">
        <v>805</v>
      </c>
      <c r="B19" s="665" t="s">
        <v>806</v>
      </c>
      <c r="C19" s="710">
        <v>2514745374.683382</v>
      </c>
      <c r="D19" s="708">
        <v>2347200412.6833124</v>
      </c>
      <c r="E19" s="708">
        <v>9523395.2173227277</v>
      </c>
      <c r="F19" s="708">
        <v>0</v>
      </c>
      <c r="G19" s="708">
        <v>126986144.17170067</v>
      </c>
      <c r="H19" s="708">
        <v>3749377.6885467111</v>
      </c>
      <c r="I19" s="708">
        <v>4371318.4754827842</v>
      </c>
      <c r="J19" s="708">
        <v>204964.97929982719</v>
      </c>
      <c r="K19" s="708">
        <v>0</v>
      </c>
      <c r="L19" s="708">
        <v>40558817.828366525</v>
      </c>
      <c r="M19" s="708">
        <v>2416483.2379626641</v>
      </c>
      <c r="N19" s="708">
        <v>716461.44497937022</v>
      </c>
      <c r="O19" s="708">
        <v>2888882.3115452575</v>
      </c>
      <c r="P19" s="708">
        <v>2616721.5204378278</v>
      </c>
      <c r="Q19" s="708">
        <v>3855273.4080983922</v>
      </c>
      <c r="R19" s="708">
        <v>2362737.6520417579</v>
      </c>
      <c r="S19" s="708">
        <v>0</v>
      </c>
      <c r="T19" s="708">
        <v>7397.1634302189359</v>
      </c>
      <c r="U19" s="629"/>
    </row>
    <row r="20" spans="1:21" s="621" customFormat="1">
      <c r="A20" s="664" t="s">
        <v>807</v>
      </c>
      <c r="B20" s="664" t="s">
        <v>808</v>
      </c>
      <c r="C20" s="709">
        <v>1487768408.634228</v>
      </c>
      <c r="D20" s="708">
        <v>1388495942.5312407</v>
      </c>
      <c r="E20" s="708">
        <v>5362735.1516074082</v>
      </c>
      <c r="F20" s="708">
        <v>0</v>
      </c>
      <c r="G20" s="708">
        <v>65199279.232699096</v>
      </c>
      <c r="H20" s="708">
        <v>2686258.2385467109</v>
      </c>
      <c r="I20" s="708">
        <v>3934387.5999869523</v>
      </c>
      <c r="J20" s="708">
        <v>203201.52098033455</v>
      </c>
      <c r="K20" s="708">
        <v>0</v>
      </c>
      <c r="L20" s="708">
        <v>34073186.870288618</v>
      </c>
      <c r="M20" s="708">
        <v>2071369.2479626646</v>
      </c>
      <c r="N20" s="708">
        <v>384816.02281990356</v>
      </c>
      <c r="O20" s="708">
        <v>2191722.9731807695</v>
      </c>
      <c r="P20" s="708">
        <v>1767560.2961308791</v>
      </c>
      <c r="Q20" s="708">
        <v>1859851.0187093944</v>
      </c>
      <c r="R20" s="708">
        <v>1076025.9148015117</v>
      </c>
      <c r="S20" s="708">
        <v>0</v>
      </c>
      <c r="T20" s="708">
        <v>0</v>
      </c>
      <c r="U20" s="629"/>
    </row>
    <row r="21" spans="1:21" s="621" customFormat="1">
      <c r="A21" s="666">
        <v>1.4</v>
      </c>
      <c r="B21" s="667" t="s">
        <v>939</v>
      </c>
      <c r="C21" s="711">
        <v>1496353.6</v>
      </c>
      <c r="D21" s="708">
        <v>1412235.77</v>
      </c>
      <c r="E21" s="708">
        <v>0</v>
      </c>
      <c r="F21" s="708">
        <v>0</v>
      </c>
      <c r="G21" s="708">
        <v>84117.83</v>
      </c>
      <c r="H21" s="708">
        <v>0</v>
      </c>
      <c r="I21" s="708">
        <v>47892.828152399998</v>
      </c>
      <c r="J21" s="708">
        <v>0</v>
      </c>
      <c r="K21" s="708">
        <v>0</v>
      </c>
      <c r="L21" s="708">
        <v>0</v>
      </c>
      <c r="M21" s="708">
        <v>0</v>
      </c>
      <c r="N21" s="708">
        <v>0</v>
      </c>
      <c r="O21" s="708">
        <v>0</v>
      </c>
      <c r="P21" s="708">
        <v>0</v>
      </c>
      <c r="Q21" s="708">
        <v>0</v>
      </c>
      <c r="R21" s="708">
        <v>0</v>
      </c>
      <c r="S21" s="708">
        <v>0</v>
      </c>
      <c r="T21" s="708">
        <v>0</v>
      </c>
      <c r="U21" s="629"/>
    </row>
    <row r="22" spans="1:21" s="621" customFormat="1">
      <c r="A22" s="666">
        <v>1.5</v>
      </c>
      <c r="B22" s="667" t="s">
        <v>940</v>
      </c>
      <c r="C22" s="711"/>
      <c r="D22" s="708"/>
      <c r="E22" s="708"/>
      <c r="F22" s="708"/>
      <c r="G22" s="708"/>
      <c r="H22" s="708"/>
      <c r="I22" s="708"/>
      <c r="J22" s="708"/>
      <c r="K22" s="708"/>
      <c r="L22" s="708"/>
      <c r="M22" s="708"/>
      <c r="N22" s="708"/>
      <c r="O22" s="708"/>
      <c r="P22" s="708"/>
      <c r="Q22" s="708"/>
      <c r="R22" s="708"/>
      <c r="S22" s="708"/>
      <c r="T22" s="708"/>
      <c r="U22" s="629"/>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85" zoomScaleNormal="85" zoomScaleSheetLayoutView="85" workbookViewId="0">
      <selection activeCell="G44" sqref="G44"/>
    </sheetView>
  </sheetViews>
  <sheetFormatPr defaultColWidth="9.140625" defaultRowHeight="12.75"/>
  <cols>
    <col min="1" max="1" width="11.85546875" style="594" bestFit="1" customWidth="1"/>
    <col min="2" max="2" width="80.42578125" style="594" customWidth="1"/>
    <col min="3" max="5" width="19.5703125" style="594" customWidth="1"/>
    <col min="6" max="7" width="19.5703125" style="671" customWidth="1"/>
    <col min="8" max="9" width="19.5703125" style="594" customWidth="1"/>
    <col min="10" max="14" width="19.5703125" style="671" customWidth="1"/>
    <col min="15" max="15" width="19.5703125" style="594" customWidth="1"/>
    <col min="16" max="16384" width="9.140625" style="594"/>
  </cols>
  <sheetData>
    <row r="1" spans="1:15" ht="15">
      <c r="A1" s="593" t="s">
        <v>188</v>
      </c>
      <c r="B1" s="650" t="str">
        <f>Info!C2</f>
        <v>სს ”ლიბერთი ბანკი”</v>
      </c>
      <c r="F1" s="594"/>
      <c r="G1" s="594"/>
      <c r="J1" s="594"/>
      <c r="K1" s="594"/>
      <c r="L1" s="594"/>
      <c r="M1" s="594"/>
      <c r="N1" s="594"/>
    </row>
    <row r="2" spans="1:15">
      <c r="A2" s="595" t="s">
        <v>189</v>
      </c>
      <c r="B2" s="596">
        <f>'1. key ratios'!B2</f>
        <v>44926</v>
      </c>
      <c r="F2" s="594"/>
      <c r="G2" s="594"/>
      <c r="J2" s="594"/>
      <c r="K2" s="594"/>
      <c r="L2" s="594"/>
      <c r="M2" s="594"/>
      <c r="N2" s="594"/>
    </row>
    <row r="3" spans="1:15">
      <c r="A3" s="597" t="s">
        <v>811</v>
      </c>
      <c r="F3" s="594"/>
      <c r="G3" s="594"/>
      <c r="J3" s="594"/>
      <c r="K3" s="594"/>
      <c r="L3" s="594"/>
      <c r="M3" s="594"/>
      <c r="N3" s="594"/>
    </row>
    <row r="4" spans="1:15">
      <c r="F4" s="594"/>
      <c r="G4" s="594"/>
      <c r="J4" s="594"/>
      <c r="K4" s="594"/>
      <c r="L4" s="594"/>
      <c r="M4" s="594"/>
      <c r="N4" s="594"/>
    </row>
    <row r="5" spans="1:15" ht="37.5" customHeight="1">
      <c r="A5" s="792" t="s">
        <v>812</v>
      </c>
      <c r="B5" s="793"/>
      <c r="C5" s="838" t="s">
        <v>813</v>
      </c>
      <c r="D5" s="839"/>
      <c r="E5" s="839"/>
      <c r="F5" s="839"/>
      <c r="G5" s="839"/>
      <c r="H5" s="840"/>
      <c r="I5" s="841" t="s">
        <v>814</v>
      </c>
      <c r="J5" s="842"/>
      <c r="K5" s="842"/>
      <c r="L5" s="842"/>
      <c r="M5" s="842"/>
      <c r="N5" s="843"/>
      <c r="O5" s="844" t="s">
        <v>684</v>
      </c>
    </row>
    <row r="6" spans="1:15" ht="39.6" customHeight="1">
      <c r="A6" s="796"/>
      <c r="B6" s="797"/>
      <c r="C6" s="668"/>
      <c r="D6" s="611" t="s">
        <v>815</v>
      </c>
      <c r="E6" s="611" t="s">
        <v>816</v>
      </c>
      <c r="F6" s="611" t="s">
        <v>817</v>
      </c>
      <c r="G6" s="611" t="s">
        <v>818</v>
      </c>
      <c r="H6" s="611" t="s">
        <v>819</v>
      </c>
      <c r="I6" s="669"/>
      <c r="J6" s="611" t="s">
        <v>815</v>
      </c>
      <c r="K6" s="611" t="s">
        <v>816</v>
      </c>
      <c r="L6" s="611" t="s">
        <v>817</v>
      </c>
      <c r="M6" s="611" t="s">
        <v>818</v>
      </c>
      <c r="N6" s="611" t="s">
        <v>819</v>
      </c>
      <c r="O6" s="845"/>
    </row>
    <row r="7" spans="1:15">
      <c r="A7" s="622">
        <v>1</v>
      </c>
      <c r="B7" s="623" t="s">
        <v>694</v>
      </c>
      <c r="C7" s="695">
        <v>625294822.10484719</v>
      </c>
      <c r="D7" s="690">
        <v>596286904.83339345</v>
      </c>
      <c r="E7" s="690">
        <v>7291420.1799999997</v>
      </c>
      <c r="F7" s="690">
        <v>3578115.0477999975</v>
      </c>
      <c r="G7" s="690">
        <v>2700202.9899999993</v>
      </c>
      <c r="H7" s="690">
        <v>15438179.053652009</v>
      </c>
      <c r="I7" s="690">
        <v>30503357.746059429</v>
      </c>
      <c r="J7" s="690">
        <v>11912500.665067557</v>
      </c>
      <c r="K7" s="690">
        <v>729142.01799999992</v>
      </c>
      <c r="L7" s="690">
        <v>1073434.5143400002</v>
      </c>
      <c r="M7" s="690">
        <v>1350101.4949999996</v>
      </c>
      <c r="N7" s="690">
        <v>15438179.053652009</v>
      </c>
      <c r="O7" s="690"/>
    </row>
    <row r="8" spans="1:15">
      <c r="A8" s="622">
        <v>2</v>
      </c>
      <c r="B8" s="623" t="s">
        <v>695</v>
      </c>
      <c r="C8" s="695">
        <v>47313544.565824002</v>
      </c>
      <c r="D8" s="690">
        <v>47313544.565824002</v>
      </c>
      <c r="E8" s="690">
        <v>0</v>
      </c>
      <c r="F8" s="696">
        <v>0</v>
      </c>
      <c r="G8" s="696">
        <v>0</v>
      </c>
      <c r="H8" s="690">
        <v>0</v>
      </c>
      <c r="I8" s="690">
        <v>946270.89131647989</v>
      </c>
      <c r="J8" s="696">
        <v>946270.89131647989</v>
      </c>
      <c r="K8" s="696">
        <v>0</v>
      </c>
      <c r="L8" s="696">
        <v>0</v>
      </c>
      <c r="M8" s="696">
        <v>0</v>
      </c>
      <c r="N8" s="696">
        <v>0</v>
      </c>
      <c r="O8" s="690"/>
    </row>
    <row r="9" spans="1:15">
      <c r="A9" s="622">
        <v>3</v>
      </c>
      <c r="B9" s="623" t="s">
        <v>696</v>
      </c>
      <c r="C9" s="695">
        <v>74067015.699439988</v>
      </c>
      <c r="D9" s="690">
        <v>74067015.699439988</v>
      </c>
      <c r="E9" s="690">
        <v>0</v>
      </c>
      <c r="F9" s="697">
        <v>0</v>
      </c>
      <c r="G9" s="697">
        <v>0</v>
      </c>
      <c r="H9" s="690">
        <v>0</v>
      </c>
      <c r="I9" s="690">
        <v>1481340.3139888006</v>
      </c>
      <c r="J9" s="697">
        <v>1481340.3139888006</v>
      </c>
      <c r="K9" s="697">
        <v>0</v>
      </c>
      <c r="L9" s="697">
        <v>0</v>
      </c>
      <c r="M9" s="697">
        <v>0</v>
      </c>
      <c r="N9" s="697">
        <v>0</v>
      </c>
      <c r="O9" s="690"/>
    </row>
    <row r="10" spans="1:15">
      <c r="A10" s="622">
        <v>4</v>
      </c>
      <c r="B10" s="623" t="s">
        <v>697</v>
      </c>
      <c r="C10" s="695">
        <v>46694418.964804001</v>
      </c>
      <c r="D10" s="690">
        <v>46670872.004804</v>
      </c>
      <c r="E10" s="690">
        <v>0</v>
      </c>
      <c r="F10" s="697">
        <v>0</v>
      </c>
      <c r="G10" s="697">
        <v>0</v>
      </c>
      <c r="H10" s="690">
        <v>23546.959999999999</v>
      </c>
      <c r="I10" s="690">
        <v>956964.40009608003</v>
      </c>
      <c r="J10" s="697">
        <v>933417.44009608007</v>
      </c>
      <c r="K10" s="697">
        <v>0</v>
      </c>
      <c r="L10" s="697">
        <v>0</v>
      </c>
      <c r="M10" s="697">
        <v>0</v>
      </c>
      <c r="N10" s="697">
        <v>23546.959999999999</v>
      </c>
      <c r="O10" s="690"/>
    </row>
    <row r="11" spans="1:15">
      <c r="A11" s="622">
        <v>5</v>
      </c>
      <c r="B11" s="623" t="s">
        <v>698</v>
      </c>
      <c r="C11" s="695">
        <v>68851765.221655995</v>
      </c>
      <c r="D11" s="690">
        <v>54436562.715319976</v>
      </c>
      <c r="E11" s="690">
        <v>12586177.162432</v>
      </c>
      <c r="F11" s="697">
        <v>1043538.595864</v>
      </c>
      <c r="G11" s="697">
        <v>44796.83</v>
      </c>
      <c r="H11" s="690">
        <v>740689.91804000002</v>
      </c>
      <c r="I11" s="690">
        <v>3423498.882348801</v>
      </c>
      <c r="J11" s="697">
        <v>1088731.2543064</v>
      </c>
      <c r="K11" s="697">
        <v>1258617.7162432</v>
      </c>
      <c r="L11" s="697">
        <v>313061.5787592</v>
      </c>
      <c r="M11" s="697">
        <v>22398.415000000001</v>
      </c>
      <c r="N11" s="697">
        <v>740689.91804000002</v>
      </c>
      <c r="O11" s="690"/>
    </row>
    <row r="12" spans="1:15">
      <c r="A12" s="622">
        <v>6</v>
      </c>
      <c r="B12" s="623" t="s">
        <v>699</v>
      </c>
      <c r="C12" s="695">
        <v>7379747.9936839994</v>
      </c>
      <c r="D12" s="690">
        <v>7189273.0900719995</v>
      </c>
      <c r="E12" s="690">
        <v>180046.35361200001</v>
      </c>
      <c r="F12" s="697">
        <v>0</v>
      </c>
      <c r="G12" s="697">
        <v>0</v>
      </c>
      <c r="H12" s="690">
        <v>10428.549999999999</v>
      </c>
      <c r="I12" s="690">
        <v>172218.64716264</v>
      </c>
      <c r="J12" s="697">
        <v>143785.46180144002</v>
      </c>
      <c r="K12" s="697">
        <v>18004.635361199998</v>
      </c>
      <c r="L12" s="697">
        <v>0</v>
      </c>
      <c r="M12" s="697">
        <v>0</v>
      </c>
      <c r="N12" s="697">
        <v>10428.549999999999</v>
      </c>
      <c r="O12" s="690"/>
    </row>
    <row r="13" spans="1:15">
      <c r="A13" s="622">
        <v>7</v>
      </c>
      <c r="B13" s="623" t="s">
        <v>700</v>
      </c>
      <c r="C13" s="695">
        <v>21894974.968852002</v>
      </c>
      <c r="D13" s="690">
        <v>21590570.468852002</v>
      </c>
      <c r="E13" s="690">
        <v>180792.84</v>
      </c>
      <c r="F13" s="697">
        <v>99815.88</v>
      </c>
      <c r="G13" s="697">
        <v>8581.14</v>
      </c>
      <c r="H13" s="690">
        <v>15214.64</v>
      </c>
      <c r="I13" s="690">
        <v>499340.66737704014</v>
      </c>
      <c r="J13" s="697">
        <v>431811.40937704017</v>
      </c>
      <c r="K13" s="697">
        <v>18079.284</v>
      </c>
      <c r="L13" s="697">
        <v>29944.763999999999</v>
      </c>
      <c r="M13" s="697">
        <v>4290.57</v>
      </c>
      <c r="N13" s="697">
        <v>15214.64</v>
      </c>
      <c r="O13" s="690"/>
    </row>
    <row r="14" spans="1:15">
      <c r="A14" s="622">
        <v>8</v>
      </c>
      <c r="B14" s="623" t="s">
        <v>701</v>
      </c>
      <c r="C14" s="695">
        <v>11824459.741260005</v>
      </c>
      <c r="D14" s="690">
        <v>11533097.617380003</v>
      </c>
      <c r="E14" s="690">
        <v>246581.58000000002</v>
      </c>
      <c r="F14" s="697">
        <v>806.89</v>
      </c>
      <c r="G14" s="697">
        <v>0</v>
      </c>
      <c r="H14" s="690">
        <v>43973.653880000005</v>
      </c>
      <c r="I14" s="690">
        <v>299535.83122759999</v>
      </c>
      <c r="J14" s="697">
        <v>230661.95234760005</v>
      </c>
      <c r="K14" s="697">
        <v>24658.158000000003</v>
      </c>
      <c r="L14" s="697">
        <v>242.06700000000001</v>
      </c>
      <c r="M14" s="697">
        <v>0</v>
      </c>
      <c r="N14" s="697">
        <v>43973.653880000005</v>
      </c>
      <c r="O14" s="690"/>
    </row>
    <row r="15" spans="1:15">
      <c r="A15" s="622">
        <v>9</v>
      </c>
      <c r="B15" s="623" t="s">
        <v>702</v>
      </c>
      <c r="C15" s="695">
        <v>25795161.074159998</v>
      </c>
      <c r="D15" s="690">
        <v>25589427.214159999</v>
      </c>
      <c r="E15" s="690">
        <v>133463.51</v>
      </c>
      <c r="F15" s="697">
        <v>25477.4</v>
      </c>
      <c r="G15" s="697">
        <v>0</v>
      </c>
      <c r="H15" s="690">
        <v>46792.950000000004</v>
      </c>
      <c r="I15" s="690">
        <v>579571.06528320012</v>
      </c>
      <c r="J15" s="697">
        <v>511788.54428320017</v>
      </c>
      <c r="K15" s="697">
        <v>13346.351000000001</v>
      </c>
      <c r="L15" s="697">
        <v>7643.22</v>
      </c>
      <c r="M15" s="697">
        <v>0</v>
      </c>
      <c r="N15" s="697">
        <v>46792.950000000004</v>
      </c>
      <c r="O15" s="690"/>
    </row>
    <row r="16" spans="1:15">
      <c r="A16" s="622">
        <v>10</v>
      </c>
      <c r="B16" s="623" t="s">
        <v>703</v>
      </c>
      <c r="C16" s="695">
        <v>2431689.6826999998</v>
      </c>
      <c r="D16" s="690">
        <v>2429534.9526999998</v>
      </c>
      <c r="E16" s="690">
        <v>0</v>
      </c>
      <c r="F16" s="697">
        <v>0</v>
      </c>
      <c r="G16" s="697">
        <v>0</v>
      </c>
      <c r="H16" s="690">
        <v>2154.73</v>
      </c>
      <c r="I16" s="690">
        <v>50745.429054000007</v>
      </c>
      <c r="J16" s="697">
        <v>48590.699054000004</v>
      </c>
      <c r="K16" s="697">
        <v>0</v>
      </c>
      <c r="L16" s="697">
        <v>0</v>
      </c>
      <c r="M16" s="697">
        <v>0</v>
      </c>
      <c r="N16" s="697">
        <v>2154.73</v>
      </c>
      <c r="O16" s="690"/>
    </row>
    <row r="17" spans="1:15">
      <c r="A17" s="622">
        <v>11</v>
      </c>
      <c r="B17" s="623" t="s">
        <v>704</v>
      </c>
      <c r="C17" s="695">
        <v>696705.51700400002</v>
      </c>
      <c r="D17" s="690">
        <v>634091.95700400008</v>
      </c>
      <c r="E17" s="690">
        <v>0</v>
      </c>
      <c r="F17" s="697">
        <v>0</v>
      </c>
      <c r="G17" s="697">
        <v>0</v>
      </c>
      <c r="H17" s="690">
        <v>62613.56</v>
      </c>
      <c r="I17" s="690">
        <v>75295.399140080001</v>
      </c>
      <c r="J17" s="697">
        <v>12681.839140079999</v>
      </c>
      <c r="K17" s="697">
        <v>0</v>
      </c>
      <c r="L17" s="697">
        <v>0</v>
      </c>
      <c r="M17" s="697">
        <v>0</v>
      </c>
      <c r="N17" s="697">
        <v>62613.56</v>
      </c>
      <c r="O17" s="690"/>
    </row>
    <row r="18" spans="1:15">
      <c r="A18" s="622">
        <v>12</v>
      </c>
      <c r="B18" s="623" t="s">
        <v>705</v>
      </c>
      <c r="C18" s="695">
        <v>137775840.94942027</v>
      </c>
      <c r="D18" s="690">
        <v>131545136.69168423</v>
      </c>
      <c r="E18" s="690">
        <v>844116.91118000005</v>
      </c>
      <c r="F18" s="697">
        <v>1484159.8365560004</v>
      </c>
      <c r="G18" s="697">
        <v>329431.21000000008</v>
      </c>
      <c r="H18" s="690">
        <v>3572996.2999999989</v>
      </c>
      <c r="I18" s="690">
        <v>6898248.1289184839</v>
      </c>
      <c r="J18" s="697">
        <v>2630876.5818336764</v>
      </c>
      <c r="K18" s="697">
        <v>84411.691118000017</v>
      </c>
      <c r="L18" s="697">
        <v>445247.95096679998</v>
      </c>
      <c r="M18" s="697">
        <v>164715.60500000004</v>
      </c>
      <c r="N18" s="697">
        <v>3572996.2999999989</v>
      </c>
      <c r="O18" s="690"/>
    </row>
    <row r="19" spans="1:15">
      <c r="A19" s="622">
        <v>13</v>
      </c>
      <c r="B19" s="623" t="s">
        <v>706</v>
      </c>
      <c r="C19" s="695">
        <v>45864968.798824035</v>
      </c>
      <c r="D19" s="690">
        <v>44997363.478824027</v>
      </c>
      <c r="E19" s="690">
        <v>373820.66</v>
      </c>
      <c r="F19" s="697">
        <v>61956.340000000011</v>
      </c>
      <c r="G19" s="697">
        <v>43875.66</v>
      </c>
      <c r="H19" s="690">
        <v>387952.66000000003</v>
      </c>
      <c r="I19" s="690">
        <v>1365806.72757648</v>
      </c>
      <c r="J19" s="697">
        <v>899947.26957648003</v>
      </c>
      <c r="K19" s="697">
        <v>37382.065999999999</v>
      </c>
      <c r="L19" s="697">
        <v>18586.901999999998</v>
      </c>
      <c r="M19" s="697">
        <v>21937.83</v>
      </c>
      <c r="N19" s="697">
        <v>387952.66000000003</v>
      </c>
      <c r="O19" s="690"/>
    </row>
    <row r="20" spans="1:15">
      <c r="A20" s="622">
        <v>14</v>
      </c>
      <c r="B20" s="623" t="s">
        <v>707</v>
      </c>
      <c r="C20" s="695">
        <v>47119960.501696005</v>
      </c>
      <c r="D20" s="690">
        <v>38633263.377476007</v>
      </c>
      <c r="E20" s="690">
        <v>3309900.96514</v>
      </c>
      <c r="F20" s="697">
        <v>4182954.1290800003</v>
      </c>
      <c r="G20" s="697">
        <v>911034.77</v>
      </c>
      <c r="H20" s="690">
        <v>82807.259999999995</v>
      </c>
      <c r="I20" s="690">
        <v>2896866.2477875208</v>
      </c>
      <c r="J20" s="697">
        <v>772665.26754951989</v>
      </c>
      <c r="K20" s="697">
        <v>330990.09651400003</v>
      </c>
      <c r="L20" s="697">
        <v>1254886.2387240003</v>
      </c>
      <c r="M20" s="697">
        <v>455517.38500000001</v>
      </c>
      <c r="N20" s="697">
        <v>82807.259999999995</v>
      </c>
      <c r="O20" s="690"/>
    </row>
    <row r="21" spans="1:15">
      <c r="A21" s="622">
        <v>15</v>
      </c>
      <c r="B21" s="623" t="s">
        <v>708</v>
      </c>
      <c r="C21" s="695">
        <v>14609956.637792004</v>
      </c>
      <c r="D21" s="690">
        <v>13310503.887132004</v>
      </c>
      <c r="E21" s="690">
        <v>372261.13287999999</v>
      </c>
      <c r="F21" s="697">
        <v>688925.42778000003</v>
      </c>
      <c r="G21" s="697">
        <v>51054.79</v>
      </c>
      <c r="H21" s="690">
        <v>187211.4</v>
      </c>
      <c r="I21" s="690">
        <v>722852.61436463986</v>
      </c>
      <c r="J21" s="697">
        <v>266210.07774263999</v>
      </c>
      <c r="K21" s="697">
        <v>37226.113288</v>
      </c>
      <c r="L21" s="697">
        <v>206677.62833400001</v>
      </c>
      <c r="M21" s="697">
        <v>25527.395</v>
      </c>
      <c r="N21" s="697">
        <v>187211.4</v>
      </c>
      <c r="O21" s="690"/>
    </row>
    <row r="22" spans="1:15">
      <c r="A22" s="622">
        <v>16</v>
      </c>
      <c r="B22" s="623" t="s">
        <v>709</v>
      </c>
      <c r="C22" s="695">
        <v>31571151.15614</v>
      </c>
      <c r="D22" s="690">
        <v>31571151.15614</v>
      </c>
      <c r="E22" s="690">
        <v>0</v>
      </c>
      <c r="F22" s="697">
        <v>0</v>
      </c>
      <c r="G22" s="697">
        <v>0</v>
      </c>
      <c r="H22" s="690">
        <v>0</v>
      </c>
      <c r="I22" s="690">
        <v>631423.02312280005</v>
      </c>
      <c r="J22" s="697">
        <v>631423.02312280005</v>
      </c>
      <c r="K22" s="697">
        <v>0</v>
      </c>
      <c r="L22" s="697">
        <v>0</v>
      </c>
      <c r="M22" s="697">
        <v>0</v>
      </c>
      <c r="N22" s="697">
        <v>0</v>
      </c>
      <c r="O22" s="690"/>
    </row>
    <row r="23" spans="1:15">
      <c r="A23" s="622">
        <v>17</v>
      </c>
      <c r="B23" s="623" t="s">
        <v>710</v>
      </c>
      <c r="C23" s="695">
        <v>4578097.4319400005</v>
      </c>
      <c r="D23" s="690">
        <v>4578097.4319400005</v>
      </c>
      <c r="E23" s="690">
        <v>0</v>
      </c>
      <c r="F23" s="697">
        <v>0</v>
      </c>
      <c r="G23" s="697">
        <v>0</v>
      </c>
      <c r="H23" s="690">
        <v>0</v>
      </c>
      <c r="I23" s="690">
        <v>91561.948638800008</v>
      </c>
      <c r="J23" s="697">
        <v>91561.948638800008</v>
      </c>
      <c r="K23" s="697">
        <v>0</v>
      </c>
      <c r="L23" s="697">
        <v>0</v>
      </c>
      <c r="M23" s="697">
        <v>0</v>
      </c>
      <c r="N23" s="697">
        <v>0</v>
      </c>
      <c r="O23" s="690"/>
    </row>
    <row r="24" spans="1:15">
      <c r="A24" s="622">
        <v>18</v>
      </c>
      <c r="B24" s="623" t="s">
        <v>711</v>
      </c>
      <c r="C24" s="695">
        <v>59118021.730392002</v>
      </c>
      <c r="D24" s="690">
        <v>59118021.730392002</v>
      </c>
      <c r="E24" s="690">
        <v>0</v>
      </c>
      <c r="F24" s="697">
        <v>0</v>
      </c>
      <c r="G24" s="697">
        <v>0</v>
      </c>
      <c r="H24" s="690">
        <v>0</v>
      </c>
      <c r="I24" s="690">
        <v>1182360.4346078401</v>
      </c>
      <c r="J24" s="697">
        <v>1182360.4346078401</v>
      </c>
      <c r="K24" s="697">
        <v>0</v>
      </c>
      <c r="L24" s="697">
        <v>0</v>
      </c>
      <c r="M24" s="697">
        <v>0</v>
      </c>
      <c r="N24" s="697">
        <v>0</v>
      </c>
      <c r="O24" s="690"/>
    </row>
    <row r="25" spans="1:15">
      <c r="A25" s="622">
        <v>19</v>
      </c>
      <c r="B25" s="623" t="s">
        <v>712</v>
      </c>
      <c r="C25" s="695">
        <v>482332.678984</v>
      </c>
      <c r="D25" s="690">
        <v>298578.16568400001</v>
      </c>
      <c r="E25" s="690">
        <v>0</v>
      </c>
      <c r="F25" s="697">
        <v>0</v>
      </c>
      <c r="G25" s="697">
        <v>0</v>
      </c>
      <c r="H25" s="690">
        <v>183754.51329999999</v>
      </c>
      <c r="I25" s="690">
        <v>189726.07661368002</v>
      </c>
      <c r="J25" s="697">
        <v>5971.5633136800006</v>
      </c>
      <c r="K25" s="697">
        <v>0</v>
      </c>
      <c r="L25" s="697">
        <v>0</v>
      </c>
      <c r="M25" s="697">
        <v>0</v>
      </c>
      <c r="N25" s="697">
        <v>183754.51329999999</v>
      </c>
      <c r="O25" s="690"/>
    </row>
    <row r="26" spans="1:15">
      <c r="A26" s="622">
        <v>20</v>
      </c>
      <c r="B26" s="623" t="s">
        <v>713</v>
      </c>
      <c r="C26" s="695">
        <v>31815880.688876007</v>
      </c>
      <c r="D26" s="690">
        <v>18448233.630192004</v>
      </c>
      <c r="E26" s="690">
        <v>13313724.946944</v>
      </c>
      <c r="F26" s="697">
        <v>53922.11174</v>
      </c>
      <c r="G26" s="697">
        <v>0</v>
      </c>
      <c r="H26" s="690">
        <v>0</v>
      </c>
      <c r="I26" s="690">
        <v>1716513.8008202398</v>
      </c>
      <c r="J26" s="697">
        <v>368964.67260384001</v>
      </c>
      <c r="K26" s="697">
        <v>1331372.4946943999</v>
      </c>
      <c r="L26" s="697">
        <v>16176.633522</v>
      </c>
      <c r="M26" s="697">
        <v>0</v>
      </c>
      <c r="N26" s="697">
        <v>0</v>
      </c>
      <c r="O26" s="690"/>
    </row>
    <row r="27" spans="1:15">
      <c r="A27" s="622">
        <v>21</v>
      </c>
      <c r="B27" s="623" t="s">
        <v>714</v>
      </c>
      <c r="C27" s="695">
        <v>7405937.6572080003</v>
      </c>
      <c r="D27" s="690">
        <v>7405937.6572080003</v>
      </c>
      <c r="E27" s="690">
        <v>0</v>
      </c>
      <c r="F27" s="697">
        <v>0</v>
      </c>
      <c r="G27" s="697">
        <v>0</v>
      </c>
      <c r="H27" s="690">
        <v>0</v>
      </c>
      <c r="I27" s="690">
        <v>148118.75314416</v>
      </c>
      <c r="J27" s="697">
        <v>148118.75314416</v>
      </c>
      <c r="K27" s="697">
        <v>0</v>
      </c>
      <c r="L27" s="697">
        <v>0</v>
      </c>
      <c r="M27" s="697">
        <v>0</v>
      </c>
      <c r="N27" s="697">
        <v>0</v>
      </c>
      <c r="O27" s="690"/>
    </row>
    <row r="28" spans="1:15">
      <c r="A28" s="622">
        <v>22</v>
      </c>
      <c r="B28" s="623" t="s">
        <v>715</v>
      </c>
      <c r="C28" s="695">
        <v>8185467.7788199997</v>
      </c>
      <c r="D28" s="690">
        <v>105883.69267999999</v>
      </c>
      <c r="E28" s="690">
        <v>8079584.0861400003</v>
      </c>
      <c r="F28" s="697">
        <v>0</v>
      </c>
      <c r="G28" s="697">
        <v>0</v>
      </c>
      <c r="H28" s="690">
        <v>0</v>
      </c>
      <c r="I28" s="690">
        <v>810076.08246759989</v>
      </c>
      <c r="J28" s="697">
        <v>2117.6738536000003</v>
      </c>
      <c r="K28" s="697">
        <v>807958.40861399996</v>
      </c>
      <c r="L28" s="697">
        <v>0</v>
      </c>
      <c r="M28" s="697">
        <v>0</v>
      </c>
      <c r="N28" s="697">
        <v>0</v>
      </c>
      <c r="O28" s="690"/>
    </row>
    <row r="29" spans="1:15">
      <c r="A29" s="622">
        <v>23</v>
      </c>
      <c r="B29" s="623" t="s">
        <v>716</v>
      </c>
      <c r="C29" s="695">
        <v>75168215.320771992</v>
      </c>
      <c r="D29" s="690">
        <v>65928048.882872023</v>
      </c>
      <c r="E29" s="690">
        <v>3186726.1735279998</v>
      </c>
      <c r="F29" s="697">
        <v>1547075.0723600003</v>
      </c>
      <c r="G29" s="697">
        <v>1110263.3940320001</v>
      </c>
      <c r="H29" s="690">
        <v>3396101.7979799979</v>
      </c>
      <c r="I29" s="690">
        <v>6052589.6117142364</v>
      </c>
      <c r="J29" s="697">
        <v>1318560.9776574378</v>
      </c>
      <c r="K29" s="697">
        <v>318672.61735279998</v>
      </c>
      <c r="L29" s="697">
        <v>464122.52170799993</v>
      </c>
      <c r="M29" s="697">
        <v>555131.69701600005</v>
      </c>
      <c r="N29" s="697">
        <v>3396101.7979799979</v>
      </c>
      <c r="O29" s="690"/>
    </row>
    <row r="30" spans="1:15">
      <c r="A30" s="622">
        <v>24</v>
      </c>
      <c r="B30" s="623" t="s">
        <v>717</v>
      </c>
      <c r="C30" s="695">
        <v>337954577.14680874</v>
      </c>
      <c r="D30" s="690">
        <v>315490828.53222847</v>
      </c>
      <c r="E30" s="690">
        <v>11116542.129079996</v>
      </c>
      <c r="F30" s="697">
        <v>3215848.4554999997</v>
      </c>
      <c r="G30" s="697">
        <v>1282187.05</v>
      </c>
      <c r="H30" s="690">
        <v>6849170.9799999986</v>
      </c>
      <c r="I30" s="690">
        <v>15730113.272002591</v>
      </c>
      <c r="J30" s="697">
        <v>6163440.0174445752</v>
      </c>
      <c r="K30" s="697">
        <v>1111654.2129079995</v>
      </c>
      <c r="L30" s="697">
        <v>964754.53665000014</v>
      </c>
      <c r="M30" s="697">
        <v>641093.52500000002</v>
      </c>
      <c r="N30" s="697">
        <v>6849170.9799999986</v>
      </c>
      <c r="O30" s="690"/>
    </row>
    <row r="31" spans="1:15">
      <c r="A31" s="622">
        <v>25</v>
      </c>
      <c r="B31" s="623" t="s">
        <v>718</v>
      </c>
      <c r="C31" s="695">
        <v>121384057.38817587</v>
      </c>
      <c r="D31" s="690">
        <v>115960364.00869592</v>
      </c>
      <c r="E31" s="690">
        <v>4110293.6294800001</v>
      </c>
      <c r="F31" s="697">
        <v>674788.64</v>
      </c>
      <c r="G31" s="697">
        <v>300526.57</v>
      </c>
      <c r="H31" s="690">
        <v>338084.5400000001</v>
      </c>
      <c r="I31" s="690">
        <v>3417021.0601219209</v>
      </c>
      <c r="J31" s="697">
        <v>2315207.2801739196</v>
      </c>
      <c r="K31" s="697">
        <v>411029.36294799997</v>
      </c>
      <c r="L31" s="697">
        <v>202436.592</v>
      </c>
      <c r="M31" s="697">
        <v>150263.285</v>
      </c>
      <c r="N31" s="697">
        <v>338084.5400000001</v>
      </c>
      <c r="O31" s="690"/>
    </row>
    <row r="32" spans="1:15">
      <c r="A32" s="622">
        <v>26</v>
      </c>
      <c r="B32" s="623" t="s">
        <v>820</v>
      </c>
      <c r="C32" s="695">
        <v>646673625.82895625</v>
      </c>
      <c r="D32" s="690">
        <v>586490079.39020514</v>
      </c>
      <c r="E32" s="690">
        <v>15449025.486363988</v>
      </c>
      <c r="F32" s="697">
        <v>7901322.6728120008</v>
      </c>
      <c r="G32" s="697">
        <v>4946887.1402600044</v>
      </c>
      <c r="H32" s="690">
        <v>31886311.139312968</v>
      </c>
      <c r="I32" s="690">
        <v>49896149.670073181</v>
      </c>
      <c r="J32" s="697">
        <v>11621095.610151287</v>
      </c>
      <c r="K32" s="697">
        <v>1544902.5486363997</v>
      </c>
      <c r="L32" s="697">
        <v>2370396.8018436003</v>
      </c>
      <c r="M32" s="697">
        <v>2473443.5701300022</v>
      </c>
      <c r="N32" s="697">
        <v>31886311.139312968</v>
      </c>
      <c r="O32" s="690"/>
    </row>
    <row r="33" spans="1:15">
      <c r="A33" s="622">
        <v>27</v>
      </c>
      <c r="B33" s="670" t="s">
        <v>68</v>
      </c>
      <c r="C33" s="698">
        <f>SUM(C7:C32)</f>
        <v>2501952397.2290368</v>
      </c>
      <c r="D33" s="698">
        <f t="shared" ref="D33:O33" si="0">SUM(D7:D32)</f>
        <v>2321622386.832303</v>
      </c>
      <c r="E33" s="698">
        <f t="shared" si="0"/>
        <v>80774477.746779978</v>
      </c>
      <c r="F33" s="698">
        <f t="shared" si="0"/>
        <v>24558706.499492001</v>
      </c>
      <c r="G33" s="698">
        <f t="shared" si="0"/>
        <v>11728841.544292005</v>
      </c>
      <c r="H33" s="698">
        <f t="shared" si="0"/>
        <v>63267984.606164977</v>
      </c>
      <c r="I33" s="698">
        <f t="shared" si="0"/>
        <v>130737566.72502832</v>
      </c>
      <c r="J33" s="698">
        <f t="shared" si="0"/>
        <v>46160101.622192919</v>
      </c>
      <c r="K33" s="698">
        <f t="shared" si="0"/>
        <v>8077447.7746779993</v>
      </c>
      <c r="L33" s="698">
        <f t="shared" si="0"/>
        <v>7367611.9498476014</v>
      </c>
      <c r="M33" s="698">
        <f t="shared" si="0"/>
        <v>5864420.7721460024</v>
      </c>
      <c r="N33" s="698">
        <f t="shared" si="0"/>
        <v>63267984.606164977</v>
      </c>
      <c r="O33" s="698">
        <f t="shared" si="0"/>
        <v>0</v>
      </c>
    </row>
    <row r="34" spans="1:15">
      <c r="A34" s="624"/>
      <c r="B34" s="624"/>
      <c r="C34" s="624"/>
      <c r="D34" s="624"/>
      <c r="E34" s="624"/>
      <c r="H34" s="624"/>
      <c r="I34" s="624"/>
      <c r="O34" s="624"/>
    </row>
    <row r="37" spans="1:15">
      <c r="C37" s="694"/>
      <c r="D37" s="694"/>
      <c r="E37" s="694"/>
      <c r="F37" s="694"/>
      <c r="G37" s="694"/>
      <c r="H37" s="694"/>
      <c r="I37" s="694"/>
      <c r="J37" s="694"/>
      <c r="K37" s="694"/>
      <c r="L37" s="694"/>
      <c r="M37" s="694"/>
      <c r="N37" s="694"/>
      <c r="O37" s="694"/>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85" zoomScaleNormal="85" zoomScaleSheetLayoutView="85" workbookViewId="0">
      <selection activeCell="D38" sqref="D38"/>
    </sheetView>
  </sheetViews>
  <sheetFormatPr defaultColWidth="8.7109375" defaultRowHeight="12.75"/>
  <cols>
    <col min="1" max="1" width="11.85546875" style="594" bestFit="1" customWidth="1"/>
    <col min="2" max="2" width="92" style="594" customWidth="1"/>
    <col min="3" max="3" width="20.85546875" style="594" customWidth="1"/>
    <col min="4" max="4" width="21.85546875" style="594" customWidth="1"/>
    <col min="5" max="5" width="21" style="594" customWidth="1"/>
    <col min="6" max="6" width="22.5703125" style="594" customWidth="1"/>
    <col min="7" max="7" width="23.42578125" style="594" customWidth="1"/>
    <col min="8" max="8" width="23" style="594" customWidth="1"/>
    <col min="9" max="9" width="19.28515625" style="594" customWidth="1"/>
    <col min="10" max="10" width="20.42578125" style="594" customWidth="1"/>
    <col min="11" max="11" width="23.28515625" style="594" customWidth="1"/>
    <col min="12" max="16384" width="8.7109375" style="594"/>
  </cols>
  <sheetData>
    <row r="1" spans="1:12" ht="15">
      <c r="A1" s="593" t="s">
        <v>188</v>
      </c>
      <c r="B1" s="97" t="str">
        <f>Info!C2</f>
        <v>სს ”ლიბერთი ბანკი”</v>
      </c>
    </row>
    <row r="2" spans="1:12">
      <c r="A2" s="595" t="s">
        <v>189</v>
      </c>
      <c r="B2" s="596">
        <f>'1. key ratios'!B2</f>
        <v>44926</v>
      </c>
    </row>
    <row r="3" spans="1:12">
      <c r="A3" s="597" t="s">
        <v>821</v>
      </c>
    </row>
    <row r="4" spans="1:12">
      <c r="C4" s="671" t="s">
        <v>671</v>
      </c>
      <c r="D4" s="671" t="s">
        <v>672</v>
      </c>
      <c r="E4" s="671" t="s">
        <v>673</v>
      </c>
      <c r="F4" s="671" t="s">
        <v>674</v>
      </c>
      <c r="G4" s="671" t="s">
        <v>675</v>
      </c>
      <c r="H4" s="671" t="s">
        <v>676</v>
      </c>
      <c r="I4" s="671" t="s">
        <v>677</v>
      </c>
      <c r="J4" s="671" t="s">
        <v>678</v>
      </c>
      <c r="K4" s="671" t="s">
        <v>679</v>
      </c>
    </row>
    <row r="5" spans="1:12" ht="101.25" customHeight="1">
      <c r="A5" s="846" t="s">
        <v>822</v>
      </c>
      <c r="B5" s="847"/>
      <c r="C5" s="598" t="s">
        <v>823</v>
      </c>
      <c r="D5" s="598" t="s">
        <v>809</v>
      </c>
      <c r="E5" s="598" t="s">
        <v>810</v>
      </c>
      <c r="F5" s="598" t="s">
        <v>1027</v>
      </c>
      <c r="G5" s="598" t="s">
        <v>824</v>
      </c>
      <c r="H5" s="598" t="s">
        <v>825</v>
      </c>
      <c r="I5" s="598" t="s">
        <v>826</v>
      </c>
      <c r="J5" s="598" t="s">
        <v>827</v>
      </c>
      <c r="K5" s="598" t="s">
        <v>828</v>
      </c>
    </row>
    <row r="6" spans="1:12">
      <c r="A6" s="622">
        <v>1</v>
      </c>
      <c r="B6" s="622" t="s">
        <v>829</v>
      </c>
      <c r="C6" s="690">
        <v>32237941.30302</v>
      </c>
      <c r="D6" s="690">
        <v>2699474.6059691398</v>
      </c>
      <c r="E6" s="690">
        <v>0</v>
      </c>
      <c r="F6" s="690">
        <v>171364571.70525733</v>
      </c>
      <c r="G6" s="690">
        <v>1049443205.92004</v>
      </c>
      <c r="H6" s="690">
        <v>21916761.670743998</v>
      </c>
      <c r="I6" s="690">
        <v>491214787.8707459</v>
      </c>
      <c r="J6" s="690">
        <v>31100339.317324888</v>
      </c>
      <c r="K6" s="690">
        <v>701975314.83593559</v>
      </c>
      <c r="L6" s="694"/>
    </row>
    <row r="7" spans="1:12">
      <c r="A7" s="622">
        <v>2</v>
      </c>
      <c r="B7" s="625" t="s">
        <v>830</v>
      </c>
      <c r="C7" s="690"/>
      <c r="D7" s="690">
        <v>14700000</v>
      </c>
      <c r="E7" s="690"/>
      <c r="F7" s="690"/>
      <c r="G7" s="690"/>
      <c r="H7" s="690"/>
      <c r="I7" s="690"/>
      <c r="J7" s="690"/>
      <c r="K7" s="690"/>
      <c r="L7" s="694"/>
    </row>
    <row r="8" spans="1:12">
      <c r="A8" s="622">
        <v>3</v>
      </c>
      <c r="B8" s="625" t="s">
        <v>781</v>
      </c>
      <c r="C8" s="690">
        <v>15005948.57</v>
      </c>
      <c r="D8" s="690"/>
      <c r="E8" s="690"/>
      <c r="F8" s="690"/>
      <c r="G8" s="690"/>
      <c r="H8" s="690"/>
      <c r="I8" s="690"/>
      <c r="J8" s="690"/>
      <c r="K8" s="690">
        <v>148889358.21223599</v>
      </c>
      <c r="L8" s="694"/>
    </row>
    <row r="9" spans="1:12">
      <c r="A9" s="622">
        <v>4</v>
      </c>
      <c r="B9" s="649" t="s">
        <v>831</v>
      </c>
      <c r="C9" s="690">
        <v>0</v>
      </c>
      <c r="D9" s="690"/>
      <c r="E9" s="690"/>
      <c r="F9" s="690">
        <v>2461251.1534950491</v>
      </c>
      <c r="G9" s="690">
        <v>23336925.877108</v>
      </c>
      <c r="H9" s="690">
        <v>0</v>
      </c>
      <c r="I9" s="690">
        <v>17386719.506051999</v>
      </c>
      <c r="J9" s="690"/>
      <c r="K9" s="690">
        <v>56370636.113264188</v>
      </c>
      <c r="L9" s="694"/>
    </row>
    <row r="10" spans="1:12">
      <c r="A10" s="622">
        <v>5</v>
      </c>
      <c r="B10" s="672" t="s">
        <v>832</v>
      </c>
      <c r="C10" s="690"/>
      <c r="D10" s="690"/>
      <c r="E10" s="690"/>
      <c r="F10" s="690"/>
      <c r="G10" s="690"/>
      <c r="H10" s="690"/>
      <c r="I10" s="690"/>
      <c r="J10" s="690"/>
      <c r="K10" s="690"/>
      <c r="L10" s="694"/>
    </row>
    <row r="11" spans="1:12">
      <c r="A11" s="622">
        <v>6</v>
      </c>
      <c r="B11" s="672" t="s">
        <v>833</v>
      </c>
      <c r="C11" s="690"/>
      <c r="D11" s="690"/>
      <c r="E11" s="690"/>
      <c r="F11" s="690"/>
      <c r="G11" s="690"/>
      <c r="H11" s="690"/>
      <c r="I11" s="690"/>
      <c r="J11" s="690"/>
      <c r="K11" s="690"/>
      <c r="L11" s="694"/>
    </row>
    <row r="12" spans="1:12">
      <c r="C12" s="694"/>
      <c r="D12" s="694"/>
      <c r="E12" s="694"/>
      <c r="F12" s="694"/>
      <c r="G12" s="694"/>
      <c r="H12" s="694"/>
      <c r="I12" s="694"/>
      <c r="J12" s="694"/>
      <c r="K12" s="694"/>
      <c r="L12" s="694"/>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85" zoomScaleNormal="85" zoomScaleSheetLayoutView="100" workbookViewId="0">
      <selection activeCell="K38" sqref="K38"/>
    </sheetView>
  </sheetViews>
  <sheetFormatPr defaultColWidth="9.140625" defaultRowHeight="15"/>
  <cols>
    <col min="1" max="1" width="10" style="99" bestFit="1" customWidth="1"/>
    <col min="2" max="2" width="71.7109375" style="99" customWidth="1"/>
    <col min="3" max="15" width="19" style="99" customWidth="1"/>
    <col min="16" max="19" width="32.140625" style="99" customWidth="1"/>
    <col min="20" max="16384" width="9.140625" style="99"/>
  </cols>
  <sheetData>
    <row r="1" spans="1:19" ht="15.75">
      <c r="A1" s="593" t="s">
        <v>188</v>
      </c>
      <c r="B1" s="97" t="str">
        <f>Info!C2</f>
        <v>სს ”ლიბერთი ბანკი”</v>
      </c>
    </row>
    <row r="2" spans="1:19">
      <c r="A2" s="595" t="s">
        <v>189</v>
      </c>
      <c r="B2" s="596">
        <f>'1. key ratios'!B2</f>
        <v>44926</v>
      </c>
    </row>
    <row r="3" spans="1:19">
      <c r="A3" s="597" t="s">
        <v>961</v>
      </c>
      <c r="B3" s="594"/>
    </row>
    <row r="4" spans="1:19">
      <c r="A4" s="597"/>
      <c r="B4" s="594"/>
    </row>
    <row r="5" spans="1:19" ht="24" customHeight="1">
      <c r="A5" s="848" t="s">
        <v>991</v>
      </c>
      <c r="B5" s="848"/>
      <c r="C5" s="804" t="s">
        <v>784</v>
      </c>
      <c r="D5" s="804"/>
      <c r="E5" s="804"/>
      <c r="F5" s="804"/>
      <c r="G5" s="804"/>
      <c r="H5" s="804"/>
      <c r="I5" s="804" t="s">
        <v>999</v>
      </c>
      <c r="J5" s="804"/>
      <c r="K5" s="804"/>
      <c r="L5" s="804"/>
      <c r="M5" s="804"/>
      <c r="N5" s="804"/>
      <c r="O5" s="806" t="s">
        <v>987</v>
      </c>
      <c r="P5" s="806" t="s">
        <v>994</v>
      </c>
      <c r="Q5" s="806" t="s">
        <v>993</v>
      </c>
      <c r="R5" s="806" t="s">
        <v>998</v>
      </c>
      <c r="S5" s="806" t="s">
        <v>988</v>
      </c>
    </row>
    <row r="6" spans="1:19" ht="36" customHeight="1">
      <c r="A6" s="848"/>
      <c r="B6" s="848"/>
      <c r="C6" s="673"/>
      <c r="D6" s="611" t="s">
        <v>815</v>
      </c>
      <c r="E6" s="611" t="s">
        <v>816</v>
      </c>
      <c r="F6" s="611" t="s">
        <v>817</v>
      </c>
      <c r="G6" s="611" t="s">
        <v>818</v>
      </c>
      <c r="H6" s="611" t="s">
        <v>819</v>
      </c>
      <c r="I6" s="673"/>
      <c r="J6" s="611" t="s">
        <v>815</v>
      </c>
      <c r="K6" s="611" t="s">
        <v>816</v>
      </c>
      <c r="L6" s="611" t="s">
        <v>817</v>
      </c>
      <c r="M6" s="611" t="s">
        <v>818</v>
      </c>
      <c r="N6" s="611" t="s">
        <v>819</v>
      </c>
      <c r="O6" s="806"/>
      <c r="P6" s="806"/>
      <c r="Q6" s="806"/>
      <c r="R6" s="806"/>
      <c r="S6" s="806"/>
    </row>
    <row r="7" spans="1:19">
      <c r="A7" s="656">
        <v>1</v>
      </c>
      <c r="B7" s="674" t="s">
        <v>962</v>
      </c>
      <c r="C7" s="690">
        <v>225707.95</v>
      </c>
      <c r="D7" s="690">
        <v>187809.23</v>
      </c>
      <c r="E7" s="690">
        <v>37898.720000000001</v>
      </c>
      <c r="F7" s="690">
        <v>0</v>
      </c>
      <c r="G7" s="690">
        <v>0</v>
      </c>
      <c r="H7" s="690">
        <v>0</v>
      </c>
      <c r="I7" s="690">
        <v>7546.0565999999999</v>
      </c>
      <c r="J7" s="690">
        <v>3756.1846</v>
      </c>
      <c r="K7" s="690">
        <v>3789.8719999999998</v>
      </c>
      <c r="L7" s="690">
        <v>0</v>
      </c>
      <c r="M7" s="690">
        <v>0</v>
      </c>
      <c r="N7" s="690">
        <v>0</v>
      </c>
      <c r="O7" s="690">
        <v>5</v>
      </c>
      <c r="P7" s="717">
        <v>0.15</v>
      </c>
      <c r="Q7" s="717">
        <v>0.17566999999999999</v>
      </c>
      <c r="R7" s="717">
        <v>0.15159333333185651</v>
      </c>
      <c r="S7" s="714">
        <v>36.161335197870493</v>
      </c>
    </row>
    <row r="8" spans="1:19">
      <c r="A8" s="656">
        <v>2</v>
      </c>
      <c r="B8" s="675" t="s">
        <v>963</v>
      </c>
      <c r="C8" s="690">
        <v>929097439.39494371</v>
      </c>
      <c r="D8" s="690">
        <v>853827183.73529971</v>
      </c>
      <c r="E8" s="690">
        <v>18149395.365180001</v>
      </c>
      <c r="F8" s="690">
        <v>9403705.8676839992</v>
      </c>
      <c r="G8" s="690">
        <v>6726237.4102600003</v>
      </c>
      <c r="H8" s="690">
        <v>40990917.016520001</v>
      </c>
      <c r="I8" s="690">
        <v>65944737.692927197</v>
      </c>
      <c r="J8" s="690">
        <v>16954650.674453992</v>
      </c>
      <c r="K8" s="690">
        <v>1814939.5365180001</v>
      </c>
      <c r="L8" s="690">
        <v>2821111.7603051998</v>
      </c>
      <c r="M8" s="690">
        <v>3363118.7051300001</v>
      </c>
      <c r="N8" s="690">
        <v>40990917.016520001</v>
      </c>
      <c r="O8" s="690">
        <v>399587</v>
      </c>
      <c r="P8" s="717">
        <v>0.26869490601456925</v>
      </c>
      <c r="Q8" s="717">
        <v>0.32329118500070519</v>
      </c>
      <c r="R8" s="717">
        <v>0.24732758461537493</v>
      </c>
      <c r="S8" s="714">
        <v>34.281517396250734</v>
      </c>
    </row>
    <row r="9" spans="1:19">
      <c r="A9" s="656">
        <v>3</v>
      </c>
      <c r="B9" s="675" t="s">
        <v>964</v>
      </c>
      <c r="C9" s="690">
        <v>0</v>
      </c>
      <c r="D9" s="690">
        <v>0</v>
      </c>
      <c r="E9" s="690">
        <v>0</v>
      </c>
      <c r="F9" s="690">
        <v>0</v>
      </c>
      <c r="G9" s="690">
        <v>0</v>
      </c>
      <c r="H9" s="690">
        <v>0</v>
      </c>
      <c r="I9" s="690">
        <v>0</v>
      </c>
      <c r="J9" s="690">
        <v>0</v>
      </c>
      <c r="K9" s="690">
        <v>0</v>
      </c>
      <c r="L9" s="690">
        <v>0</v>
      </c>
      <c r="M9" s="690">
        <v>0</v>
      </c>
      <c r="N9" s="690">
        <v>0</v>
      </c>
      <c r="O9" s="690">
        <v>0</v>
      </c>
      <c r="P9" s="717">
        <v>0</v>
      </c>
      <c r="Q9" s="717">
        <v>0</v>
      </c>
      <c r="R9" s="717">
        <v>0</v>
      </c>
      <c r="S9" s="714">
        <v>0</v>
      </c>
    </row>
    <row r="10" spans="1:19">
      <c r="A10" s="656">
        <v>4</v>
      </c>
      <c r="B10" s="675" t="s">
        <v>965</v>
      </c>
      <c r="C10" s="690">
        <v>7590701.7300000004</v>
      </c>
      <c r="D10" s="690">
        <v>6121880.1299999999</v>
      </c>
      <c r="E10" s="690">
        <v>364234.13</v>
      </c>
      <c r="F10" s="690">
        <v>140184.98000000001</v>
      </c>
      <c r="G10" s="690">
        <v>66273.53</v>
      </c>
      <c r="H10" s="690">
        <v>898128.96</v>
      </c>
      <c r="I10" s="690">
        <v>1132182.2346000001</v>
      </c>
      <c r="J10" s="690">
        <v>122437.6026</v>
      </c>
      <c r="K10" s="690">
        <v>36423.413</v>
      </c>
      <c r="L10" s="690">
        <v>42055.493999999999</v>
      </c>
      <c r="M10" s="690">
        <v>33136.764999999999</v>
      </c>
      <c r="N10" s="690">
        <v>898128.96</v>
      </c>
      <c r="O10" s="690">
        <v>13465</v>
      </c>
      <c r="P10" s="717">
        <v>0.21659791282116064</v>
      </c>
      <c r="Q10" s="717">
        <v>0.2465906252543984</v>
      </c>
      <c r="R10" s="717">
        <v>0.24315234272198177</v>
      </c>
      <c r="S10" s="714">
        <v>15.555859981374615</v>
      </c>
    </row>
    <row r="11" spans="1:19">
      <c r="A11" s="656">
        <v>5</v>
      </c>
      <c r="B11" s="675" t="s">
        <v>966</v>
      </c>
      <c r="C11" s="690">
        <v>7856659.0698969997</v>
      </c>
      <c r="D11" s="690">
        <v>5962261.8482480003</v>
      </c>
      <c r="E11" s="690">
        <v>227054.6</v>
      </c>
      <c r="F11" s="690">
        <v>59531.88</v>
      </c>
      <c r="G11" s="690">
        <v>48987.46</v>
      </c>
      <c r="H11" s="690">
        <v>1558823.281649</v>
      </c>
      <c r="I11" s="690">
        <v>1743076.88561396</v>
      </c>
      <c r="J11" s="690">
        <v>119194.84996496</v>
      </c>
      <c r="K11" s="690">
        <v>22705.46</v>
      </c>
      <c r="L11" s="690">
        <v>17859.563999999998</v>
      </c>
      <c r="M11" s="690">
        <v>24493.73</v>
      </c>
      <c r="N11" s="690">
        <v>1558823.281649</v>
      </c>
      <c r="O11" s="690">
        <v>18590</v>
      </c>
      <c r="P11" s="717">
        <v>0.17211852525482171</v>
      </c>
      <c r="Q11" s="717">
        <v>0.20828816225228297</v>
      </c>
      <c r="R11" s="717">
        <v>0.17422890123816276</v>
      </c>
      <c r="S11" s="714">
        <v>14.176542043733665</v>
      </c>
    </row>
    <row r="12" spans="1:19">
      <c r="A12" s="656">
        <v>6</v>
      </c>
      <c r="B12" s="675" t="s">
        <v>967</v>
      </c>
      <c r="C12" s="690">
        <v>21115468.934099998</v>
      </c>
      <c r="D12" s="690">
        <v>18933303.254099999</v>
      </c>
      <c r="E12" s="690">
        <v>407026.59</v>
      </c>
      <c r="F12" s="690">
        <v>111853.53</v>
      </c>
      <c r="G12" s="690">
        <v>165497.98000000001</v>
      </c>
      <c r="H12" s="690">
        <v>1497787.58</v>
      </c>
      <c r="I12" s="690">
        <v>2033461.3310819999</v>
      </c>
      <c r="J12" s="690">
        <v>378666.04308199999</v>
      </c>
      <c r="K12" s="690">
        <v>40702.659</v>
      </c>
      <c r="L12" s="690">
        <v>33556.059000000001</v>
      </c>
      <c r="M12" s="690">
        <v>82748.990000000005</v>
      </c>
      <c r="N12" s="690">
        <v>1497787.58</v>
      </c>
      <c r="O12" s="690">
        <v>22965</v>
      </c>
      <c r="P12" s="717">
        <v>0</v>
      </c>
      <c r="Q12" s="717">
        <v>0.22037467501497021</v>
      </c>
      <c r="R12" s="717">
        <v>0.13350813921577523</v>
      </c>
      <c r="S12" s="714">
        <v>30.272033984668802</v>
      </c>
    </row>
    <row r="13" spans="1:19">
      <c r="A13" s="656">
        <v>7</v>
      </c>
      <c r="B13" s="675" t="s">
        <v>968</v>
      </c>
      <c r="C13" s="690">
        <v>203589262.12040401</v>
      </c>
      <c r="D13" s="690">
        <v>198514501.63261601</v>
      </c>
      <c r="E13" s="690">
        <v>2897182.321184</v>
      </c>
      <c r="F13" s="690">
        <v>1001738.802928</v>
      </c>
      <c r="G13" s="690">
        <v>305471.96999999997</v>
      </c>
      <c r="H13" s="690">
        <v>870367.39367599995</v>
      </c>
      <c r="I13" s="690">
        <v>5583633.28432512</v>
      </c>
      <c r="J13" s="690">
        <v>3970290.0326523199</v>
      </c>
      <c r="K13" s="690">
        <v>289718.23211839999</v>
      </c>
      <c r="L13" s="690">
        <v>300521.64087840001</v>
      </c>
      <c r="M13" s="690">
        <v>152735.98499999999</v>
      </c>
      <c r="N13" s="690">
        <v>870367.39367599995</v>
      </c>
      <c r="O13" s="690">
        <v>2674</v>
      </c>
      <c r="P13" s="717">
        <v>0.1076478743738086</v>
      </c>
      <c r="Q13" s="717">
        <v>0.13135185551481496</v>
      </c>
      <c r="R13" s="717">
        <v>0.11250335051347768</v>
      </c>
      <c r="S13" s="714">
        <v>124.61674302232912</v>
      </c>
    </row>
    <row r="14" spans="1:19">
      <c r="A14" s="676">
        <v>7.1</v>
      </c>
      <c r="B14" s="677" t="s">
        <v>969</v>
      </c>
      <c r="C14" s="690">
        <v>183756506.63661999</v>
      </c>
      <c r="D14" s="690">
        <v>178963501.72229201</v>
      </c>
      <c r="E14" s="690">
        <v>2628944.077724</v>
      </c>
      <c r="F14" s="690">
        <v>988221.47292800003</v>
      </c>
      <c r="G14" s="690">
        <v>305471.96999999997</v>
      </c>
      <c r="H14" s="690">
        <v>870367.39367599995</v>
      </c>
      <c r="I14" s="690">
        <v>5161734.2627726402</v>
      </c>
      <c r="J14" s="690">
        <v>3579270.0344458399</v>
      </c>
      <c r="K14" s="690">
        <v>262894.40777240001</v>
      </c>
      <c r="L14" s="690">
        <v>296466.44187839999</v>
      </c>
      <c r="M14" s="690">
        <v>152735.98499999999</v>
      </c>
      <c r="N14" s="690">
        <v>870367.39367599995</v>
      </c>
      <c r="O14" s="690">
        <v>2280</v>
      </c>
      <c r="P14" s="717">
        <v>0.10702510346856793</v>
      </c>
      <c r="Q14" s="717">
        <v>0.13079408610444546</v>
      </c>
      <c r="R14" s="717">
        <v>0.11208014019131646</v>
      </c>
      <c r="S14" s="714">
        <v>125.14375642367733</v>
      </c>
    </row>
    <row r="15" spans="1:19" ht="25.5">
      <c r="A15" s="676">
        <v>7.2</v>
      </c>
      <c r="B15" s="677" t="s">
        <v>970</v>
      </c>
      <c r="C15" s="690">
        <v>5680635.0072520003</v>
      </c>
      <c r="D15" s="690">
        <v>5680635.0072520003</v>
      </c>
      <c r="E15" s="690">
        <v>0</v>
      </c>
      <c r="F15" s="690">
        <v>0</v>
      </c>
      <c r="G15" s="690">
        <v>0</v>
      </c>
      <c r="H15" s="690">
        <v>0</v>
      </c>
      <c r="I15" s="690">
        <v>113612.70014504</v>
      </c>
      <c r="J15" s="690">
        <v>113612.70014504</v>
      </c>
      <c r="K15" s="690">
        <v>0</v>
      </c>
      <c r="L15" s="690">
        <v>0</v>
      </c>
      <c r="M15" s="690">
        <v>0</v>
      </c>
      <c r="N15" s="690">
        <v>0</v>
      </c>
      <c r="O15" s="690">
        <v>69</v>
      </c>
      <c r="P15" s="717">
        <v>0.10382070610972621</v>
      </c>
      <c r="Q15" s="717">
        <v>0.1273640715687574</v>
      </c>
      <c r="R15" s="717">
        <v>0.11287868506883478</v>
      </c>
      <c r="S15" s="714">
        <v>140.5324618895842</v>
      </c>
    </row>
    <row r="16" spans="1:19">
      <c r="A16" s="676">
        <v>7.3</v>
      </c>
      <c r="B16" s="677" t="s">
        <v>971</v>
      </c>
      <c r="C16" s="690">
        <v>14152120.476531999</v>
      </c>
      <c r="D16" s="690">
        <v>13870364.903072</v>
      </c>
      <c r="E16" s="690">
        <v>268238.24346000003</v>
      </c>
      <c r="F16" s="690">
        <v>13517.33</v>
      </c>
      <c r="G16" s="690">
        <v>0</v>
      </c>
      <c r="H16" s="690">
        <v>0</v>
      </c>
      <c r="I16" s="690">
        <v>308286.32140744</v>
      </c>
      <c r="J16" s="690">
        <v>277407.29806144</v>
      </c>
      <c r="K16" s="690">
        <v>26823.824346000001</v>
      </c>
      <c r="L16" s="690">
        <v>4055.1990000000001</v>
      </c>
      <c r="M16" s="690">
        <v>0</v>
      </c>
      <c r="N16" s="690">
        <v>0</v>
      </c>
      <c r="O16" s="690">
        <v>325</v>
      </c>
      <c r="P16" s="717">
        <v>0.12787878384844736</v>
      </c>
      <c r="Q16" s="717">
        <v>0.14971179738165388</v>
      </c>
      <c r="R16" s="717">
        <v>0.11784781545664544</v>
      </c>
      <c r="S16" s="714">
        <v>111.38526073980769</v>
      </c>
    </row>
    <row r="17" spans="1:19">
      <c r="A17" s="656">
        <v>8</v>
      </c>
      <c r="B17" s="675" t="s">
        <v>972</v>
      </c>
      <c r="C17" s="690">
        <v>99207059.724419996</v>
      </c>
      <c r="D17" s="690">
        <v>95943895.383300006</v>
      </c>
      <c r="E17" s="690">
        <v>657653.93999999994</v>
      </c>
      <c r="F17" s="690">
        <v>762422.66</v>
      </c>
      <c r="G17" s="690">
        <v>334621.78000000003</v>
      </c>
      <c r="H17" s="690">
        <v>1508465.9611200001</v>
      </c>
      <c r="I17" s="690">
        <v>3889146.9507860001</v>
      </c>
      <c r="J17" s="690">
        <v>1918877.9076660001</v>
      </c>
      <c r="K17" s="690">
        <v>65765.394</v>
      </c>
      <c r="L17" s="690">
        <v>228726.79800000001</v>
      </c>
      <c r="M17" s="690">
        <v>167310.89000000001</v>
      </c>
      <c r="N17" s="690">
        <v>1508465.9611200001</v>
      </c>
      <c r="O17" s="690">
        <v>72727</v>
      </c>
      <c r="P17" s="717">
        <v>0.16543450120081338</v>
      </c>
      <c r="Q17" s="717">
        <v>0.22071045129654812</v>
      </c>
      <c r="R17" s="717">
        <v>0.21409910833818915</v>
      </c>
      <c r="S17" s="714">
        <v>0.70678275997069584</v>
      </c>
    </row>
    <row r="18" spans="1:19">
      <c r="A18" s="678">
        <v>9</v>
      </c>
      <c r="B18" s="679" t="s">
        <v>973</v>
      </c>
      <c r="C18" s="712">
        <v>0</v>
      </c>
      <c r="D18" s="712">
        <v>0</v>
      </c>
      <c r="E18" s="712">
        <v>0</v>
      </c>
      <c r="F18" s="712">
        <v>0</v>
      </c>
      <c r="G18" s="712">
        <v>0</v>
      </c>
      <c r="H18" s="712">
        <v>0</v>
      </c>
      <c r="I18" s="712">
        <v>0</v>
      </c>
      <c r="J18" s="712">
        <v>0</v>
      </c>
      <c r="K18" s="712">
        <v>0</v>
      </c>
      <c r="L18" s="712">
        <v>0</v>
      </c>
      <c r="M18" s="712">
        <v>0</v>
      </c>
      <c r="N18" s="712">
        <v>0</v>
      </c>
      <c r="O18" s="712">
        <v>0</v>
      </c>
      <c r="P18" s="717">
        <v>0</v>
      </c>
      <c r="Q18" s="717">
        <v>0</v>
      </c>
      <c r="R18" s="717">
        <v>0</v>
      </c>
      <c r="S18" s="715">
        <v>0</v>
      </c>
    </row>
    <row r="19" spans="1:19">
      <c r="A19" s="680">
        <v>10</v>
      </c>
      <c r="B19" s="681" t="s">
        <v>992</v>
      </c>
      <c r="C19" s="691">
        <v>1268682298.9237649</v>
      </c>
      <c r="D19" s="691">
        <v>1179490835.2135637</v>
      </c>
      <c r="E19" s="691">
        <v>22740445.666364003</v>
      </c>
      <c r="F19" s="691">
        <v>11479437.720612001</v>
      </c>
      <c r="G19" s="691">
        <v>7647090.1302600009</v>
      </c>
      <c r="H19" s="691">
        <v>47324490.192965001</v>
      </c>
      <c r="I19" s="691">
        <v>80333784.435934275</v>
      </c>
      <c r="J19" s="691">
        <v>23467873.295019273</v>
      </c>
      <c r="K19" s="691">
        <v>2274044.5666363998</v>
      </c>
      <c r="L19" s="691">
        <v>3443831.3161835992</v>
      </c>
      <c r="M19" s="691">
        <v>3823545.0651300005</v>
      </c>
      <c r="N19" s="691">
        <v>47324490.192965001</v>
      </c>
      <c r="O19" s="691">
        <v>530013</v>
      </c>
      <c r="P19" s="727">
        <v>0.23553758262423649</v>
      </c>
      <c r="Q19" s="727">
        <v>0.28905576974001812</v>
      </c>
      <c r="R19" s="727">
        <v>0.22070450554298696</v>
      </c>
      <c r="S19" s="716">
        <v>45.849499851090549</v>
      </c>
    </row>
    <row r="20" spans="1:19" ht="25.5">
      <c r="A20" s="676">
        <v>10.1</v>
      </c>
      <c r="B20" s="677" t="s">
        <v>997</v>
      </c>
      <c r="C20" s="690">
        <v>345995713.79100001</v>
      </c>
      <c r="D20" s="690">
        <v>330764370.31</v>
      </c>
      <c r="E20" s="690">
        <v>2926249.6864</v>
      </c>
      <c r="F20" s="690">
        <v>1794906.02</v>
      </c>
      <c r="G20" s="690">
        <v>1344113.9</v>
      </c>
      <c r="H20" s="690">
        <v>9166073.8746000007</v>
      </c>
      <c r="I20" s="690">
        <v>17284514.807440002</v>
      </c>
      <c r="J20" s="690">
        <v>6615287.2082000002</v>
      </c>
      <c r="K20" s="690">
        <v>292624.96863999998</v>
      </c>
      <c r="L20" s="690">
        <v>538471.80599999998</v>
      </c>
      <c r="M20" s="690">
        <v>672056.95</v>
      </c>
      <c r="N20" s="690">
        <v>9166073.8746000007</v>
      </c>
      <c r="O20" s="690">
        <v>357788</v>
      </c>
      <c r="P20" s="717">
        <v>0.30693832674968619</v>
      </c>
      <c r="Q20" s="717">
        <v>0.35402378195447642</v>
      </c>
      <c r="R20" s="717">
        <v>0.30491352623919993</v>
      </c>
      <c r="S20" s="714">
        <v>30.988545258167914</v>
      </c>
    </row>
    <row r="23" spans="1:19">
      <c r="C23" s="713"/>
      <c r="D23" s="713"/>
      <c r="E23" s="713"/>
      <c r="F23" s="713"/>
      <c r="G23" s="713"/>
      <c r="H23" s="713"/>
      <c r="I23" s="713"/>
      <c r="J23" s="713"/>
      <c r="K23" s="713"/>
      <c r="L23" s="713"/>
      <c r="M23" s="713"/>
      <c r="N23" s="713"/>
      <c r="O23" s="713"/>
      <c r="P23" s="713"/>
      <c r="Q23" s="713"/>
      <c r="R23" s="713"/>
      <c r="S23" s="713"/>
    </row>
    <row r="24" spans="1:19">
      <c r="C24" s="713"/>
      <c r="D24" s="713"/>
      <c r="E24" s="713"/>
      <c r="F24" s="713"/>
      <c r="G24" s="713"/>
      <c r="H24" s="713"/>
      <c r="I24" s="713"/>
      <c r="J24" s="713"/>
      <c r="K24" s="713"/>
      <c r="L24" s="713"/>
      <c r="M24" s="713"/>
      <c r="N24" s="713"/>
      <c r="O24" s="713"/>
      <c r="P24" s="713"/>
      <c r="Q24" s="713"/>
      <c r="R24" s="713"/>
      <c r="S24" s="713"/>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I28" sqref="I28"/>
      <selection pane="topRight" activeCell="I28" sqref="I28"/>
      <selection pane="bottomLeft" activeCell="I28" sqref="I28"/>
      <selection pane="bottomRight" activeCell="M24" sqref="M24"/>
    </sheetView>
  </sheetViews>
  <sheetFormatPr defaultColWidth="9.140625" defaultRowHeight="15.75"/>
  <cols>
    <col min="1" max="1" width="9.5703125" style="98" bestFit="1" customWidth="1"/>
    <col min="2" max="2" width="55.140625" style="98" bestFit="1" customWidth="1"/>
    <col min="3" max="8" width="14.7109375" style="98" customWidth="1"/>
    <col min="9" max="16384" width="9.140625" style="99"/>
  </cols>
  <sheetData>
    <row r="1" spans="1:8">
      <c r="A1" s="96" t="s">
        <v>188</v>
      </c>
      <c r="B1" s="98" t="str">
        <f>Info!C2</f>
        <v>სს ”ლიბერთი ბანკი”</v>
      </c>
    </row>
    <row r="2" spans="1:8">
      <c r="A2" s="96" t="s">
        <v>189</v>
      </c>
      <c r="B2" s="153">
        <f>'1. key ratios'!B2</f>
        <v>44926</v>
      </c>
    </row>
    <row r="3" spans="1:8">
      <c r="A3" s="96"/>
    </row>
    <row r="4" spans="1:8" ht="16.5" thickBot="1">
      <c r="A4" s="154" t="s">
        <v>405</v>
      </c>
      <c r="B4" s="155" t="s">
        <v>243</v>
      </c>
      <c r="C4" s="154"/>
      <c r="D4" s="156"/>
      <c r="E4" s="156"/>
      <c r="F4" s="157"/>
      <c r="G4" s="157"/>
      <c r="H4" s="158" t="s">
        <v>93</v>
      </c>
    </row>
    <row r="5" spans="1:8">
      <c r="A5" s="159"/>
      <c r="B5" s="160"/>
      <c r="C5" s="741" t="s">
        <v>194</v>
      </c>
      <c r="D5" s="742"/>
      <c r="E5" s="743"/>
      <c r="F5" s="741" t="s">
        <v>195</v>
      </c>
      <c r="G5" s="742"/>
      <c r="H5" s="744"/>
    </row>
    <row r="6" spans="1:8">
      <c r="A6" s="161" t="s">
        <v>26</v>
      </c>
      <c r="B6" s="162" t="s">
        <v>153</v>
      </c>
      <c r="C6" s="163" t="s">
        <v>27</v>
      </c>
      <c r="D6" s="163" t="s">
        <v>94</v>
      </c>
      <c r="E6" s="163" t="s">
        <v>68</v>
      </c>
      <c r="F6" s="163" t="s">
        <v>27</v>
      </c>
      <c r="G6" s="163" t="s">
        <v>94</v>
      </c>
      <c r="H6" s="164" t="s">
        <v>68</v>
      </c>
    </row>
    <row r="7" spans="1:8">
      <c r="A7" s="161">
        <v>1</v>
      </c>
      <c r="B7" s="165" t="s">
        <v>154</v>
      </c>
      <c r="C7" s="166">
        <v>201815597.56999999</v>
      </c>
      <c r="D7" s="166">
        <v>71115264.011999995</v>
      </c>
      <c r="E7" s="167">
        <f>C7+D7</f>
        <v>272930861.58200002</v>
      </c>
      <c r="F7" s="168">
        <v>203476624.28</v>
      </c>
      <c r="G7" s="169">
        <v>65605797.284999989</v>
      </c>
      <c r="H7" s="170">
        <f>F7+G7</f>
        <v>269082421.565</v>
      </c>
    </row>
    <row r="8" spans="1:8">
      <c r="A8" s="161">
        <v>2</v>
      </c>
      <c r="B8" s="165" t="s">
        <v>155</v>
      </c>
      <c r="C8" s="166">
        <v>57717149.950000003</v>
      </c>
      <c r="D8" s="166">
        <v>75533633.551999986</v>
      </c>
      <c r="E8" s="167">
        <f t="shared" ref="E8:E20" si="0">C8+D8</f>
        <v>133250783.50199999</v>
      </c>
      <c r="F8" s="168">
        <v>38911093.380000003</v>
      </c>
      <c r="G8" s="169">
        <v>75802219.868000001</v>
      </c>
      <c r="H8" s="170">
        <f t="shared" ref="H8:H40" si="1">F8+G8</f>
        <v>114713313.248</v>
      </c>
    </row>
    <row r="9" spans="1:8">
      <c r="A9" s="161">
        <v>3</v>
      </c>
      <c r="B9" s="165" t="s">
        <v>156</v>
      </c>
      <c r="C9" s="166">
        <v>879219.76</v>
      </c>
      <c r="D9" s="166">
        <v>114922521.309</v>
      </c>
      <c r="E9" s="167">
        <f t="shared" si="0"/>
        <v>115801741.06900001</v>
      </c>
      <c r="F9" s="168">
        <v>579394.38</v>
      </c>
      <c r="G9" s="169">
        <v>330415497.92299998</v>
      </c>
      <c r="H9" s="170">
        <f t="shared" si="1"/>
        <v>330994892.30299997</v>
      </c>
    </row>
    <row r="10" spans="1:8">
      <c r="A10" s="161">
        <v>4</v>
      </c>
      <c r="B10" s="165" t="s">
        <v>185</v>
      </c>
      <c r="C10" s="166">
        <v>0</v>
      </c>
      <c r="D10" s="166">
        <v>0</v>
      </c>
      <c r="E10" s="167">
        <f t="shared" si="0"/>
        <v>0</v>
      </c>
      <c r="F10" s="168">
        <v>0</v>
      </c>
      <c r="G10" s="169">
        <v>0</v>
      </c>
      <c r="H10" s="170">
        <f t="shared" si="1"/>
        <v>0</v>
      </c>
    </row>
    <row r="11" spans="1:8">
      <c r="A11" s="161">
        <v>5</v>
      </c>
      <c r="B11" s="165" t="s">
        <v>157</v>
      </c>
      <c r="C11" s="166">
        <v>306020450.33999997</v>
      </c>
      <c r="D11" s="166">
        <v>53521755.751000002</v>
      </c>
      <c r="E11" s="167">
        <f t="shared" si="0"/>
        <v>359542206.09099996</v>
      </c>
      <c r="F11" s="168">
        <v>233393540.03</v>
      </c>
      <c r="G11" s="169">
        <v>0</v>
      </c>
      <c r="H11" s="170">
        <f t="shared" si="1"/>
        <v>233393540.03</v>
      </c>
    </row>
    <row r="12" spans="1:8">
      <c r="A12" s="161">
        <v>6.1</v>
      </c>
      <c r="B12" s="171" t="s">
        <v>158</v>
      </c>
      <c r="C12" s="166">
        <v>1992344238.1600063</v>
      </c>
      <c r="D12" s="166">
        <v>509608159.06900001</v>
      </c>
      <c r="E12" s="167">
        <f t="shared" si="0"/>
        <v>2501952397.2290063</v>
      </c>
      <c r="F12" s="168">
        <v>1552707002.8200037</v>
      </c>
      <c r="G12" s="169">
        <v>422293863.18399942</v>
      </c>
      <c r="H12" s="170">
        <f t="shared" si="1"/>
        <v>1975000866.004003</v>
      </c>
    </row>
    <row r="13" spans="1:8">
      <c r="A13" s="161">
        <v>6.2</v>
      </c>
      <c r="B13" s="171" t="s">
        <v>159</v>
      </c>
      <c r="C13" s="166">
        <v>-111586716.90378956</v>
      </c>
      <c r="D13" s="166">
        <v>-19150849.821210034</v>
      </c>
      <c r="E13" s="167">
        <f t="shared" si="0"/>
        <v>-130737566.72499961</v>
      </c>
      <c r="F13" s="168">
        <v>-109191850.45667495</v>
      </c>
      <c r="G13" s="169">
        <v>-31142211.838324647</v>
      </c>
      <c r="H13" s="170">
        <f t="shared" si="1"/>
        <v>-140334062.2949996</v>
      </c>
    </row>
    <row r="14" spans="1:8">
      <c r="A14" s="161">
        <v>6</v>
      </c>
      <c r="B14" s="165" t="s">
        <v>160</v>
      </c>
      <c r="C14" s="167">
        <f>C12+C13</f>
        <v>1880757521.2562168</v>
      </c>
      <c r="D14" s="167">
        <f>D12+D13</f>
        <v>490457309.24778998</v>
      </c>
      <c r="E14" s="167">
        <f>C14+D14</f>
        <v>2371214830.5040069</v>
      </c>
      <c r="F14" s="167">
        <f>F12+F13</f>
        <v>1443515152.3633287</v>
      </c>
      <c r="G14" s="167">
        <f>G12+G13</f>
        <v>391151651.34567475</v>
      </c>
      <c r="H14" s="170">
        <f t="shared" si="1"/>
        <v>1834666803.7090034</v>
      </c>
    </row>
    <row r="15" spans="1:8">
      <c r="A15" s="161">
        <v>7</v>
      </c>
      <c r="B15" s="165" t="s">
        <v>161</v>
      </c>
      <c r="C15" s="166">
        <v>40276716.479999989</v>
      </c>
      <c r="D15" s="166">
        <v>2988362.699</v>
      </c>
      <c r="E15" s="167">
        <f t="shared" si="0"/>
        <v>43265079.17899999</v>
      </c>
      <c r="F15" s="168">
        <v>31551329.02</v>
      </c>
      <c r="G15" s="169">
        <v>2562589.6380000003</v>
      </c>
      <c r="H15" s="170">
        <f t="shared" si="1"/>
        <v>34113918.658</v>
      </c>
    </row>
    <row r="16" spans="1:8">
      <c r="A16" s="161">
        <v>8</v>
      </c>
      <c r="B16" s="165" t="s">
        <v>162</v>
      </c>
      <c r="C16" s="166">
        <v>390232.12400000007</v>
      </c>
      <c r="D16" s="166">
        <v>0</v>
      </c>
      <c r="E16" s="167">
        <f t="shared" si="0"/>
        <v>390232.12400000007</v>
      </c>
      <c r="F16" s="168">
        <v>116954.05399999954</v>
      </c>
      <c r="G16" s="169">
        <v>0</v>
      </c>
      <c r="H16" s="170">
        <f t="shared" si="1"/>
        <v>116954.05399999954</v>
      </c>
    </row>
    <row r="17" spans="1:8">
      <c r="A17" s="161">
        <v>9</v>
      </c>
      <c r="B17" s="165" t="s">
        <v>163</v>
      </c>
      <c r="C17" s="166">
        <v>106733.3</v>
      </c>
      <c r="D17" s="166">
        <v>0</v>
      </c>
      <c r="E17" s="167">
        <f t="shared" si="0"/>
        <v>106733.3</v>
      </c>
      <c r="F17" s="168">
        <v>106733.3</v>
      </c>
      <c r="G17" s="169">
        <v>0</v>
      </c>
      <c r="H17" s="170">
        <f t="shared" si="1"/>
        <v>106733.3</v>
      </c>
    </row>
    <row r="18" spans="1:8">
      <c r="A18" s="161">
        <v>10</v>
      </c>
      <c r="B18" s="165" t="s">
        <v>164</v>
      </c>
      <c r="C18" s="166">
        <v>238772716.76999989</v>
      </c>
      <c r="D18" s="166">
        <v>0</v>
      </c>
      <c r="E18" s="167">
        <f t="shared" si="0"/>
        <v>238772716.76999989</v>
      </c>
      <c r="F18" s="168">
        <v>239803221.10000011</v>
      </c>
      <c r="G18" s="169">
        <v>0</v>
      </c>
      <c r="H18" s="170">
        <f t="shared" si="1"/>
        <v>239803221.10000011</v>
      </c>
    </row>
    <row r="19" spans="1:8">
      <c r="A19" s="161">
        <v>11</v>
      </c>
      <c r="B19" s="165" t="s">
        <v>165</v>
      </c>
      <c r="C19" s="166">
        <v>41585561.116400003</v>
      </c>
      <c r="D19" s="166">
        <v>46411209.121999994</v>
      </c>
      <c r="E19" s="167">
        <f t="shared" si="0"/>
        <v>87996770.238399997</v>
      </c>
      <c r="F19" s="168">
        <v>35388096.655400008</v>
      </c>
      <c r="G19" s="169">
        <v>18968180.452</v>
      </c>
      <c r="H19" s="170">
        <f t="shared" si="1"/>
        <v>54356277.107400008</v>
      </c>
    </row>
    <row r="20" spans="1:8">
      <c r="A20" s="161">
        <v>12</v>
      </c>
      <c r="B20" s="172" t="s">
        <v>166</v>
      </c>
      <c r="C20" s="167">
        <f>SUM(C7:C11)+SUM(C14:C19)</f>
        <v>2768321898.6666164</v>
      </c>
      <c r="D20" s="167">
        <f>SUM(D7:D11)+SUM(D14:D19)</f>
        <v>854950055.69278991</v>
      </c>
      <c r="E20" s="167">
        <f t="shared" si="0"/>
        <v>3623271954.3594065</v>
      </c>
      <c r="F20" s="167">
        <f>SUM(F7:F11)+SUM(F14:F19)</f>
        <v>2226842138.5627289</v>
      </c>
      <c r="G20" s="167">
        <f>SUM(G7:G11)+SUM(G14:G19)</f>
        <v>884505936.51167476</v>
      </c>
      <c r="H20" s="170">
        <f t="shared" si="1"/>
        <v>3111348075.0744038</v>
      </c>
    </row>
    <row r="21" spans="1:8">
      <c r="A21" s="161"/>
      <c r="B21" s="162" t="s">
        <v>183</v>
      </c>
      <c r="C21" s="173"/>
      <c r="D21" s="173"/>
      <c r="E21" s="173"/>
      <c r="F21" s="174"/>
      <c r="G21" s="175"/>
      <c r="H21" s="176"/>
    </row>
    <row r="22" spans="1:8">
      <c r="A22" s="161">
        <v>13</v>
      </c>
      <c r="B22" s="165" t="s">
        <v>167</v>
      </c>
      <c r="C22" s="166">
        <v>12449268.630000001</v>
      </c>
      <c r="D22" s="166">
        <v>12320644.066</v>
      </c>
      <c r="E22" s="167">
        <f>C22+D22</f>
        <v>24769912.696000002</v>
      </c>
      <c r="F22" s="168">
        <v>710264.53</v>
      </c>
      <c r="G22" s="169">
        <v>4302719.2640000004</v>
      </c>
      <c r="H22" s="170">
        <f t="shared" si="1"/>
        <v>5012983.7940000007</v>
      </c>
    </row>
    <row r="23" spans="1:8">
      <c r="A23" s="161">
        <v>14</v>
      </c>
      <c r="B23" s="165" t="s">
        <v>168</v>
      </c>
      <c r="C23" s="166">
        <v>661458433.5320015</v>
      </c>
      <c r="D23" s="166">
        <v>386393561.89106536</v>
      </c>
      <c r="E23" s="167">
        <f t="shared" ref="E23:E40" si="2">C23+D23</f>
        <v>1047851995.4230669</v>
      </c>
      <c r="F23" s="168">
        <v>663602442.83999705</v>
      </c>
      <c r="G23" s="169">
        <v>356939805.83650792</v>
      </c>
      <c r="H23" s="170">
        <f t="shared" si="1"/>
        <v>1020542248.676505</v>
      </c>
    </row>
    <row r="24" spans="1:8">
      <c r="A24" s="161">
        <v>15</v>
      </c>
      <c r="B24" s="165" t="s">
        <v>169</v>
      </c>
      <c r="C24" s="166">
        <v>190729876.63999999</v>
      </c>
      <c r="D24" s="166">
        <v>159600837.83639708</v>
      </c>
      <c r="E24" s="167">
        <f t="shared" si="2"/>
        <v>350330714.47639704</v>
      </c>
      <c r="F24" s="168">
        <v>121152116.46000001</v>
      </c>
      <c r="G24" s="169">
        <v>149949219.5559662</v>
      </c>
      <c r="H24" s="170">
        <f t="shared" si="1"/>
        <v>271101336.01596618</v>
      </c>
    </row>
    <row r="25" spans="1:8">
      <c r="A25" s="161">
        <v>16</v>
      </c>
      <c r="B25" s="165" t="s">
        <v>170</v>
      </c>
      <c r="C25" s="166">
        <v>1049401358.2700007</v>
      </c>
      <c r="D25" s="166">
        <v>210109672.53353581</v>
      </c>
      <c r="E25" s="167">
        <f t="shared" si="2"/>
        <v>1259511030.8035364</v>
      </c>
      <c r="F25" s="168">
        <v>681586553.9100008</v>
      </c>
      <c r="G25" s="169">
        <v>249481489.5215283</v>
      </c>
      <c r="H25" s="170">
        <f t="shared" si="1"/>
        <v>931068043.43152905</v>
      </c>
    </row>
    <row r="26" spans="1:8">
      <c r="A26" s="161">
        <v>17</v>
      </c>
      <c r="B26" s="165" t="s">
        <v>171</v>
      </c>
      <c r="C26" s="173">
        <v>0</v>
      </c>
      <c r="D26" s="173">
        <v>0</v>
      </c>
      <c r="E26" s="167">
        <f t="shared" si="2"/>
        <v>0</v>
      </c>
      <c r="F26" s="174">
        <v>0</v>
      </c>
      <c r="G26" s="175">
        <v>0</v>
      </c>
      <c r="H26" s="170">
        <f t="shared" si="1"/>
        <v>0</v>
      </c>
    </row>
    <row r="27" spans="1:8">
      <c r="A27" s="161">
        <v>18</v>
      </c>
      <c r="B27" s="165" t="s">
        <v>172</v>
      </c>
      <c r="C27" s="166">
        <v>226900000</v>
      </c>
      <c r="D27" s="166">
        <v>74648387.996390998</v>
      </c>
      <c r="E27" s="167">
        <f t="shared" si="2"/>
        <v>301548387.996391</v>
      </c>
      <c r="F27" s="168">
        <v>246000000</v>
      </c>
      <c r="G27" s="169">
        <v>98496232.547408</v>
      </c>
      <c r="H27" s="170">
        <f t="shared" si="1"/>
        <v>344496232.54740798</v>
      </c>
    </row>
    <row r="28" spans="1:8">
      <c r="A28" s="161">
        <v>19</v>
      </c>
      <c r="B28" s="165" t="s">
        <v>173</v>
      </c>
      <c r="C28" s="166">
        <v>18506153.850000001</v>
      </c>
      <c r="D28" s="166">
        <v>1396112.4660000002</v>
      </c>
      <c r="E28" s="167">
        <f t="shared" si="2"/>
        <v>19902266.316000003</v>
      </c>
      <c r="F28" s="168">
        <v>10505625.529999999</v>
      </c>
      <c r="G28" s="169">
        <v>2007745.1940000001</v>
      </c>
      <c r="H28" s="170">
        <f t="shared" si="1"/>
        <v>12513370.723999999</v>
      </c>
    </row>
    <row r="29" spans="1:8">
      <c r="A29" s="161">
        <v>20</v>
      </c>
      <c r="B29" s="165" t="s">
        <v>95</v>
      </c>
      <c r="C29" s="166">
        <v>68617256.204087198</v>
      </c>
      <c r="D29" s="166">
        <v>46953808.091912799</v>
      </c>
      <c r="E29" s="167">
        <f t="shared" si="2"/>
        <v>115571064.296</v>
      </c>
      <c r="F29" s="168">
        <v>37610583.137404159</v>
      </c>
      <c r="G29" s="169">
        <v>37326830.337715834</v>
      </c>
      <c r="H29" s="170">
        <f t="shared" si="1"/>
        <v>74937413.475119993</v>
      </c>
    </row>
    <row r="30" spans="1:8">
      <c r="A30" s="161">
        <v>21</v>
      </c>
      <c r="B30" s="165" t="s">
        <v>174</v>
      </c>
      <c r="C30" s="166">
        <v>6437000</v>
      </c>
      <c r="D30" s="166">
        <v>91996556.200000003</v>
      </c>
      <c r="E30" s="167">
        <f t="shared" si="2"/>
        <v>98433556.200000003</v>
      </c>
      <c r="F30" s="168">
        <v>6437000</v>
      </c>
      <c r="G30" s="169">
        <v>105578236.16000001</v>
      </c>
      <c r="H30" s="170">
        <f t="shared" si="1"/>
        <v>112015236.16000001</v>
      </c>
    </row>
    <row r="31" spans="1:8">
      <c r="A31" s="161">
        <v>22</v>
      </c>
      <c r="B31" s="172" t="s">
        <v>175</v>
      </c>
      <c r="C31" s="167">
        <f>SUM(C22:C30)</f>
        <v>2234499347.1260896</v>
      </c>
      <c r="D31" s="167">
        <f>SUM(D22:D30)</f>
        <v>983419581.08130205</v>
      </c>
      <c r="E31" s="167">
        <f>C31+D31</f>
        <v>3217918928.2073917</v>
      </c>
      <c r="F31" s="167">
        <f>SUM(F22:F30)</f>
        <v>1767604586.407402</v>
      </c>
      <c r="G31" s="167">
        <f>SUM(G22:G30)</f>
        <v>1004082278.4171262</v>
      </c>
      <c r="H31" s="170">
        <f t="shared" si="1"/>
        <v>2771686864.8245282</v>
      </c>
    </row>
    <row r="32" spans="1:8">
      <c r="A32" s="161"/>
      <c r="B32" s="162" t="s">
        <v>184</v>
      </c>
      <c r="C32" s="173"/>
      <c r="D32" s="173"/>
      <c r="E32" s="166"/>
      <c r="F32" s="174"/>
      <c r="G32" s="175"/>
      <c r="H32" s="176"/>
    </row>
    <row r="33" spans="1:8">
      <c r="A33" s="161">
        <v>23</v>
      </c>
      <c r="B33" s="165" t="s">
        <v>176</v>
      </c>
      <c r="C33" s="166">
        <v>54628742.530000001</v>
      </c>
      <c r="D33" s="173">
        <v>0</v>
      </c>
      <c r="E33" s="167">
        <f t="shared" si="2"/>
        <v>54628742.530000001</v>
      </c>
      <c r="F33" s="168">
        <v>54628742.530000001</v>
      </c>
      <c r="G33" s="175">
        <v>0</v>
      </c>
      <c r="H33" s="170">
        <f t="shared" si="1"/>
        <v>54628742.530000001</v>
      </c>
    </row>
    <row r="34" spans="1:8">
      <c r="A34" s="161">
        <v>24</v>
      </c>
      <c r="B34" s="165" t="s">
        <v>177</v>
      </c>
      <c r="C34" s="166">
        <v>61390.64</v>
      </c>
      <c r="D34" s="173">
        <v>0</v>
      </c>
      <c r="E34" s="167">
        <f t="shared" si="2"/>
        <v>61390.64</v>
      </c>
      <c r="F34" s="168">
        <v>61390.64</v>
      </c>
      <c r="G34" s="175">
        <v>0</v>
      </c>
      <c r="H34" s="170">
        <f t="shared" si="1"/>
        <v>61390.64</v>
      </c>
    </row>
    <row r="35" spans="1:8">
      <c r="A35" s="161">
        <v>25</v>
      </c>
      <c r="B35" s="171" t="s">
        <v>178</v>
      </c>
      <c r="C35" s="166">
        <v>-10154020.07</v>
      </c>
      <c r="D35" s="173">
        <v>0</v>
      </c>
      <c r="E35" s="167">
        <f t="shared" si="2"/>
        <v>-10154020.07</v>
      </c>
      <c r="F35" s="168">
        <v>-10154020.07</v>
      </c>
      <c r="G35" s="175">
        <v>0</v>
      </c>
      <c r="H35" s="170">
        <f t="shared" si="1"/>
        <v>-10154020.07</v>
      </c>
    </row>
    <row r="36" spans="1:8">
      <c r="A36" s="161">
        <v>26</v>
      </c>
      <c r="B36" s="165" t="s">
        <v>179</v>
      </c>
      <c r="C36" s="166">
        <v>39651986.239999995</v>
      </c>
      <c r="D36" s="173">
        <v>0</v>
      </c>
      <c r="E36" s="167">
        <f t="shared" si="2"/>
        <v>39651986.239999995</v>
      </c>
      <c r="F36" s="168">
        <v>39651986.239999995</v>
      </c>
      <c r="G36" s="175">
        <v>0</v>
      </c>
      <c r="H36" s="170">
        <f t="shared" si="1"/>
        <v>39651986.239999995</v>
      </c>
    </row>
    <row r="37" spans="1:8">
      <c r="A37" s="161">
        <v>27</v>
      </c>
      <c r="B37" s="165" t="s">
        <v>180</v>
      </c>
      <c r="C37" s="166">
        <v>1694027.75</v>
      </c>
      <c r="D37" s="173">
        <v>0</v>
      </c>
      <c r="E37" s="167">
        <f t="shared" si="2"/>
        <v>1694027.75</v>
      </c>
      <c r="F37" s="168">
        <v>1694027.75</v>
      </c>
      <c r="G37" s="175">
        <v>0</v>
      </c>
      <c r="H37" s="170">
        <f t="shared" si="1"/>
        <v>1694027.75</v>
      </c>
    </row>
    <row r="38" spans="1:8">
      <c r="A38" s="161">
        <v>28</v>
      </c>
      <c r="B38" s="165" t="s">
        <v>181</v>
      </c>
      <c r="C38" s="166">
        <v>285111219.96999997</v>
      </c>
      <c r="D38" s="173">
        <v>0</v>
      </c>
      <c r="E38" s="167">
        <f t="shared" si="2"/>
        <v>285111219.96999997</v>
      </c>
      <c r="F38" s="168">
        <v>218500585.56000006</v>
      </c>
      <c r="G38" s="175">
        <v>0</v>
      </c>
      <c r="H38" s="170">
        <f t="shared" si="1"/>
        <v>218500585.56000006</v>
      </c>
    </row>
    <row r="39" spans="1:8">
      <c r="A39" s="161">
        <v>29</v>
      </c>
      <c r="B39" s="165" t="s">
        <v>196</v>
      </c>
      <c r="C39" s="166">
        <v>34359679.090000004</v>
      </c>
      <c r="D39" s="173">
        <v>0</v>
      </c>
      <c r="E39" s="167">
        <f t="shared" si="2"/>
        <v>34359679.090000004</v>
      </c>
      <c r="F39" s="168">
        <v>35278497.609999999</v>
      </c>
      <c r="G39" s="175">
        <v>0</v>
      </c>
      <c r="H39" s="170">
        <f t="shared" si="1"/>
        <v>35278497.609999999</v>
      </c>
    </row>
    <row r="40" spans="1:8">
      <c r="A40" s="161">
        <v>30</v>
      </c>
      <c r="B40" s="172" t="s">
        <v>182</v>
      </c>
      <c r="C40" s="166">
        <v>405353026.14999998</v>
      </c>
      <c r="D40" s="173">
        <v>0</v>
      </c>
      <c r="E40" s="167">
        <f t="shared" si="2"/>
        <v>405353026.14999998</v>
      </c>
      <c r="F40" s="168">
        <v>339661210.26000011</v>
      </c>
      <c r="G40" s="175">
        <v>0</v>
      </c>
      <c r="H40" s="170">
        <f t="shared" si="1"/>
        <v>339661210.26000011</v>
      </c>
    </row>
    <row r="41" spans="1:8" ht="16.5" thickBot="1">
      <c r="A41" s="177">
        <v>31</v>
      </c>
      <c r="B41" s="178" t="s">
        <v>197</v>
      </c>
      <c r="C41" s="179">
        <f>C31+C40</f>
        <v>2639852373.2760897</v>
      </c>
      <c r="D41" s="179">
        <f>D31+D40</f>
        <v>983419581.08130205</v>
      </c>
      <c r="E41" s="179">
        <f>C41+D41</f>
        <v>3623271954.3573918</v>
      </c>
      <c r="F41" s="179">
        <f>F31+F40</f>
        <v>2107265796.6674023</v>
      </c>
      <c r="G41" s="179">
        <f>G31+G40</f>
        <v>1004082278.4171262</v>
      </c>
      <c r="H41" s="180">
        <f>F41+G41</f>
        <v>3111348075.0845284</v>
      </c>
    </row>
    <row r="43" spans="1:8">
      <c r="B43" s="18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95" zoomScale="85" zoomScaleNormal="85" workbookViewId="0">
      <selection activeCell="F227" sqref="F227"/>
    </sheetView>
  </sheetViews>
  <sheetFormatPr defaultColWidth="43.5703125" defaultRowHeight="11.25"/>
  <cols>
    <col min="1" max="1" width="8" style="17" customWidth="1"/>
    <col min="2" max="2" width="66.140625" style="18" customWidth="1"/>
    <col min="3" max="3" width="131.42578125" style="19" customWidth="1"/>
    <col min="4" max="5" width="10.28515625" style="10" customWidth="1"/>
    <col min="6" max="16384" width="43.5703125" style="10"/>
  </cols>
  <sheetData>
    <row r="1" spans="1:3" ht="12.75" thickTop="1" thickBot="1">
      <c r="A1" s="855" t="s">
        <v>325</v>
      </c>
      <c r="B1" s="856"/>
      <c r="C1" s="857"/>
    </row>
    <row r="2" spans="1:3" ht="26.25" customHeight="1">
      <c r="A2" s="35"/>
      <c r="B2" s="858" t="s">
        <v>326</v>
      </c>
      <c r="C2" s="858"/>
    </row>
    <row r="3" spans="1:3" s="15" customFormat="1" ht="11.25" customHeight="1">
      <c r="A3" s="14"/>
      <c r="B3" s="858" t="s">
        <v>418</v>
      </c>
      <c r="C3" s="858"/>
    </row>
    <row r="4" spans="1:3" ht="12" customHeight="1" thickBot="1">
      <c r="A4" s="859" t="s">
        <v>422</v>
      </c>
      <c r="B4" s="860"/>
      <c r="C4" s="861"/>
    </row>
    <row r="5" spans="1:3" ht="12" thickTop="1">
      <c r="A5" s="11"/>
      <c r="B5" s="862" t="s">
        <v>327</v>
      </c>
      <c r="C5" s="863"/>
    </row>
    <row r="6" spans="1:3">
      <c r="A6" s="35"/>
      <c r="B6" s="849" t="s">
        <v>419</v>
      </c>
      <c r="C6" s="850"/>
    </row>
    <row r="7" spans="1:3">
      <c r="A7" s="35"/>
      <c r="B7" s="849" t="s">
        <v>328</v>
      </c>
      <c r="C7" s="850"/>
    </row>
    <row r="8" spans="1:3">
      <c r="A8" s="35"/>
      <c r="B8" s="849" t="s">
        <v>420</v>
      </c>
      <c r="C8" s="850"/>
    </row>
    <row r="9" spans="1:3">
      <c r="A9" s="35"/>
      <c r="B9" s="851" t="s">
        <v>421</v>
      </c>
      <c r="C9" s="852"/>
    </row>
    <row r="10" spans="1:3">
      <c r="A10" s="35"/>
      <c r="B10" s="853" t="s">
        <v>329</v>
      </c>
      <c r="C10" s="854" t="s">
        <v>329</v>
      </c>
    </row>
    <row r="11" spans="1:3">
      <c r="A11" s="35"/>
      <c r="B11" s="853" t="s">
        <v>330</v>
      </c>
      <c r="C11" s="854" t="s">
        <v>330</v>
      </c>
    </row>
    <row r="12" spans="1:3">
      <c r="A12" s="35"/>
      <c r="B12" s="853" t="s">
        <v>331</v>
      </c>
      <c r="C12" s="854" t="s">
        <v>331</v>
      </c>
    </row>
    <row r="13" spans="1:3">
      <c r="A13" s="35"/>
      <c r="B13" s="853" t="s">
        <v>332</v>
      </c>
      <c r="C13" s="854" t="s">
        <v>332</v>
      </c>
    </row>
    <row r="14" spans="1:3">
      <c r="A14" s="35"/>
      <c r="B14" s="853" t="s">
        <v>333</v>
      </c>
      <c r="C14" s="854" t="s">
        <v>333</v>
      </c>
    </row>
    <row r="15" spans="1:3" ht="21.75" customHeight="1">
      <c r="A15" s="35"/>
      <c r="B15" s="853" t="s">
        <v>334</v>
      </c>
      <c r="C15" s="854" t="s">
        <v>334</v>
      </c>
    </row>
    <row r="16" spans="1:3">
      <c r="A16" s="35"/>
      <c r="B16" s="853" t="s">
        <v>335</v>
      </c>
      <c r="C16" s="854" t="s">
        <v>336</v>
      </c>
    </row>
    <row r="17" spans="1:3">
      <c r="A17" s="35"/>
      <c r="B17" s="853" t="s">
        <v>337</v>
      </c>
      <c r="C17" s="854" t="s">
        <v>338</v>
      </c>
    </row>
    <row r="18" spans="1:3">
      <c r="A18" s="35"/>
      <c r="B18" s="853" t="s">
        <v>339</v>
      </c>
      <c r="C18" s="854" t="s">
        <v>340</v>
      </c>
    </row>
    <row r="19" spans="1:3">
      <c r="A19" s="35"/>
      <c r="B19" s="853" t="s">
        <v>341</v>
      </c>
      <c r="C19" s="854" t="s">
        <v>341</v>
      </c>
    </row>
    <row r="20" spans="1:3">
      <c r="A20" s="35"/>
      <c r="B20" s="853" t="s">
        <v>342</v>
      </c>
      <c r="C20" s="854" t="s">
        <v>342</v>
      </c>
    </row>
    <row r="21" spans="1:3">
      <c r="A21" s="35"/>
      <c r="B21" s="853" t="s">
        <v>343</v>
      </c>
      <c r="C21" s="854" t="s">
        <v>343</v>
      </c>
    </row>
    <row r="22" spans="1:3" ht="23.25" customHeight="1">
      <c r="A22" s="35"/>
      <c r="B22" s="853" t="s">
        <v>344</v>
      </c>
      <c r="C22" s="854" t="s">
        <v>345</v>
      </c>
    </row>
    <row r="23" spans="1:3">
      <c r="A23" s="35"/>
      <c r="B23" s="853" t="s">
        <v>346</v>
      </c>
      <c r="C23" s="854" t="s">
        <v>346</v>
      </c>
    </row>
    <row r="24" spans="1:3">
      <c r="A24" s="35"/>
      <c r="B24" s="853" t="s">
        <v>347</v>
      </c>
      <c r="C24" s="854" t="s">
        <v>348</v>
      </c>
    </row>
    <row r="25" spans="1:3" ht="12" thickBot="1">
      <c r="A25" s="12"/>
      <c r="B25" s="866" t="s">
        <v>349</v>
      </c>
      <c r="C25" s="867"/>
    </row>
    <row r="26" spans="1:3" ht="12.75" thickTop="1" thickBot="1">
      <c r="A26" s="859" t="s">
        <v>432</v>
      </c>
      <c r="B26" s="860"/>
      <c r="C26" s="861"/>
    </row>
    <row r="27" spans="1:3" ht="12.75" thickTop="1" thickBot="1">
      <c r="A27" s="13"/>
      <c r="B27" s="868" t="s">
        <v>350</v>
      </c>
      <c r="C27" s="869"/>
    </row>
    <row r="28" spans="1:3" ht="12.75" thickTop="1" thickBot="1">
      <c r="A28" s="859" t="s">
        <v>423</v>
      </c>
      <c r="B28" s="860"/>
      <c r="C28" s="861"/>
    </row>
    <row r="29" spans="1:3" ht="12" thickTop="1">
      <c r="A29" s="11"/>
      <c r="B29" s="870" t="s">
        <v>351</v>
      </c>
      <c r="C29" s="871" t="s">
        <v>352</v>
      </c>
    </row>
    <row r="30" spans="1:3">
      <c r="A30" s="35"/>
      <c r="B30" s="864" t="s">
        <v>353</v>
      </c>
      <c r="C30" s="865" t="s">
        <v>354</v>
      </c>
    </row>
    <row r="31" spans="1:3">
      <c r="A31" s="35"/>
      <c r="B31" s="864" t="s">
        <v>355</v>
      </c>
      <c r="C31" s="865" t="s">
        <v>356</v>
      </c>
    </row>
    <row r="32" spans="1:3">
      <c r="A32" s="35"/>
      <c r="B32" s="864" t="s">
        <v>357</v>
      </c>
      <c r="C32" s="865" t="s">
        <v>358</v>
      </c>
    </row>
    <row r="33" spans="1:3">
      <c r="A33" s="35"/>
      <c r="B33" s="864" t="s">
        <v>359</v>
      </c>
      <c r="C33" s="865" t="s">
        <v>360</v>
      </c>
    </row>
    <row r="34" spans="1:3">
      <c r="A34" s="35"/>
      <c r="B34" s="864" t="s">
        <v>361</v>
      </c>
      <c r="C34" s="865" t="s">
        <v>362</v>
      </c>
    </row>
    <row r="35" spans="1:3" ht="23.25" customHeight="1">
      <c r="A35" s="35"/>
      <c r="B35" s="864" t="s">
        <v>363</v>
      </c>
      <c r="C35" s="865" t="s">
        <v>364</v>
      </c>
    </row>
    <row r="36" spans="1:3" ht="24" customHeight="1">
      <c r="A36" s="35"/>
      <c r="B36" s="864" t="s">
        <v>365</v>
      </c>
      <c r="C36" s="865" t="s">
        <v>366</v>
      </c>
    </row>
    <row r="37" spans="1:3" ht="24.75" customHeight="1">
      <c r="A37" s="35"/>
      <c r="B37" s="864" t="s">
        <v>367</v>
      </c>
      <c r="C37" s="865" t="s">
        <v>368</v>
      </c>
    </row>
    <row r="38" spans="1:3" ht="23.25" customHeight="1">
      <c r="A38" s="35"/>
      <c r="B38" s="864" t="s">
        <v>424</v>
      </c>
      <c r="C38" s="865" t="s">
        <v>369</v>
      </c>
    </row>
    <row r="39" spans="1:3" ht="39.75" customHeight="1">
      <c r="A39" s="35"/>
      <c r="B39" s="853" t="s">
        <v>438</v>
      </c>
      <c r="C39" s="854" t="s">
        <v>370</v>
      </c>
    </row>
    <row r="40" spans="1:3" ht="12" customHeight="1">
      <c r="A40" s="35"/>
      <c r="B40" s="864" t="s">
        <v>371</v>
      </c>
      <c r="C40" s="865" t="s">
        <v>372</v>
      </c>
    </row>
    <row r="41" spans="1:3" ht="27" customHeight="1" thickBot="1">
      <c r="A41" s="12"/>
      <c r="B41" s="874" t="s">
        <v>373</v>
      </c>
      <c r="C41" s="875" t="s">
        <v>374</v>
      </c>
    </row>
    <row r="42" spans="1:3" ht="12.75" thickTop="1" thickBot="1">
      <c r="A42" s="859" t="s">
        <v>425</v>
      </c>
      <c r="B42" s="860"/>
      <c r="C42" s="861"/>
    </row>
    <row r="43" spans="1:3" ht="12" thickTop="1">
      <c r="A43" s="11"/>
      <c r="B43" s="862" t="s">
        <v>461</v>
      </c>
      <c r="C43" s="863" t="s">
        <v>375</v>
      </c>
    </row>
    <row r="44" spans="1:3">
      <c r="A44" s="35"/>
      <c r="B44" s="849" t="s">
        <v>460</v>
      </c>
      <c r="C44" s="850"/>
    </row>
    <row r="45" spans="1:3" ht="23.25" customHeight="1" thickBot="1">
      <c r="A45" s="12"/>
      <c r="B45" s="872" t="s">
        <v>376</v>
      </c>
      <c r="C45" s="873" t="s">
        <v>377</v>
      </c>
    </row>
    <row r="46" spans="1:3" ht="11.25" customHeight="1" thickTop="1" thickBot="1">
      <c r="A46" s="859" t="s">
        <v>426</v>
      </c>
      <c r="B46" s="860"/>
      <c r="C46" s="861"/>
    </row>
    <row r="47" spans="1:3" ht="26.25" customHeight="1" thickTop="1">
      <c r="A47" s="35"/>
      <c r="B47" s="849" t="s">
        <v>427</v>
      </c>
      <c r="C47" s="850"/>
    </row>
    <row r="48" spans="1:3" ht="12" thickBot="1">
      <c r="A48" s="859" t="s">
        <v>428</v>
      </c>
      <c r="B48" s="860"/>
      <c r="C48" s="861"/>
    </row>
    <row r="49" spans="1:3" ht="12" thickTop="1">
      <c r="A49" s="11"/>
      <c r="B49" s="862" t="s">
        <v>378</v>
      </c>
      <c r="C49" s="863" t="s">
        <v>378</v>
      </c>
    </row>
    <row r="50" spans="1:3" ht="11.25" customHeight="1">
      <c r="A50" s="35"/>
      <c r="B50" s="849" t="s">
        <v>379</v>
      </c>
      <c r="C50" s="850" t="s">
        <v>379</v>
      </c>
    </row>
    <row r="51" spans="1:3">
      <c r="A51" s="35"/>
      <c r="B51" s="849" t="s">
        <v>380</v>
      </c>
      <c r="C51" s="850" t="s">
        <v>380</v>
      </c>
    </row>
    <row r="52" spans="1:3" ht="11.25" customHeight="1">
      <c r="A52" s="35"/>
      <c r="B52" s="849" t="s">
        <v>487</v>
      </c>
      <c r="C52" s="850" t="s">
        <v>381</v>
      </c>
    </row>
    <row r="53" spans="1:3" ht="33.6" customHeight="1">
      <c r="A53" s="35"/>
      <c r="B53" s="849" t="s">
        <v>382</v>
      </c>
      <c r="C53" s="850" t="s">
        <v>382</v>
      </c>
    </row>
    <row r="54" spans="1:3" ht="11.25" customHeight="1">
      <c r="A54" s="35"/>
      <c r="B54" s="849" t="s">
        <v>481</v>
      </c>
      <c r="C54" s="850" t="s">
        <v>383</v>
      </c>
    </row>
    <row r="55" spans="1:3" ht="11.25" customHeight="1" thickBot="1">
      <c r="A55" s="859" t="s">
        <v>429</v>
      </c>
      <c r="B55" s="860"/>
      <c r="C55" s="861"/>
    </row>
    <row r="56" spans="1:3" ht="12" thickTop="1">
      <c r="A56" s="11"/>
      <c r="B56" s="862" t="s">
        <v>378</v>
      </c>
      <c r="C56" s="863" t="s">
        <v>378</v>
      </c>
    </row>
    <row r="57" spans="1:3">
      <c r="A57" s="35"/>
      <c r="B57" s="849" t="s">
        <v>384</v>
      </c>
      <c r="C57" s="850" t="s">
        <v>384</v>
      </c>
    </row>
    <row r="58" spans="1:3">
      <c r="A58" s="35"/>
      <c r="B58" s="849" t="s">
        <v>435</v>
      </c>
      <c r="C58" s="850" t="s">
        <v>385</v>
      </c>
    </row>
    <row r="59" spans="1:3">
      <c r="A59" s="35"/>
      <c r="B59" s="849" t="s">
        <v>386</v>
      </c>
      <c r="C59" s="850" t="s">
        <v>386</v>
      </c>
    </row>
    <row r="60" spans="1:3">
      <c r="A60" s="35"/>
      <c r="B60" s="849" t="s">
        <v>387</v>
      </c>
      <c r="C60" s="850" t="s">
        <v>387</v>
      </c>
    </row>
    <row r="61" spans="1:3">
      <c r="A61" s="35"/>
      <c r="B61" s="849" t="s">
        <v>388</v>
      </c>
      <c r="C61" s="850" t="s">
        <v>388</v>
      </c>
    </row>
    <row r="62" spans="1:3">
      <c r="A62" s="35"/>
      <c r="B62" s="849" t="s">
        <v>436</v>
      </c>
      <c r="C62" s="850" t="s">
        <v>389</v>
      </c>
    </row>
    <row r="63" spans="1:3">
      <c r="A63" s="35"/>
      <c r="B63" s="849" t="s">
        <v>390</v>
      </c>
      <c r="C63" s="850" t="s">
        <v>390</v>
      </c>
    </row>
    <row r="64" spans="1:3" ht="12" thickBot="1">
      <c r="A64" s="12"/>
      <c r="B64" s="872" t="s">
        <v>391</v>
      </c>
      <c r="C64" s="873" t="s">
        <v>391</v>
      </c>
    </row>
    <row r="65" spans="1:3" ht="11.25" customHeight="1" thickTop="1">
      <c r="A65" s="878" t="s">
        <v>430</v>
      </c>
      <c r="B65" s="879"/>
      <c r="C65" s="880"/>
    </row>
    <row r="66" spans="1:3" ht="12" thickBot="1">
      <c r="A66" s="12"/>
      <c r="B66" s="872" t="s">
        <v>392</v>
      </c>
      <c r="C66" s="873" t="s">
        <v>392</v>
      </c>
    </row>
    <row r="67" spans="1:3" ht="11.25" customHeight="1" thickTop="1" thickBot="1">
      <c r="A67" s="859" t="s">
        <v>431</v>
      </c>
      <c r="B67" s="860"/>
      <c r="C67" s="861"/>
    </row>
    <row r="68" spans="1:3" ht="12" thickTop="1">
      <c r="A68" s="11"/>
      <c r="B68" s="862" t="s">
        <v>393</v>
      </c>
      <c r="C68" s="863" t="s">
        <v>393</v>
      </c>
    </row>
    <row r="69" spans="1:3">
      <c r="A69" s="35"/>
      <c r="B69" s="849" t="s">
        <v>394</v>
      </c>
      <c r="C69" s="850" t="s">
        <v>394</v>
      </c>
    </row>
    <row r="70" spans="1:3">
      <c r="A70" s="35"/>
      <c r="B70" s="849" t="s">
        <v>395</v>
      </c>
      <c r="C70" s="850" t="s">
        <v>395</v>
      </c>
    </row>
    <row r="71" spans="1:3" ht="54.95" customHeight="1">
      <c r="A71" s="35"/>
      <c r="B71" s="876" t="s">
        <v>959</v>
      </c>
      <c r="C71" s="877" t="s">
        <v>396</v>
      </c>
    </row>
    <row r="72" spans="1:3" ht="33.75" customHeight="1">
      <c r="A72" s="35"/>
      <c r="B72" s="876" t="s">
        <v>440</v>
      </c>
      <c r="C72" s="877" t="s">
        <v>397</v>
      </c>
    </row>
    <row r="73" spans="1:3" ht="15.75" customHeight="1">
      <c r="A73" s="35"/>
      <c r="B73" s="876" t="s">
        <v>437</v>
      </c>
      <c r="C73" s="877" t="s">
        <v>398</v>
      </c>
    </row>
    <row r="74" spans="1:3">
      <c r="A74" s="35"/>
      <c r="B74" s="849" t="s">
        <v>399</v>
      </c>
      <c r="C74" s="850" t="s">
        <v>399</v>
      </c>
    </row>
    <row r="75" spans="1:3" ht="12" thickBot="1">
      <c r="A75" s="12"/>
      <c r="B75" s="872" t="s">
        <v>400</v>
      </c>
      <c r="C75" s="873" t="s">
        <v>400</v>
      </c>
    </row>
    <row r="76" spans="1:3" ht="12" thickTop="1">
      <c r="A76" s="878" t="s">
        <v>464</v>
      </c>
      <c r="B76" s="879"/>
      <c r="C76" s="880"/>
    </row>
    <row r="77" spans="1:3">
      <c r="A77" s="35"/>
      <c r="B77" s="849" t="s">
        <v>392</v>
      </c>
      <c r="C77" s="850"/>
    </row>
    <row r="78" spans="1:3">
      <c r="A78" s="35"/>
      <c r="B78" s="849" t="s">
        <v>462</v>
      </c>
      <c r="C78" s="850"/>
    </row>
    <row r="79" spans="1:3">
      <c r="A79" s="35"/>
      <c r="B79" s="849" t="s">
        <v>463</v>
      </c>
      <c r="C79" s="850"/>
    </row>
    <row r="80" spans="1:3">
      <c r="A80" s="878" t="s">
        <v>465</v>
      </c>
      <c r="B80" s="879"/>
      <c r="C80" s="880"/>
    </row>
    <row r="81" spans="1:3">
      <c r="A81" s="35"/>
      <c r="B81" s="849" t="s">
        <v>392</v>
      </c>
      <c r="C81" s="850"/>
    </row>
    <row r="82" spans="1:3">
      <c r="A82" s="35"/>
      <c r="B82" s="849" t="s">
        <v>466</v>
      </c>
      <c r="C82" s="850"/>
    </row>
    <row r="83" spans="1:3" ht="76.5" customHeight="1">
      <c r="A83" s="35"/>
      <c r="B83" s="849" t="s">
        <v>480</v>
      </c>
      <c r="C83" s="850"/>
    </row>
    <row r="84" spans="1:3" ht="53.25" customHeight="1">
      <c r="A84" s="35"/>
      <c r="B84" s="849" t="s">
        <v>479</v>
      </c>
      <c r="C84" s="850"/>
    </row>
    <row r="85" spans="1:3">
      <c r="A85" s="35"/>
      <c r="B85" s="849" t="s">
        <v>467</v>
      </c>
      <c r="C85" s="850"/>
    </row>
    <row r="86" spans="1:3">
      <c r="A86" s="35"/>
      <c r="B86" s="849" t="s">
        <v>468</v>
      </c>
      <c r="C86" s="850"/>
    </row>
    <row r="87" spans="1:3">
      <c r="A87" s="35"/>
      <c r="B87" s="849" t="s">
        <v>469</v>
      </c>
      <c r="C87" s="850"/>
    </row>
    <row r="88" spans="1:3">
      <c r="A88" s="878" t="s">
        <v>470</v>
      </c>
      <c r="B88" s="879"/>
      <c r="C88" s="880"/>
    </row>
    <row r="89" spans="1:3">
      <c r="A89" s="35"/>
      <c r="B89" s="849" t="s">
        <v>392</v>
      </c>
      <c r="C89" s="850"/>
    </row>
    <row r="90" spans="1:3">
      <c r="A90" s="35"/>
      <c r="B90" s="849" t="s">
        <v>472</v>
      </c>
      <c r="C90" s="850"/>
    </row>
    <row r="91" spans="1:3" ht="12" customHeight="1">
      <c r="A91" s="35"/>
      <c r="B91" s="849" t="s">
        <v>473</v>
      </c>
      <c r="C91" s="850"/>
    </row>
    <row r="92" spans="1:3">
      <c r="A92" s="35"/>
      <c r="B92" s="849" t="s">
        <v>474</v>
      </c>
      <c r="C92" s="850"/>
    </row>
    <row r="93" spans="1:3" ht="24.75" customHeight="1">
      <c r="A93" s="35"/>
      <c r="B93" s="881" t="s">
        <v>515</v>
      </c>
      <c r="C93" s="882"/>
    </row>
    <row r="94" spans="1:3" ht="24" customHeight="1">
      <c r="A94" s="35"/>
      <c r="B94" s="881" t="s">
        <v>516</v>
      </c>
      <c r="C94" s="882"/>
    </row>
    <row r="95" spans="1:3" ht="13.5" customHeight="1">
      <c r="A95" s="35"/>
      <c r="B95" s="864" t="s">
        <v>475</v>
      </c>
      <c r="C95" s="865"/>
    </row>
    <row r="96" spans="1:3" ht="11.25" customHeight="1" thickBot="1">
      <c r="A96" s="883" t="s">
        <v>511</v>
      </c>
      <c r="B96" s="884"/>
      <c r="C96" s="885"/>
    </row>
    <row r="97" spans="1:3" ht="12.75" thickTop="1" thickBot="1">
      <c r="A97" s="892" t="s">
        <v>401</v>
      </c>
      <c r="B97" s="892"/>
      <c r="C97" s="892"/>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78" t="s">
        <v>476</v>
      </c>
      <c r="B105" s="879"/>
      <c r="C105" s="880"/>
    </row>
    <row r="106" spans="1:3" ht="12" customHeight="1">
      <c r="A106" s="35"/>
      <c r="B106" s="849" t="s">
        <v>392</v>
      </c>
      <c r="C106" s="850"/>
    </row>
    <row r="107" spans="1:3">
      <c r="A107" s="878" t="s">
        <v>658</v>
      </c>
      <c r="B107" s="879"/>
      <c r="C107" s="880"/>
    </row>
    <row r="108" spans="1:3" ht="12" customHeight="1">
      <c r="A108" s="35"/>
      <c r="B108" s="849" t="s">
        <v>660</v>
      </c>
      <c r="C108" s="850"/>
    </row>
    <row r="109" spans="1:3">
      <c r="A109" s="35"/>
      <c r="B109" s="849" t="s">
        <v>661</v>
      </c>
      <c r="C109" s="850"/>
    </row>
    <row r="110" spans="1:3">
      <c r="A110" s="35"/>
      <c r="B110" s="849" t="s">
        <v>659</v>
      </c>
      <c r="C110" s="850"/>
    </row>
    <row r="111" spans="1:3">
      <c r="A111" s="886" t="s">
        <v>1006</v>
      </c>
      <c r="B111" s="886"/>
      <c r="C111" s="886"/>
    </row>
    <row r="112" spans="1:3">
      <c r="A112" s="887" t="s">
        <v>325</v>
      </c>
      <c r="B112" s="887"/>
      <c r="C112" s="887"/>
    </row>
    <row r="113" spans="1:3">
      <c r="A113" s="36">
        <v>1</v>
      </c>
      <c r="B113" s="888" t="s">
        <v>834</v>
      </c>
      <c r="C113" s="889"/>
    </row>
    <row r="114" spans="1:3">
      <c r="A114" s="36">
        <v>2</v>
      </c>
      <c r="B114" s="890" t="s">
        <v>835</v>
      </c>
      <c r="C114" s="891"/>
    </row>
    <row r="115" spans="1:3">
      <c r="A115" s="36">
        <v>3</v>
      </c>
      <c r="B115" s="888" t="s">
        <v>836</v>
      </c>
      <c r="C115" s="889"/>
    </row>
    <row r="116" spans="1:3">
      <c r="A116" s="36">
        <v>4</v>
      </c>
      <c r="B116" s="888" t="s">
        <v>837</v>
      </c>
      <c r="C116" s="889"/>
    </row>
    <row r="117" spans="1:3">
      <c r="A117" s="36">
        <v>5</v>
      </c>
      <c r="B117" s="888" t="s">
        <v>838</v>
      </c>
      <c r="C117" s="889"/>
    </row>
    <row r="118" spans="1:3" ht="55.5" customHeight="1">
      <c r="A118" s="36">
        <v>6</v>
      </c>
      <c r="B118" s="888" t="s">
        <v>946</v>
      </c>
      <c r="C118" s="889"/>
    </row>
    <row r="119" spans="1:3" ht="22.5">
      <c r="A119" s="36">
        <v>6.01</v>
      </c>
      <c r="B119" s="37" t="s">
        <v>694</v>
      </c>
      <c r="C119" s="77" t="s">
        <v>947</v>
      </c>
    </row>
    <row r="120" spans="1:3" ht="33.75">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2.5">
      <c r="A124" s="36">
        <v>6.06</v>
      </c>
      <c r="B124" s="37" t="s">
        <v>699</v>
      </c>
      <c r="C124" s="38" t="s">
        <v>842</v>
      </c>
    </row>
    <row r="125" spans="1:3">
      <c r="A125" s="36">
        <v>6.07</v>
      </c>
      <c r="B125" s="39" t="s">
        <v>700</v>
      </c>
      <c r="C125" s="38" t="s">
        <v>843</v>
      </c>
    </row>
    <row r="126" spans="1:3" ht="22.5">
      <c r="A126" s="36">
        <v>6.08</v>
      </c>
      <c r="B126" s="37" t="s">
        <v>701</v>
      </c>
      <c r="C126" s="38" t="s">
        <v>844</v>
      </c>
    </row>
    <row r="127" spans="1:3" ht="22.5">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ht="22.5">
      <c r="A134" s="36">
        <v>6.16</v>
      </c>
      <c r="B134" s="40" t="s">
        <v>709</v>
      </c>
      <c r="C134" s="42" t="s">
        <v>852</v>
      </c>
    </row>
    <row r="135" spans="1:3">
      <c r="A135" s="36">
        <v>6.17</v>
      </c>
      <c r="B135" s="42" t="s">
        <v>710</v>
      </c>
      <c r="C135" s="42" t="s">
        <v>853</v>
      </c>
    </row>
    <row r="136" spans="1:3" ht="22.5">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2.5">
      <c r="A141" s="36">
        <v>6.23</v>
      </c>
      <c r="B141" s="40" t="s">
        <v>716</v>
      </c>
      <c r="C141" s="42" t="s">
        <v>859</v>
      </c>
    </row>
    <row r="142" spans="1:3" ht="22.5">
      <c r="A142" s="36">
        <v>6.24</v>
      </c>
      <c r="B142" s="37" t="s">
        <v>717</v>
      </c>
      <c r="C142" s="42" t="s">
        <v>860</v>
      </c>
    </row>
    <row r="143" spans="1:3">
      <c r="A143" s="36">
        <v>6.2500000000000098</v>
      </c>
      <c r="B143" s="37" t="s">
        <v>718</v>
      </c>
      <c r="C143" s="42" t="s">
        <v>861</v>
      </c>
    </row>
    <row r="144" spans="1:3" ht="22.5">
      <c r="A144" s="36">
        <v>6.2600000000000202</v>
      </c>
      <c r="B144" s="37" t="s">
        <v>862</v>
      </c>
      <c r="C144" s="78" t="s">
        <v>863</v>
      </c>
    </row>
    <row r="145" spans="1:3" ht="22.5">
      <c r="A145" s="36">
        <v>6.2700000000000298</v>
      </c>
      <c r="B145" s="37" t="s">
        <v>165</v>
      </c>
      <c r="C145" s="78" t="s">
        <v>949</v>
      </c>
    </row>
    <row r="146" spans="1:3">
      <c r="A146" s="36"/>
      <c r="B146" s="895" t="s">
        <v>864</v>
      </c>
      <c r="C146" s="896"/>
    </row>
    <row r="147" spans="1:3" s="44" customFormat="1">
      <c r="A147" s="43">
        <v>7.1</v>
      </c>
      <c r="B147" s="37" t="s">
        <v>865</v>
      </c>
      <c r="C147" s="899" t="s">
        <v>866</v>
      </c>
    </row>
    <row r="148" spans="1:3" s="44" customFormat="1">
      <c r="A148" s="43">
        <v>7.2</v>
      </c>
      <c r="B148" s="37" t="s">
        <v>867</v>
      </c>
      <c r="C148" s="900"/>
    </row>
    <row r="149" spans="1:3" s="44" customFormat="1">
      <c r="A149" s="43">
        <v>7.3</v>
      </c>
      <c r="B149" s="37" t="s">
        <v>868</v>
      </c>
      <c r="C149" s="900"/>
    </row>
    <row r="150" spans="1:3" s="44" customFormat="1">
      <c r="A150" s="43">
        <v>7.4</v>
      </c>
      <c r="B150" s="37" t="s">
        <v>869</v>
      </c>
      <c r="C150" s="900"/>
    </row>
    <row r="151" spans="1:3" s="44" customFormat="1">
      <c r="A151" s="43">
        <v>7.5</v>
      </c>
      <c r="B151" s="37" t="s">
        <v>870</v>
      </c>
      <c r="C151" s="900"/>
    </row>
    <row r="152" spans="1:3" s="44" customFormat="1">
      <c r="A152" s="43">
        <v>7.6</v>
      </c>
      <c r="B152" s="37" t="s">
        <v>942</v>
      </c>
      <c r="C152" s="901"/>
    </row>
    <row r="153" spans="1:3" s="44" customFormat="1" ht="22.5">
      <c r="A153" s="43">
        <v>7.7</v>
      </c>
      <c r="B153" s="37" t="s">
        <v>871</v>
      </c>
      <c r="C153" s="45" t="s">
        <v>872</v>
      </c>
    </row>
    <row r="154" spans="1:3" s="44" customFormat="1" ht="22.5">
      <c r="A154" s="43">
        <v>7.8</v>
      </c>
      <c r="B154" s="37" t="s">
        <v>873</v>
      </c>
      <c r="C154" s="45" t="s">
        <v>874</v>
      </c>
    </row>
    <row r="155" spans="1:3">
      <c r="A155" s="35"/>
      <c r="B155" s="895" t="s">
        <v>875</v>
      </c>
      <c r="C155" s="896"/>
    </row>
    <row r="156" spans="1:3">
      <c r="A156" s="43">
        <v>1</v>
      </c>
      <c r="B156" s="893" t="s">
        <v>954</v>
      </c>
      <c r="C156" s="894"/>
    </row>
    <row r="157" spans="1:3" ht="24.95" customHeight="1">
      <c r="A157" s="43">
        <v>2</v>
      </c>
      <c r="B157" s="893" t="s">
        <v>950</v>
      </c>
      <c r="C157" s="894"/>
    </row>
    <row r="158" spans="1:3">
      <c r="A158" s="43">
        <v>3</v>
      </c>
      <c r="B158" s="893" t="s">
        <v>941</v>
      </c>
      <c r="C158" s="894"/>
    </row>
    <row r="159" spans="1:3">
      <c r="A159" s="35"/>
      <c r="B159" s="895" t="s">
        <v>876</v>
      </c>
      <c r="C159" s="896"/>
    </row>
    <row r="160" spans="1:3" ht="39" customHeight="1">
      <c r="A160" s="43">
        <v>1</v>
      </c>
      <c r="B160" s="897" t="s">
        <v>955</v>
      </c>
      <c r="C160" s="898"/>
    </row>
    <row r="161" spans="1:3" ht="22.5">
      <c r="A161" s="43">
        <v>3</v>
      </c>
      <c r="B161" s="37" t="s">
        <v>682</v>
      </c>
      <c r="C161" s="45" t="s">
        <v>877</v>
      </c>
    </row>
    <row r="162" spans="1:3" ht="22.5">
      <c r="A162" s="43">
        <v>4</v>
      </c>
      <c r="B162" s="37" t="s">
        <v>683</v>
      </c>
      <c r="C162" s="45" t="s">
        <v>878</v>
      </c>
    </row>
    <row r="163" spans="1:3" ht="33.75">
      <c r="A163" s="43">
        <v>5</v>
      </c>
      <c r="B163" s="37" t="s">
        <v>684</v>
      </c>
      <c r="C163" s="45" t="s">
        <v>879</v>
      </c>
    </row>
    <row r="164" spans="1:3">
      <c r="A164" s="43">
        <v>6</v>
      </c>
      <c r="B164" s="37" t="s">
        <v>685</v>
      </c>
      <c r="C164" s="37" t="s">
        <v>880</v>
      </c>
    </row>
    <row r="165" spans="1:3">
      <c r="A165" s="35"/>
      <c r="B165" s="895" t="s">
        <v>881</v>
      </c>
      <c r="C165" s="896"/>
    </row>
    <row r="166" spans="1:3" ht="45">
      <c r="A166" s="43"/>
      <c r="B166" s="37" t="s">
        <v>882</v>
      </c>
      <c r="C166" s="46" t="s">
        <v>1007</v>
      </c>
    </row>
    <row r="167" spans="1:3">
      <c r="A167" s="43"/>
      <c r="B167" s="37" t="s">
        <v>684</v>
      </c>
      <c r="C167" s="45" t="s">
        <v>883</v>
      </c>
    </row>
    <row r="168" spans="1:3">
      <c r="A168" s="35"/>
      <c r="B168" s="895" t="s">
        <v>884</v>
      </c>
      <c r="C168" s="896"/>
    </row>
    <row r="169" spans="1:3" ht="26.45" customHeight="1">
      <c r="A169" s="35"/>
      <c r="B169" s="849" t="s">
        <v>1008</v>
      </c>
      <c r="C169" s="850"/>
    </row>
    <row r="170" spans="1:3">
      <c r="A170" s="35" t="s">
        <v>885</v>
      </c>
      <c r="B170" s="47" t="s">
        <v>742</v>
      </c>
      <c r="C170" s="48" t="s">
        <v>886</v>
      </c>
    </row>
    <row r="171" spans="1:3">
      <c r="A171" s="35" t="s">
        <v>536</v>
      </c>
      <c r="B171" s="49" t="s">
        <v>743</v>
      </c>
      <c r="C171" s="45" t="s">
        <v>887</v>
      </c>
    </row>
    <row r="172" spans="1:3" ht="22.5">
      <c r="A172" s="35" t="s">
        <v>543</v>
      </c>
      <c r="B172" s="48" t="s">
        <v>744</v>
      </c>
      <c r="C172" s="45" t="s">
        <v>888</v>
      </c>
    </row>
    <row r="173" spans="1:3">
      <c r="A173" s="35" t="s">
        <v>889</v>
      </c>
      <c r="B173" s="49" t="s">
        <v>745</v>
      </c>
      <c r="C173" s="49" t="s">
        <v>890</v>
      </c>
    </row>
    <row r="174" spans="1:3" ht="22.5">
      <c r="A174" s="35" t="s">
        <v>891</v>
      </c>
      <c r="B174" s="50" t="s">
        <v>746</v>
      </c>
      <c r="C174" s="50" t="s">
        <v>892</v>
      </c>
    </row>
    <row r="175" spans="1:3" ht="22.5">
      <c r="A175" s="35" t="s">
        <v>544</v>
      </c>
      <c r="B175" s="50" t="s">
        <v>747</v>
      </c>
      <c r="C175" s="50" t="s">
        <v>893</v>
      </c>
    </row>
    <row r="176" spans="1:3" ht="22.5">
      <c r="A176" s="35" t="s">
        <v>894</v>
      </c>
      <c r="B176" s="50" t="s">
        <v>748</v>
      </c>
      <c r="C176" s="50" t="s">
        <v>895</v>
      </c>
    </row>
    <row r="177" spans="1:3" ht="22.5">
      <c r="A177" s="35" t="s">
        <v>896</v>
      </c>
      <c r="B177" s="50" t="s">
        <v>749</v>
      </c>
      <c r="C177" s="50" t="s">
        <v>898</v>
      </c>
    </row>
    <row r="178" spans="1:3" ht="22.5">
      <c r="A178" s="35" t="s">
        <v>897</v>
      </c>
      <c r="B178" s="50" t="s">
        <v>750</v>
      </c>
      <c r="C178" s="50" t="s">
        <v>900</v>
      </c>
    </row>
    <row r="179" spans="1:3" ht="22.5">
      <c r="A179" s="35" t="s">
        <v>899</v>
      </c>
      <c r="B179" s="50" t="s">
        <v>751</v>
      </c>
      <c r="C179" s="51" t="s">
        <v>902</v>
      </c>
    </row>
    <row r="180" spans="1:3" ht="22.5">
      <c r="A180" s="35" t="s">
        <v>901</v>
      </c>
      <c r="B180" s="67" t="s">
        <v>752</v>
      </c>
      <c r="C180" s="51" t="s">
        <v>904</v>
      </c>
    </row>
    <row r="181" spans="1:3" ht="22.5">
      <c r="A181" s="35" t="s">
        <v>903</v>
      </c>
      <c r="B181" s="50" t="s">
        <v>753</v>
      </c>
      <c r="C181" s="52" t="s">
        <v>906</v>
      </c>
    </row>
    <row r="182" spans="1:3">
      <c r="A182" s="76" t="s">
        <v>905</v>
      </c>
      <c r="B182" s="53" t="s">
        <v>754</v>
      </c>
      <c r="C182" s="48" t="s">
        <v>907</v>
      </c>
    </row>
    <row r="183" spans="1:3" ht="22.5">
      <c r="A183" s="35"/>
      <c r="B183" s="54" t="s">
        <v>908</v>
      </c>
      <c r="C183" s="38" t="s">
        <v>909</v>
      </c>
    </row>
    <row r="184" spans="1:3" ht="22.5">
      <c r="A184" s="35"/>
      <c r="B184" s="54" t="s">
        <v>910</v>
      </c>
      <c r="C184" s="38" t="s">
        <v>911</v>
      </c>
    </row>
    <row r="185" spans="1:3" ht="22.5">
      <c r="A185" s="35"/>
      <c r="B185" s="54" t="s">
        <v>912</v>
      </c>
      <c r="C185" s="38" t="s">
        <v>913</v>
      </c>
    </row>
    <row r="186" spans="1:3">
      <c r="A186" s="35"/>
      <c r="B186" s="895" t="s">
        <v>914</v>
      </c>
      <c r="C186" s="896"/>
    </row>
    <row r="187" spans="1:3" ht="50.1" customHeight="1">
      <c r="A187" s="35"/>
      <c r="B187" s="893" t="s">
        <v>956</v>
      </c>
      <c r="C187" s="894"/>
    </row>
    <row r="188" spans="1:3">
      <c r="A188" s="43">
        <v>1</v>
      </c>
      <c r="B188" s="42" t="s">
        <v>774</v>
      </c>
      <c r="C188" s="42" t="s">
        <v>774</v>
      </c>
    </row>
    <row r="189" spans="1:3" ht="33.75">
      <c r="A189" s="43">
        <v>2</v>
      </c>
      <c r="B189" s="42" t="s">
        <v>915</v>
      </c>
      <c r="C189" s="42" t="s">
        <v>916</v>
      </c>
    </row>
    <row r="190" spans="1:3">
      <c r="A190" s="43">
        <v>3</v>
      </c>
      <c r="B190" s="42" t="s">
        <v>776</v>
      </c>
      <c r="C190" s="42" t="s">
        <v>917</v>
      </c>
    </row>
    <row r="191" spans="1:3" ht="22.5">
      <c r="A191" s="43">
        <v>4</v>
      </c>
      <c r="B191" s="42" t="s">
        <v>777</v>
      </c>
      <c r="C191" s="42" t="s">
        <v>918</v>
      </c>
    </row>
    <row r="192" spans="1:3" ht="22.5">
      <c r="A192" s="43">
        <v>5</v>
      </c>
      <c r="B192" s="42" t="s">
        <v>778</v>
      </c>
      <c r="C192" s="42" t="s">
        <v>957</v>
      </c>
    </row>
    <row r="193" spans="1:4" ht="45">
      <c r="A193" s="43">
        <v>6</v>
      </c>
      <c r="B193" s="42" t="s">
        <v>779</v>
      </c>
      <c r="C193" s="42" t="s">
        <v>919</v>
      </c>
    </row>
    <row r="194" spans="1:4">
      <c r="A194" s="35"/>
      <c r="B194" s="895" t="s">
        <v>920</v>
      </c>
      <c r="C194" s="896"/>
    </row>
    <row r="195" spans="1:4" ht="26.1" customHeight="1">
      <c r="A195" s="35"/>
      <c r="B195" s="905" t="s">
        <v>943</v>
      </c>
      <c r="C195" s="907"/>
    </row>
    <row r="196" spans="1:4" ht="22.5">
      <c r="A196" s="35">
        <v>1.1000000000000001</v>
      </c>
      <c r="B196" s="55" t="s">
        <v>789</v>
      </c>
      <c r="C196" s="68" t="s">
        <v>921</v>
      </c>
      <c r="D196" s="69"/>
    </row>
    <row r="197" spans="1:4" ht="12.75">
      <c r="A197" s="35" t="s">
        <v>251</v>
      </c>
      <c r="B197" s="56" t="s">
        <v>790</v>
      </c>
      <c r="C197" s="68" t="s">
        <v>922</v>
      </c>
      <c r="D197" s="70"/>
    </row>
    <row r="198" spans="1:4" ht="12.75">
      <c r="A198" s="35" t="s">
        <v>791</v>
      </c>
      <c r="B198" s="57" t="s">
        <v>792</v>
      </c>
      <c r="C198" s="858" t="s">
        <v>944</v>
      </c>
      <c r="D198" s="71"/>
    </row>
    <row r="199" spans="1:4" ht="12.75">
      <c r="A199" s="35" t="s">
        <v>793</v>
      </c>
      <c r="B199" s="57" t="s">
        <v>794</v>
      </c>
      <c r="C199" s="858"/>
      <c r="D199" s="71"/>
    </row>
    <row r="200" spans="1:4" ht="12.75">
      <c r="A200" s="35" t="s">
        <v>795</v>
      </c>
      <c r="B200" s="57" t="s">
        <v>796</v>
      </c>
      <c r="C200" s="858"/>
      <c r="D200" s="71"/>
    </row>
    <row r="201" spans="1:4" ht="12.75">
      <c r="A201" s="35" t="s">
        <v>797</v>
      </c>
      <c r="B201" s="57" t="s">
        <v>798</v>
      </c>
      <c r="C201" s="858"/>
      <c r="D201" s="71"/>
    </row>
    <row r="202" spans="1:4" ht="22.5">
      <c r="A202" s="35">
        <v>1.2</v>
      </c>
      <c r="B202" s="58" t="s">
        <v>799</v>
      </c>
      <c r="C202" s="59" t="s">
        <v>923</v>
      </c>
      <c r="D202" s="72"/>
    </row>
    <row r="203" spans="1:4" ht="22.5">
      <c r="A203" s="35" t="s">
        <v>801</v>
      </c>
      <c r="B203" s="60" t="s">
        <v>802</v>
      </c>
      <c r="C203" s="61" t="s">
        <v>924</v>
      </c>
      <c r="D203" s="73"/>
    </row>
    <row r="204" spans="1:4" ht="23.25">
      <c r="A204" s="35" t="s">
        <v>803</v>
      </c>
      <c r="B204" s="62" t="s">
        <v>804</v>
      </c>
      <c r="C204" s="61" t="s">
        <v>925</v>
      </c>
      <c r="D204" s="74"/>
    </row>
    <row r="205" spans="1:4" ht="12.75">
      <c r="A205" s="35" t="s">
        <v>805</v>
      </c>
      <c r="B205" s="63" t="s">
        <v>806</v>
      </c>
      <c r="C205" s="59" t="s">
        <v>926</v>
      </c>
      <c r="D205" s="73"/>
    </row>
    <row r="206" spans="1:4" ht="18" customHeight="1">
      <c r="A206" s="35" t="s">
        <v>807</v>
      </c>
      <c r="B206" s="66" t="s">
        <v>808</v>
      </c>
      <c r="C206" s="59" t="s">
        <v>927</v>
      </c>
      <c r="D206" s="74"/>
    </row>
    <row r="207" spans="1:4" ht="22.5">
      <c r="A207" s="35">
        <v>1.4</v>
      </c>
      <c r="B207" s="60" t="s">
        <v>939</v>
      </c>
      <c r="C207" s="64" t="s">
        <v>928</v>
      </c>
      <c r="D207" s="75"/>
    </row>
    <row r="208" spans="1:4" ht="12.75">
      <c r="A208" s="35">
        <v>1.5</v>
      </c>
      <c r="B208" s="60" t="s">
        <v>940</v>
      </c>
      <c r="C208" s="64" t="s">
        <v>928</v>
      </c>
      <c r="D208" s="75"/>
    </row>
    <row r="209" spans="1:3">
      <c r="A209" s="35"/>
      <c r="B209" s="886" t="s">
        <v>929</v>
      </c>
      <c r="C209" s="886"/>
    </row>
    <row r="210" spans="1:3" ht="24.6" customHeight="1">
      <c r="A210" s="35"/>
      <c r="B210" s="905" t="s">
        <v>930</v>
      </c>
      <c r="C210" s="905"/>
    </row>
    <row r="211" spans="1:3" ht="22.5">
      <c r="A211" s="43"/>
      <c r="B211" s="37" t="s">
        <v>682</v>
      </c>
      <c r="C211" s="45" t="s">
        <v>877</v>
      </c>
    </row>
    <row r="212" spans="1:3" ht="22.5">
      <c r="A212" s="43"/>
      <c r="B212" s="37" t="s">
        <v>683</v>
      </c>
      <c r="C212" s="45" t="s">
        <v>878</v>
      </c>
    </row>
    <row r="213" spans="1:3" ht="22.5">
      <c r="A213" s="35"/>
      <c r="B213" s="37" t="s">
        <v>684</v>
      </c>
      <c r="C213" s="45" t="s">
        <v>931</v>
      </c>
    </row>
    <row r="214" spans="1:3">
      <c r="A214" s="35"/>
      <c r="B214" s="886" t="s">
        <v>932</v>
      </c>
      <c r="C214" s="886"/>
    </row>
    <row r="215" spans="1:3" ht="39.6" customHeight="1">
      <c r="A215" s="43"/>
      <c r="B215" s="906" t="s">
        <v>945</v>
      </c>
      <c r="C215" s="906"/>
    </row>
    <row r="216" spans="1:3">
      <c r="B216" s="886" t="s">
        <v>986</v>
      </c>
      <c r="C216" s="886"/>
    </row>
    <row r="217" spans="1:3" ht="25.5">
      <c r="A217" s="84">
        <v>1</v>
      </c>
      <c r="B217" s="80" t="s">
        <v>962</v>
      </c>
      <c r="C217" s="81" t="s">
        <v>974</v>
      </c>
    </row>
    <row r="218" spans="1:3" ht="12.75">
      <c r="A218" s="84">
        <v>2</v>
      </c>
      <c r="B218" s="80" t="s">
        <v>963</v>
      </c>
      <c r="C218" s="81" t="s">
        <v>975</v>
      </c>
    </row>
    <row r="219" spans="1:3" ht="25.5">
      <c r="A219" s="84">
        <v>3</v>
      </c>
      <c r="B219" s="80" t="s">
        <v>964</v>
      </c>
      <c r="C219" s="80" t="s">
        <v>976</v>
      </c>
    </row>
    <row r="220" spans="1:3" ht="12.75">
      <c r="A220" s="84">
        <v>4</v>
      </c>
      <c r="B220" s="80" t="s">
        <v>965</v>
      </c>
      <c r="C220" s="80" t="s">
        <v>977</v>
      </c>
    </row>
    <row r="221" spans="1:3" ht="25.5">
      <c r="A221" s="84">
        <v>5</v>
      </c>
      <c r="B221" s="80" t="s">
        <v>966</v>
      </c>
      <c r="C221" s="80" t="s">
        <v>978</v>
      </c>
    </row>
    <row r="222" spans="1:3" ht="12.75">
      <c r="A222" s="84">
        <v>6</v>
      </c>
      <c r="B222" s="80" t="s">
        <v>967</v>
      </c>
      <c r="C222" s="80" t="s">
        <v>979</v>
      </c>
    </row>
    <row r="223" spans="1:3" ht="25.5">
      <c r="A223" s="84">
        <v>7</v>
      </c>
      <c r="B223" s="80" t="s">
        <v>968</v>
      </c>
      <c r="C223" s="80" t="s">
        <v>980</v>
      </c>
    </row>
    <row r="224" spans="1:3" ht="12.75">
      <c r="A224" s="84">
        <v>7.1</v>
      </c>
      <c r="B224" s="82" t="s">
        <v>969</v>
      </c>
      <c r="C224" s="80" t="s">
        <v>981</v>
      </c>
    </row>
    <row r="225" spans="1:3" ht="25.5">
      <c r="A225" s="84">
        <v>7.2</v>
      </c>
      <c r="B225" s="82" t="s">
        <v>970</v>
      </c>
      <c r="C225" s="80" t="s">
        <v>982</v>
      </c>
    </row>
    <row r="226" spans="1:3" ht="12.75">
      <c r="A226" s="84">
        <v>7.3</v>
      </c>
      <c r="B226" s="83" t="s">
        <v>971</v>
      </c>
      <c r="C226" s="80" t="s">
        <v>983</v>
      </c>
    </row>
    <row r="227" spans="1:3" ht="12.75">
      <c r="A227" s="84">
        <v>8</v>
      </c>
      <c r="B227" s="80" t="s">
        <v>972</v>
      </c>
      <c r="C227" s="81" t="s">
        <v>984</v>
      </c>
    </row>
    <row r="228" spans="1:3" ht="12.75">
      <c r="A228" s="84">
        <v>9</v>
      </c>
      <c r="B228" s="80" t="s">
        <v>973</v>
      </c>
      <c r="C228" s="81" t="s">
        <v>985</v>
      </c>
    </row>
    <row r="229" spans="1:3" ht="25.5">
      <c r="A229" s="84">
        <v>10.1</v>
      </c>
      <c r="B229" s="87" t="s">
        <v>1003</v>
      </c>
      <c r="C229" s="81" t="s">
        <v>1004</v>
      </c>
    </row>
    <row r="230" spans="1:3" ht="12.75">
      <c r="A230" s="902"/>
      <c r="B230" s="85" t="s">
        <v>784</v>
      </c>
      <c r="C230" s="81" t="s">
        <v>1001</v>
      </c>
    </row>
    <row r="231" spans="1:3" ht="25.5">
      <c r="A231" s="903"/>
      <c r="B231" s="85" t="s">
        <v>999</v>
      </c>
      <c r="C231" s="81" t="s">
        <v>1000</v>
      </c>
    </row>
    <row r="232" spans="1:3" ht="12.75">
      <c r="A232" s="903"/>
      <c r="B232" s="85" t="s">
        <v>987</v>
      </c>
      <c r="C232" s="81" t="s">
        <v>989</v>
      </c>
    </row>
    <row r="233" spans="1:3" ht="24">
      <c r="A233" s="903"/>
      <c r="B233" s="85" t="s">
        <v>994</v>
      </c>
      <c r="C233" s="86" t="s">
        <v>995</v>
      </c>
    </row>
    <row r="234" spans="1:3" ht="40.5" customHeight="1">
      <c r="A234" s="903"/>
      <c r="B234" s="85" t="s">
        <v>993</v>
      </c>
      <c r="C234" s="81" t="s">
        <v>996</v>
      </c>
    </row>
    <row r="235" spans="1:3" ht="24" customHeight="1">
      <c r="A235" s="903"/>
      <c r="B235" s="85" t="s">
        <v>998</v>
      </c>
      <c r="C235" s="81" t="s">
        <v>1002</v>
      </c>
    </row>
    <row r="236" spans="1:3" ht="25.5">
      <c r="A236" s="904"/>
      <c r="B236" s="85" t="s">
        <v>988</v>
      </c>
      <c r="C236" s="8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37" activePane="bottomRight" state="frozen"/>
      <selection activeCell="I28" sqref="I28"/>
      <selection pane="topRight" activeCell="I28" sqref="I28"/>
      <selection pane="bottomLeft" activeCell="I28" sqref="I28"/>
      <selection pane="bottomRight" activeCell="B77" sqref="B77"/>
    </sheetView>
  </sheetViews>
  <sheetFormatPr defaultColWidth="9.140625" defaultRowHeight="15.75"/>
  <cols>
    <col min="1" max="1" width="9.5703125" style="98" bestFit="1" customWidth="1"/>
    <col min="2" max="2" width="84.28515625" style="98" customWidth="1"/>
    <col min="3" max="4" width="12.7109375" style="98" customWidth="1"/>
    <col min="5" max="5" width="13.42578125" style="98" customWidth="1"/>
    <col min="6" max="7" width="12.7109375" style="98" customWidth="1"/>
    <col min="8" max="8" width="13.85546875" style="98" customWidth="1"/>
    <col min="9" max="9" width="8.85546875" style="99" customWidth="1"/>
    <col min="10" max="16384" width="9.140625" style="182"/>
  </cols>
  <sheetData>
    <row r="1" spans="1:8">
      <c r="A1" s="96" t="s">
        <v>188</v>
      </c>
      <c r="B1" s="103" t="str">
        <f>Info!C2</f>
        <v>სს ”ლიბერთი ბანკი”</v>
      </c>
      <c r="C1" s="103"/>
    </row>
    <row r="2" spans="1:8">
      <c r="A2" s="96" t="s">
        <v>189</v>
      </c>
      <c r="B2" s="153">
        <f>'1. key ratios'!B2</f>
        <v>44926</v>
      </c>
      <c r="C2" s="183"/>
      <c r="D2" s="101"/>
      <c r="E2" s="101"/>
      <c r="F2" s="101"/>
      <c r="G2" s="101"/>
      <c r="H2" s="101"/>
    </row>
    <row r="3" spans="1:8">
      <c r="A3" s="96"/>
      <c r="B3" s="103"/>
      <c r="C3" s="183"/>
      <c r="D3" s="101"/>
      <c r="E3" s="101"/>
      <c r="F3" s="101"/>
      <c r="G3" s="101"/>
      <c r="H3" s="101"/>
    </row>
    <row r="4" spans="1:8" ht="16.5" thickBot="1">
      <c r="A4" s="184" t="s">
        <v>406</v>
      </c>
      <c r="B4" s="185" t="s">
        <v>222</v>
      </c>
      <c r="C4" s="157"/>
      <c r="D4" s="157"/>
      <c r="E4" s="157"/>
      <c r="F4" s="184"/>
      <c r="G4" s="184"/>
      <c r="H4" s="186" t="s">
        <v>93</v>
      </c>
    </row>
    <row r="5" spans="1:8">
      <c r="A5" s="187"/>
      <c r="B5" s="188"/>
      <c r="C5" s="741" t="s">
        <v>194</v>
      </c>
      <c r="D5" s="742"/>
      <c r="E5" s="743"/>
      <c r="F5" s="741" t="s">
        <v>195</v>
      </c>
      <c r="G5" s="742"/>
      <c r="H5" s="744"/>
    </row>
    <row r="6" spans="1:8" ht="15">
      <c r="A6" s="189" t="s">
        <v>26</v>
      </c>
      <c r="B6" s="190"/>
      <c r="C6" s="191" t="s">
        <v>27</v>
      </c>
      <c r="D6" s="191" t="s">
        <v>96</v>
      </c>
      <c r="E6" s="191" t="s">
        <v>68</v>
      </c>
      <c r="F6" s="191" t="s">
        <v>27</v>
      </c>
      <c r="G6" s="191" t="s">
        <v>96</v>
      </c>
      <c r="H6" s="192" t="s">
        <v>68</v>
      </c>
    </row>
    <row r="7" spans="1:8">
      <c r="A7" s="193"/>
      <c r="B7" s="194" t="s">
        <v>92</v>
      </c>
      <c r="C7" s="195"/>
      <c r="D7" s="195"/>
      <c r="E7" s="195"/>
      <c r="F7" s="195"/>
      <c r="G7" s="195"/>
      <c r="H7" s="196"/>
    </row>
    <row r="8" spans="1:8" ht="30">
      <c r="A8" s="193">
        <v>1</v>
      </c>
      <c r="B8" s="197" t="s">
        <v>97</v>
      </c>
      <c r="C8" s="175">
        <v>8786347.4600000009</v>
      </c>
      <c r="D8" s="175">
        <v>3373491.83</v>
      </c>
      <c r="E8" s="167">
        <f>C8+D8</f>
        <v>12159839.290000001</v>
      </c>
      <c r="F8" s="175">
        <v>6007301.0499999998</v>
      </c>
      <c r="G8" s="175">
        <v>-224686.15999999995</v>
      </c>
      <c r="H8" s="198">
        <f>F8+G8</f>
        <v>5782614.8899999997</v>
      </c>
    </row>
    <row r="9" spans="1:8">
      <c r="A9" s="193">
        <v>2</v>
      </c>
      <c r="B9" s="197" t="s">
        <v>98</v>
      </c>
      <c r="C9" s="199">
        <f>SUM(C10:C18)</f>
        <v>354742643.81</v>
      </c>
      <c r="D9" s="199">
        <f>SUM(D10:D18)</f>
        <v>32120615.560000002</v>
      </c>
      <c r="E9" s="167">
        <f t="shared" ref="E9:E67" si="0">C9+D9</f>
        <v>386863259.37</v>
      </c>
      <c r="F9" s="199">
        <f>SUM(F10:F18)</f>
        <v>294935134.72999996</v>
      </c>
      <c r="G9" s="199">
        <f>SUM(G10:G18)</f>
        <v>28061573.830000006</v>
      </c>
      <c r="H9" s="198">
        <f t="shared" ref="H9:H67" si="1">F9+G9</f>
        <v>322996708.55999994</v>
      </c>
    </row>
    <row r="10" spans="1:8">
      <c r="A10" s="193">
        <v>2.1</v>
      </c>
      <c r="B10" s="200" t="s">
        <v>99</v>
      </c>
      <c r="C10" s="175">
        <v>0</v>
      </c>
      <c r="D10" s="175">
        <v>0</v>
      </c>
      <c r="E10" s="167">
        <f t="shared" si="0"/>
        <v>0</v>
      </c>
      <c r="F10" s="175">
        <v>0</v>
      </c>
      <c r="G10" s="175">
        <v>0</v>
      </c>
      <c r="H10" s="198">
        <f t="shared" si="1"/>
        <v>0</v>
      </c>
    </row>
    <row r="11" spans="1:8">
      <c r="A11" s="193">
        <v>2.2000000000000002</v>
      </c>
      <c r="B11" s="200" t="s">
        <v>100</v>
      </c>
      <c r="C11" s="175">
        <v>38361283.409999996</v>
      </c>
      <c r="D11" s="175">
        <v>13069376.034999998</v>
      </c>
      <c r="E11" s="167">
        <f t="shared" si="0"/>
        <v>51430659.444999993</v>
      </c>
      <c r="F11" s="175">
        <v>19660334.309999999</v>
      </c>
      <c r="G11" s="175">
        <v>11495551.943000004</v>
      </c>
      <c r="H11" s="198">
        <f t="shared" si="1"/>
        <v>31155886.253000002</v>
      </c>
    </row>
    <row r="12" spans="1:8">
      <c r="A12" s="193">
        <v>2.2999999999999998</v>
      </c>
      <c r="B12" s="200" t="s">
        <v>101</v>
      </c>
      <c r="C12" s="175">
        <v>3730733.27</v>
      </c>
      <c r="D12" s="175">
        <v>1061022.1809999999</v>
      </c>
      <c r="E12" s="167">
        <f t="shared" si="0"/>
        <v>4791755.4509999994</v>
      </c>
      <c r="F12" s="175">
        <v>2501426.9</v>
      </c>
      <c r="G12" s="175">
        <v>869664.67300000007</v>
      </c>
      <c r="H12" s="198">
        <f t="shared" si="1"/>
        <v>3371091.5729999999</v>
      </c>
    </row>
    <row r="13" spans="1:8">
      <c r="A13" s="193">
        <v>2.4</v>
      </c>
      <c r="B13" s="200" t="s">
        <v>102</v>
      </c>
      <c r="C13" s="175">
        <v>5288651.8499999978</v>
      </c>
      <c r="D13" s="175">
        <v>114504.98999999999</v>
      </c>
      <c r="E13" s="167">
        <f t="shared" si="0"/>
        <v>5403156.839999998</v>
      </c>
      <c r="F13" s="175">
        <v>1530862.38</v>
      </c>
      <c r="G13" s="175">
        <v>50192.432999999997</v>
      </c>
      <c r="H13" s="198">
        <f t="shared" si="1"/>
        <v>1581054.8129999998</v>
      </c>
    </row>
    <row r="14" spans="1:8">
      <c r="A14" s="193">
        <v>2.5</v>
      </c>
      <c r="B14" s="200" t="s">
        <v>103</v>
      </c>
      <c r="C14" s="175">
        <v>790583.31</v>
      </c>
      <c r="D14" s="175">
        <v>6174164.7350000003</v>
      </c>
      <c r="E14" s="167">
        <f t="shared" si="0"/>
        <v>6964748.0449999999</v>
      </c>
      <c r="F14" s="175">
        <v>141127.67000000001</v>
      </c>
      <c r="G14" s="175">
        <v>4434959.1349999998</v>
      </c>
      <c r="H14" s="198">
        <f t="shared" si="1"/>
        <v>4576086.8049999997</v>
      </c>
    </row>
    <row r="15" spans="1:8">
      <c r="A15" s="193">
        <v>2.6</v>
      </c>
      <c r="B15" s="200" t="s">
        <v>104</v>
      </c>
      <c r="C15" s="175">
        <v>1225979.2099999997</v>
      </c>
      <c r="D15" s="175">
        <v>1236454.656</v>
      </c>
      <c r="E15" s="167">
        <f t="shared" si="0"/>
        <v>2462433.8659999995</v>
      </c>
      <c r="F15" s="175">
        <v>6083.71</v>
      </c>
      <c r="G15" s="175">
        <v>180122.098</v>
      </c>
      <c r="H15" s="198">
        <f t="shared" si="1"/>
        <v>186205.80799999999</v>
      </c>
    </row>
    <row r="16" spans="1:8">
      <c r="A16" s="193">
        <v>2.7</v>
      </c>
      <c r="B16" s="200" t="s">
        <v>105</v>
      </c>
      <c r="C16" s="175">
        <v>159475.74000000002</v>
      </c>
      <c r="D16" s="175">
        <v>76970.142000000007</v>
      </c>
      <c r="E16" s="167">
        <f t="shared" si="0"/>
        <v>236445.88200000004</v>
      </c>
      <c r="F16" s="175">
        <v>99113.000000000015</v>
      </c>
      <c r="G16" s="175">
        <v>52836.892</v>
      </c>
      <c r="H16" s="198">
        <f t="shared" si="1"/>
        <v>151949.89200000002</v>
      </c>
    </row>
    <row r="17" spans="1:8">
      <c r="A17" s="193">
        <v>2.8</v>
      </c>
      <c r="B17" s="200" t="s">
        <v>106</v>
      </c>
      <c r="C17" s="175">
        <v>299345663.76999998</v>
      </c>
      <c r="D17" s="175">
        <v>7666395.0900000008</v>
      </c>
      <c r="E17" s="167">
        <f t="shared" si="0"/>
        <v>307012058.85999995</v>
      </c>
      <c r="F17" s="175">
        <v>266443201.00999996</v>
      </c>
      <c r="G17" s="175">
        <v>7860688.8600000003</v>
      </c>
      <c r="H17" s="198">
        <f t="shared" si="1"/>
        <v>274303889.86999995</v>
      </c>
    </row>
    <row r="18" spans="1:8">
      <c r="A18" s="193">
        <v>2.9</v>
      </c>
      <c r="B18" s="200" t="s">
        <v>107</v>
      </c>
      <c r="C18" s="175">
        <v>5840273.25</v>
      </c>
      <c r="D18" s="175">
        <v>2721727.7310000006</v>
      </c>
      <c r="E18" s="167">
        <f t="shared" si="0"/>
        <v>8562000.9810000006</v>
      </c>
      <c r="F18" s="175">
        <v>4552985.75</v>
      </c>
      <c r="G18" s="175">
        <v>3117557.7959999996</v>
      </c>
      <c r="H18" s="198">
        <f t="shared" si="1"/>
        <v>7670543.5460000001</v>
      </c>
    </row>
    <row r="19" spans="1:8" ht="30">
      <c r="A19" s="193">
        <v>3</v>
      </c>
      <c r="B19" s="197" t="s">
        <v>108</v>
      </c>
      <c r="C19" s="175">
        <v>10985167.74</v>
      </c>
      <c r="D19" s="175">
        <v>949078.43</v>
      </c>
      <c r="E19" s="167">
        <f t="shared" si="0"/>
        <v>11934246.17</v>
      </c>
      <c r="F19" s="175">
        <v>8730764.8000000007</v>
      </c>
      <c r="G19" s="175">
        <v>720852.49</v>
      </c>
      <c r="H19" s="198">
        <f t="shared" si="1"/>
        <v>9451617.290000001</v>
      </c>
    </row>
    <row r="20" spans="1:8">
      <c r="A20" s="193">
        <v>4</v>
      </c>
      <c r="B20" s="197" t="s">
        <v>109</v>
      </c>
      <c r="C20" s="175">
        <v>23313971.699999999</v>
      </c>
      <c r="D20" s="175">
        <v>13476.54</v>
      </c>
      <c r="E20" s="167">
        <f t="shared" si="0"/>
        <v>23327448.239999998</v>
      </c>
      <c r="F20" s="175">
        <v>22701340.98</v>
      </c>
      <c r="G20" s="175">
        <v>0</v>
      </c>
      <c r="H20" s="198">
        <f t="shared" si="1"/>
        <v>22701340.98</v>
      </c>
    </row>
    <row r="21" spans="1:8">
      <c r="A21" s="193">
        <v>5</v>
      </c>
      <c r="B21" s="197" t="s">
        <v>110</v>
      </c>
      <c r="C21" s="175">
        <v>2433932.42</v>
      </c>
      <c r="D21" s="175">
        <v>71112.55</v>
      </c>
      <c r="E21" s="167">
        <f t="shared" si="0"/>
        <v>2505044.9699999997</v>
      </c>
      <c r="F21" s="175">
        <v>1732623.3099999998</v>
      </c>
      <c r="G21" s="175">
        <v>33965.440000000002</v>
      </c>
      <c r="H21" s="198">
        <f>F21+G21</f>
        <v>1766588.7499999998</v>
      </c>
    </row>
    <row r="22" spans="1:8">
      <c r="A22" s="193">
        <v>6</v>
      </c>
      <c r="B22" s="201" t="s">
        <v>111</v>
      </c>
      <c r="C22" s="199">
        <f>C8+C9+C19+C20+C21</f>
        <v>400262063.13</v>
      </c>
      <c r="D22" s="199">
        <f>D8+D9+D19+D20+D21</f>
        <v>36527774.909999996</v>
      </c>
      <c r="E22" s="167">
        <f>C22+D22</f>
        <v>436789838.03999996</v>
      </c>
      <c r="F22" s="199">
        <f>F8+F9+F19+F20+F21</f>
        <v>334107164.87</v>
      </c>
      <c r="G22" s="199">
        <f>G8+G9+G19+G20+G21</f>
        <v>28591705.600000005</v>
      </c>
      <c r="H22" s="198">
        <f>F22+G22</f>
        <v>362698870.47000003</v>
      </c>
    </row>
    <row r="23" spans="1:8">
      <c r="A23" s="193"/>
      <c r="B23" s="194" t="s">
        <v>90</v>
      </c>
      <c r="C23" s="175"/>
      <c r="D23" s="175"/>
      <c r="E23" s="166"/>
      <c r="F23" s="175"/>
      <c r="G23" s="175"/>
      <c r="H23" s="202"/>
    </row>
    <row r="24" spans="1:8">
      <c r="A24" s="193">
        <v>7</v>
      </c>
      <c r="B24" s="197" t="s">
        <v>112</v>
      </c>
      <c r="C24" s="175">
        <v>52786546.200000003</v>
      </c>
      <c r="D24" s="175">
        <v>1323097.19</v>
      </c>
      <c r="E24" s="167">
        <f t="shared" si="0"/>
        <v>54109643.390000001</v>
      </c>
      <c r="F24" s="175">
        <v>45607573.500000007</v>
      </c>
      <c r="G24" s="175">
        <v>1520433.4</v>
      </c>
      <c r="H24" s="198">
        <f t="shared" si="1"/>
        <v>47128006.900000006</v>
      </c>
    </row>
    <row r="25" spans="1:8">
      <c r="A25" s="193">
        <v>8</v>
      </c>
      <c r="B25" s="197" t="s">
        <v>113</v>
      </c>
      <c r="C25" s="175">
        <v>103612095.09999999</v>
      </c>
      <c r="D25" s="175">
        <v>3953648.49</v>
      </c>
      <c r="E25" s="167">
        <f t="shared" si="0"/>
        <v>107565743.58999999</v>
      </c>
      <c r="F25" s="175">
        <v>63702269.939999998</v>
      </c>
      <c r="G25" s="175">
        <v>6322790.8000000007</v>
      </c>
      <c r="H25" s="198">
        <f t="shared" si="1"/>
        <v>70025060.739999995</v>
      </c>
    </row>
    <row r="26" spans="1:8">
      <c r="A26" s="193">
        <v>9</v>
      </c>
      <c r="B26" s="197" t="s">
        <v>114</v>
      </c>
      <c r="C26" s="175">
        <v>396678.33</v>
      </c>
      <c r="D26" s="175">
        <v>39215.39</v>
      </c>
      <c r="E26" s="167">
        <f t="shared" si="0"/>
        <v>435893.72000000003</v>
      </c>
      <c r="F26" s="175">
        <v>201797.82</v>
      </c>
      <c r="G26" s="175">
        <v>4834.25</v>
      </c>
      <c r="H26" s="198">
        <f t="shared" si="1"/>
        <v>206632.07</v>
      </c>
    </row>
    <row r="27" spans="1:8">
      <c r="A27" s="193">
        <v>10</v>
      </c>
      <c r="B27" s="197" t="s">
        <v>115</v>
      </c>
      <c r="C27" s="175">
        <v>1324915.52</v>
      </c>
      <c r="D27" s="175">
        <v>8366473.2800000003</v>
      </c>
      <c r="E27" s="167">
        <f t="shared" si="0"/>
        <v>9691388.8000000007</v>
      </c>
      <c r="F27" s="175">
        <v>1424596.72</v>
      </c>
      <c r="G27" s="175">
        <v>9013991.4600000009</v>
      </c>
      <c r="H27" s="198">
        <f t="shared" si="1"/>
        <v>10438588.180000002</v>
      </c>
    </row>
    <row r="28" spans="1:8">
      <c r="A28" s="193">
        <v>11</v>
      </c>
      <c r="B28" s="197" t="s">
        <v>116</v>
      </c>
      <c r="C28" s="175">
        <v>13319390.33</v>
      </c>
      <c r="D28" s="175">
        <v>2413707.31</v>
      </c>
      <c r="E28" s="167">
        <f t="shared" si="0"/>
        <v>15733097.640000001</v>
      </c>
      <c r="F28" s="175">
        <v>13801801.560000001</v>
      </c>
      <c r="G28" s="175">
        <v>2332035.14</v>
      </c>
      <c r="H28" s="198">
        <f t="shared" si="1"/>
        <v>16133836.700000001</v>
      </c>
    </row>
    <row r="29" spans="1:8">
      <c r="A29" s="193">
        <v>12</v>
      </c>
      <c r="B29" s="197" t="s">
        <v>117</v>
      </c>
      <c r="C29" s="175">
        <v>281139.65999999997</v>
      </c>
      <c r="D29" s="175">
        <v>1319720.31</v>
      </c>
      <c r="E29" s="167">
        <f t="shared" si="0"/>
        <v>1600859.97</v>
      </c>
      <c r="F29" s="175">
        <v>271414.36000000004</v>
      </c>
      <c r="G29" s="175">
        <v>1716562.8599999999</v>
      </c>
      <c r="H29" s="198">
        <f t="shared" si="1"/>
        <v>1987977.22</v>
      </c>
    </row>
    <row r="30" spans="1:8">
      <c r="A30" s="193">
        <v>13</v>
      </c>
      <c r="B30" s="203" t="s">
        <v>118</v>
      </c>
      <c r="C30" s="199">
        <f>SUM(C24:C29)</f>
        <v>171720765.14000005</v>
      </c>
      <c r="D30" s="199">
        <f>SUM(D24:D29)</f>
        <v>17415861.969999999</v>
      </c>
      <c r="E30" s="167">
        <f t="shared" si="0"/>
        <v>189136627.11000004</v>
      </c>
      <c r="F30" s="199">
        <f>SUM(F24:F29)</f>
        <v>125009453.89999999</v>
      </c>
      <c r="G30" s="199">
        <f>SUM(G24:G29)</f>
        <v>20910647.910000004</v>
      </c>
      <c r="H30" s="198">
        <f t="shared" si="1"/>
        <v>145920101.81</v>
      </c>
    </row>
    <row r="31" spans="1:8">
      <c r="A31" s="193">
        <v>14</v>
      </c>
      <c r="B31" s="203" t="s">
        <v>119</v>
      </c>
      <c r="C31" s="199">
        <f>C22-C30</f>
        <v>228541297.98999995</v>
      </c>
      <c r="D31" s="199">
        <f>D22-D30</f>
        <v>19111912.939999998</v>
      </c>
      <c r="E31" s="167">
        <f t="shared" si="0"/>
        <v>247653210.92999995</v>
      </c>
      <c r="F31" s="199">
        <f>F22-F30</f>
        <v>209097710.97000003</v>
      </c>
      <c r="G31" s="199">
        <f>G22-G30</f>
        <v>7681057.6900000013</v>
      </c>
      <c r="H31" s="198">
        <f t="shared" si="1"/>
        <v>216778768.66000003</v>
      </c>
    </row>
    <row r="32" spans="1:8">
      <c r="A32" s="193"/>
      <c r="B32" s="194"/>
      <c r="C32" s="204"/>
      <c r="D32" s="204"/>
      <c r="E32" s="204"/>
      <c r="F32" s="204"/>
      <c r="G32" s="204"/>
      <c r="H32" s="205"/>
    </row>
    <row r="33" spans="1:8">
      <c r="A33" s="193"/>
      <c r="B33" s="194" t="s">
        <v>120</v>
      </c>
      <c r="C33" s="175"/>
      <c r="D33" s="175"/>
      <c r="E33" s="166"/>
      <c r="F33" s="175"/>
      <c r="G33" s="175"/>
      <c r="H33" s="202"/>
    </row>
    <row r="34" spans="1:8">
      <c r="A34" s="193">
        <v>15</v>
      </c>
      <c r="B34" s="206" t="s">
        <v>91</v>
      </c>
      <c r="C34" s="207">
        <f>C35-C36</f>
        <v>28123478.880000003</v>
      </c>
      <c r="D34" s="207">
        <f>D35-D36</f>
        <v>-389471.56000000052</v>
      </c>
      <c r="E34" s="167">
        <f t="shared" si="0"/>
        <v>27734007.32</v>
      </c>
      <c r="F34" s="207">
        <f>F35-F36</f>
        <v>24970022.220000003</v>
      </c>
      <c r="G34" s="207">
        <f>G35-G36</f>
        <v>-3441492.9899999984</v>
      </c>
      <c r="H34" s="198">
        <f t="shared" si="1"/>
        <v>21528529.230000004</v>
      </c>
    </row>
    <row r="35" spans="1:8">
      <c r="A35" s="193">
        <v>15.1</v>
      </c>
      <c r="B35" s="200" t="s">
        <v>121</v>
      </c>
      <c r="C35" s="175">
        <v>34592515.710000001</v>
      </c>
      <c r="D35" s="175">
        <v>13564693.16</v>
      </c>
      <c r="E35" s="167">
        <f t="shared" si="0"/>
        <v>48157208.870000005</v>
      </c>
      <c r="F35" s="175">
        <v>30012508.700000003</v>
      </c>
      <c r="G35" s="175">
        <v>7774223.3100000005</v>
      </c>
      <c r="H35" s="198">
        <f t="shared" si="1"/>
        <v>37786732.010000005</v>
      </c>
    </row>
    <row r="36" spans="1:8">
      <c r="A36" s="193">
        <v>15.2</v>
      </c>
      <c r="B36" s="200" t="s">
        <v>122</v>
      </c>
      <c r="C36" s="175">
        <v>6469036.8300000001</v>
      </c>
      <c r="D36" s="175">
        <v>13954164.720000001</v>
      </c>
      <c r="E36" s="167">
        <f t="shared" si="0"/>
        <v>20423201.550000001</v>
      </c>
      <c r="F36" s="175">
        <v>5042486.4799999995</v>
      </c>
      <c r="G36" s="175">
        <v>11215716.299999999</v>
      </c>
      <c r="H36" s="198">
        <f t="shared" si="1"/>
        <v>16258202.779999997</v>
      </c>
    </row>
    <row r="37" spans="1:8">
      <c r="A37" s="193">
        <v>16</v>
      </c>
      <c r="B37" s="197" t="s">
        <v>123</v>
      </c>
      <c r="C37" s="175">
        <v>0</v>
      </c>
      <c r="D37" s="175">
        <v>0</v>
      </c>
      <c r="E37" s="167">
        <f t="shared" si="0"/>
        <v>0</v>
      </c>
      <c r="F37" s="175">
        <v>0</v>
      </c>
      <c r="G37" s="175">
        <v>0</v>
      </c>
      <c r="H37" s="198">
        <f t="shared" si="1"/>
        <v>0</v>
      </c>
    </row>
    <row r="38" spans="1:8">
      <c r="A38" s="193">
        <v>17</v>
      </c>
      <c r="B38" s="197" t="s">
        <v>124</v>
      </c>
      <c r="C38" s="175">
        <v>0</v>
      </c>
      <c r="D38" s="175">
        <v>0</v>
      </c>
      <c r="E38" s="167">
        <f t="shared" si="0"/>
        <v>0</v>
      </c>
      <c r="F38" s="175">
        <v>0</v>
      </c>
      <c r="G38" s="175">
        <v>0</v>
      </c>
      <c r="H38" s="198">
        <f t="shared" si="1"/>
        <v>0</v>
      </c>
    </row>
    <row r="39" spans="1:8">
      <c r="A39" s="193">
        <v>18</v>
      </c>
      <c r="B39" s="197" t="s">
        <v>125</v>
      </c>
      <c r="C39" s="175">
        <v>28178.5</v>
      </c>
      <c r="D39" s="175">
        <v>35307.54</v>
      </c>
      <c r="E39" s="167">
        <f t="shared" si="0"/>
        <v>63486.04</v>
      </c>
      <c r="F39" s="175">
        <v>76913.240000000005</v>
      </c>
      <c r="G39" s="175">
        <v>39150.449999999997</v>
      </c>
      <c r="H39" s="198">
        <f t="shared" si="1"/>
        <v>116063.69</v>
      </c>
    </row>
    <row r="40" spans="1:8">
      <c r="A40" s="193">
        <v>19</v>
      </c>
      <c r="B40" s="197" t="s">
        <v>126</v>
      </c>
      <c r="C40" s="175">
        <v>31549762.470000003</v>
      </c>
      <c r="D40" s="175">
        <v>0</v>
      </c>
      <c r="E40" s="167">
        <f t="shared" si="0"/>
        <v>31549762.470000003</v>
      </c>
      <c r="F40" s="175">
        <v>3823329.3600000031</v>
      </c>
      <c r="G40" s="175">
        <v>0</v>
      </c>
      <c r="H40" s="198">
        <f t="shared" si="1"/>
        <v>3823329.3600000031</v>
      </c>
    </row>
    <row r="41" spans="1:8">
      <c r="A41" s="193">
        <v>20</v>
      </c>
      <c r="B41" s="197" t="s">
        <v>127</v>
      </c>
      <c r="C41" s="175">
        <v>-24304689.999999985</v>
      </c>
      <c r="D41" s="175">
        <v>0</v>
      </c>
      <c r="E41" s="167">
        <f t="shared" si="0"/>
        <v>-24304689.999999985</v>
      </c>
      <c r="F41" s="175">
        <v>-5230363.2400000021</v>
      </c>
      <c r="G41" s="175">
        <v>0</v>
      </c>
      <c r="H41" s="198">
        <f t="shared" si="1"/>
        <v>-5230363.2400000021</v>
      </c>
    </row>
    <row r="42" spans="1:8">
      <c r="A42" s="193">
        <v>21</v>
      </c>
      <c r="B42" s="197" t="s">
        <v>128</v>
      </c>
      <c r="C42" s="175">
        <v>280671.78000000003</v>
      </c>
      <c r="D42" s="175">
        <v>0</v>
      </c>
      <c r="E42" s="167">
        <f t="shared" si="0"/>
        <v>280671.78000000003</v>
      </c>
      <c r="F42" s="175">
        <v>-681258.84999999986</v>
      </c>
      <c r="G42" s="175">
        <v>0</v>
      </c>
      <c r="H42" s="198">
        <f t="shared" si="1"/>
        <v>-681258.84999999986</v>
      </c>
    </row>
    <row r="43" spans="1:8">
      <c r="A43" s="193">
        <v>22</v>
      </c>
      <c r="B43" s="197" t="s">
        <v>129</v>
      </c>
      <c r="C43" s="175">
        <v>14538.64</v>
      </c>
      <c r="D43" s="175">
        <v>10095.14</v>
      </c>
      <c r="E43" s="167">
        <f t="shared" si="0"/>
        <v>24633.78</v>
      </c>
      <c r="F43" s="175">
        <v>26008.71</v>
      </c>
      <c r="G43" s="175">
        <v>45042.58</v>
      </c>
      <c r="H43" s="198">
        <f t="shared" si="1"/>
        <v>71051.290000000008</v>
      </c>
    </row>
    <row r="44" spans="1:8">
      <c r="A44" s="193">
        <v>23</v>
      </c>
      <c r="B44" s="197" t="s">
        <v>130</v>
      </c>
      <c r="C44" s="175">
        <v>7582372.0800000001</v>
      </c>
      <c r="D44" s="175">
        <v>8380.91</v>
      </c>
      <c r="E44" s="167">
        <f t="shared" si="0"/>
        <v>7590752.9900000002</v>
      </c>
      <c r="F44" s="175">
        <v>7100157.1300000008</v>
      </c>
      <c r="G44" s="175">
        <v>13079.07</v>
      </c>
      <c r="H44" s="198">
        <f t="shared" si="1"/>
        <v>7113236.2000000011</v>
      </c>
    </row>
    <row r="45" spans="1:8">
      <c r="A45" s="193">
        <v>24</v>
      </c>
      <c r="B45" s="203" t="s">
        <v>131</v>
      </c>
      <c r="C45" s="199">
        <f>C34+C37+C38+C39+C40+C41+C42+C43+C44</f>
        <v>43274312.350000024</v>
      </c>
      <c r="D45" s="199">
        <f>D34+D37+D38+D39+D40+D41+D42+D43+D44</f>
        <v>-335687.97000000055</v>
      </c>
      <c r="E45" s="167">
        <f t="shared" si="0"/>
        <v>42938624.380000025</v>
      </c>
      <c r="F45" s="199">
        <f>F34+F37+F38+F39+F40+F41+F42+F43+F44</f>
        <v>30084808.57</v>
      </c>
      <c r="G45" s="199">
        <f>G34+G37+G38+G39+G40+G41+G42+G43+G44</f>
        <v>-3344220.8899999983</v>
      </c>
      <c r="H45" s="198">
        <f t="shared" si="1"/>
        <v>26740587.680000003</v>
      </c>
    </row>
    <row r="46" spans="1:8">
      <c r="A46" s="193"/>
      <c r="B46" s="194" t="s">
        <v>132</v>
      </c>
      <c r="C46" s="175"/>
      <c r="D46" s="175"/>
      <c r="E46" s="175"/>
      <c r="F46" s="175"/>
      <c r="G46" s="175"/>
      <c r="H46" s="208"/>
    </row>
    <row r="47" spans="1:8">
      <c r="A47" s="193">
        <v>25</v>
      </c>
      <c r="B47" s="197" t="s">
        <v>133</v>
      </c>
      <c r="C47" s="175">
        <v>3915460.3200000003</v>
      </c>
      <c r="D47" s="175">
        <v>781.86</v>
      </c>
      <c r="E47" s="167">
        <f t="shared" si="0"/>
        <v>3916242.18</v>
      </c>
      <c r="F47" s="175">
        <v>3559096.68</v>
      </c>
      <c r="G47" s="175">
        <v>11418.75</v>
      </c>
      <c r="H47" s="198">
        <f t="shared" si="1"/>
        <v>3570515.43</v>
      </c>
    </row>
    <row r="48" spans="1:8">
      <c r="A48" s="193">
        <v>26</v>
      </c>
      <c r="B48" s="197" t="s">
        <v>134</v>
      </c>
      <c r="C48" s="175">
        <v>11111739.249999998</v>
      </c>
      <c r="D48" s="175">
        <v>816904.22999999986</v>
      </c>
      <c r="E48" s="167">
        <f t="shared" si="0"/>
        <v>11928643.479999999</v>
      </c>
      <c r="F48" s="175">
        <v>11149666.01</v>
      </c>
      <c r="G48" s="175">
        <v>1118400.28</v>
      </c>
      <c r="H48" s="198">
        <f t="shared" si="1"/>
        <v>12268066.289999999</v>
      </c>
    </row>
    <row r="49" spans="1:9">
      <c r="A49" s="193">
        <v>27</v>
      </c>
      <c r="B49" s="197" t="s">
        <v>135</v>
      </c>
      <c r="C49" s="175">
        <v>97337609.520000011</v>
      </c>
      <c r="D49" s="175">
        <v>0</v>
      </c>
      <c r="E49" s="167">
        <f t="shared" si="0"/>
        <v>97337609.520000011</v>
      </c>
      <c r="F49" s="175">
        <v>76798903.640000001</v>
      </c>
      <c r="G49" s="175">
        <v>0</v>
      </c>
      <c r="H49" s="198">
        <f t="shared" si="1"/>
        <v>76798903.640000001</v>
      </c>
    </row>
    <row r="50" spans="1:9">
      <c r="A50" s="193">
        <v>28</v>
      </c>
      <c r="B50" s="197" t="s">
        <v>270</v>
      </c>
      <c r="C50" s="175">
        <v>1889791.4</v>
      </c>
      <c r="D50" s="175">
        <v>0</v>
      </c>
      <c r="E50" s="167">
        <f t="shared" si="0"/>
        <v>1889791.4</v>
      </c>
      <c r="F50" s="175">
        <v>1775902.8099999998</v>
      </c>
      <c r="G50" s="175">
        <v>0</v>
      </c>
      <c r="H50" s="198">
        <f t="shared" si="1"/>
        <v>1775902.8099999998</v>
      </c>
    </row>
    <row r="51" spans="1:9">
      <c r="A51" s="193">
        <v>29</v>
      </c>
      <c r="B51" s="197" t="s">
        <v>136</v>
      </c>
      <c r="C51" s="175">
        <v>34733116.57</v>
      </c>
      <c r="D51" s="175">
        <v>0</v>
      </c>
      <c r="E51" s="167">
        <f t="shared" si="0"/>
        <v>34733116.57</v>
      </c>
      <c r="F51" s="175">
        <v>34317135.769999996</v>
      </c>
      <c r="G51" s="175">
        <v>0</v>
      </c>
      <c r="H51" s="198">
        <f t="shared" si="1"/>
        <v>34317135.769999996</v>
      </c>
    </row>
    <row r="52" spans="1:9">
      <c r="A52" s="193">
        <v>30</v>
      </c>
      <c r="B52" s="197" t="s">
        <v>137</v>
      </c>
      <c r="C52" s="175">
        <v>39641666.300000012</v>
      </c>
      <c r="D52" s="175">
        <v>1439991.06</v>
      </c>
      <c r="E52" s="167">
        <f t="shared" si="0"/>
        <v>41081657.360000014</v>
      </c>
      <c r="F52" s="175">
        <v>35209588.670000002</v>
      </c>
      <c r="G52" s="175">
        <v>1643727.08</v>
      </c>
      <c r="H52" s="198">
        <f t="shared" si="1"/>
        <v>36853315.75</v>
      </c>
    </row>
    <row r="53" spans="1:9">
      <c r="A53" s="193">
        <v>31</v>
      </c>
      <c r="B53" s="203" t="s">
        <v>138</v>
      </c>
      <c r="C53" s="199">
        <f>C47+C48+C49+C50+C51+C52</f>
        <v>188629383.36000001</v>
      </c>
      <c r="D53" s="199">
        <f>D47+D48+D49+D50+D51+D52</f>
        <v>2257677.15</v>
      </c>
      <c r="E53" s="167">
        <f t="shared" si="0"/>
        <v>190887060.51000002</v>
      </c>
      <c r="F53" s="199">
        <f>F47+F48+F49+F50+F51+F52</f>
        <v>162810293.57999998</v>
      </c>
      <c r="G53" s="199">
        <f>G47+G48+G49+G50+G51+G52</f>
        <v>2773546.1100000003</v>
      </c>
      <c r="H53" s="198">
        <f t="shared" si="1"/>
        <v>165583839.69</v>
      </c>
    </row>
    <row r="54" spans="1:9">
      <c r="A54" s="193">
        <v>32</v>
      </c>
      <c r="B54" s="203" t="s">
        <v>139</v>
      </c>
      <c r="C54" s="199">
        <f>C45-C53</f>
        <v>-145355071.00999999</v>
      </c>
      <c r="D54" s="199">
        <f>D45-D53</f>
        <v>-2593365.1200000006</v>
      </c>
      <c r="E54" s="167">
        <f t="shared" si="0"/>
        <v>-147948436.13</v>
      </c>
      <c r="F54" s="199">
        <f>F45-F53</f>
        <v>-132725485.00999999</v>
      </c>
      <c r="G54" s="199">
        <f>G45-G53</f>
        <v>-6117766.9999999981</v>
      </c>
      <c r="H54" s="198">
        <f t="shared" si="1"/>
        <v>-138843252.00999999</v>
      </c>
    </row>
    <row r="55" spans="1:9">
      <c r="A55" s="193"/>
      <c r="B55" s="194"/>
      <c r="C55" s="204"/>
      <c r="D55" s="204"/>
      <c r="E55" s="204"/>
      <c r="F55" s="204"/>
      <c r="G55" s="204"/>
      <c r="H55" s="205"/>
    </row>
    <row r="56" spans="1:9">
      <c r="A56" s="193">
        <v>33</v>
      </c>
      <c r="B56" s="203" t="s">
        <v>140</v>
      </c>
      <c r="C56" s="199">
        <f>C31+C54</f>
        <v>83186226.979999959</v>
      </c>
      <c r="D56" s="199">
        <f>D31+D54</f>
        <v>16518547.819999997</v>
      </c>
      <c r="E56" s="167">
        <f t="shared" si="0"/>
        <v>99704774.799999952</v>
      </c>
      <c r="F56" s="199">
        <f>F31+F54</f>
        <v>76372225.960000038</v>
      </c>
      <c r="G56" s="199">
        <f>G31+G54</f>
        <v>1563290.6900000032</v>
      </c>
      <c r="H56" s="198">
        <f t="shared" si="1"/>
        <v>77935516.650000036</v>
      </c>
    </row>
    <row r="57" spans="1:9">
      <c r="A57" s="193"/>
      <c r="B57" s="194"/>
      <c r="C57" s="204"/>
      <c r="D57" s="204"/>
      <c r="E57" s="204"/>
      <c r="F57" s="204"/>
      <c r="G57" s="204"/>
      <c r="H57" s="205"/>
    </row>
    <row r="58" spans="1:9">
      <c r="A58" s="193">
        <v>34</v>
      </c>
      <c r="B58" s="197" t="s">
        <v>141</v>
      </c>
      <c r="C58" s="175">
        <v>29368161.050000001</v>
      </c>
      <c r="D58" s="175">
        <v>-2340825.9700000002</v>
      </c>
      <c r="E58" s="167">
        <f t="shared" si="0"/>
        <v>27027335.080000002</v>
      </c>
      <c r="F58" s="175">
        <v>31271019.710000001</v>
      </c>
      <c r="G58" s="175">
        <v>1345522.03</v>
      </c>
      <c r="H58" s="198">
        <f t="shared" si="1"/>
        <v>32616541.740000002</v>
      </c>
    </row>
    <row r="59" spans="1:9" s="213" customFormat="1">
      <c r="A59" s="193">
        <v>35</v>
      </c>
      <c r="B59" s="206" t="s">
        <v>142</v>
      </c>
      <c r="C59" s="175">
        <v>300000</v>
      </c>
      <c r="D59" s="175">
        <v>0</v>
      </c>
      <c r="E59" s="209">
        <f t="shared" si="0"/>
        <v>300000</v>
      </c>
      <c r="F59" s="210">
        <v>0</v>
      </c>
      <c r="G59" s="210">
        <v>0</v>
      </c>
      <c r="H59" s="211">
        <f t="shared" si="1"/>
        <v>0</v>
      </c>
      <c r="I59" s="212"/>
    </row>
    <row r="60" spans="1:9">
      <c r="A60" s="193">
        <v>36</v>
      </c>
      <c r="B60" s="197" t="s">
        <v>143</v>
      </c>
      <c r="C60" s="175">
        <v>171342.58</v>
      </c>
      <c r="D60" s="175">
        <v>16355.14</v>
      </c>
      <c r="E60" s="167">
        <f t="shared" si="0"/>
        <v>187697.71999999997</v>
      </c>
      <c r="F60" s="175">
        <v>410695.07</v>
      </c>
      <c r="G60" s="175">
        <v>6610.46</v>
      </c>
      <c r="H60" s="198">
        <f t="shared" si="1"/>
        <v>417305.53</v>
      </c>
    </row>
    <row r="61" spans="1:9">
      <c r="A61" s="193">
        <v>37</v>
      </c>
      <c r="B61" s="203" t="s">
        <v>144</v>
      </c>
      <c r="C61" s="199">
        <f>C58+C59+C60</f>
        <v>29839503.629999999</v>
      </c>
      <c r="D61" s="199">
        <f>D58+D59+D60</f>
        <v>-2324470.83</v>
      </c>
      <c r="E61" s="167">
        <f t="shared" si="0"/>
        <v>27515032.799999997</v>
      </c>
      <c r="F61" s="199">
        <f>F58+F59+F60</f>
        <v>31681714.780000001</v>
      </c>
      <c r="G61" s="199">
        <f>G58+G59+G60</f>
        <v>1352132.49</v>
      </c>
      <c r="H61" s="198">
        <f t="shared" si="1"/>
        <v>33033847.27</v>
      </c>
    </row>
    <row r="62" spans="1:9">
      <c r="A62" s="193"/>
      <c r="B62" s="214"/>
      <c r="C62" s="175"/>
      <c r="D62" s="175"/>
      <c r="E62" s="175"/>
      <c r="F62" s="175"/>
      <c r="G62" s="175"/>
      <c r="H62" s="208"/>
    </row>
    <row r="63" spans="1:9" ht="30">
      <c r="A63" s="193">
        <v>38</v>
      </c>
      <c r="B63" s="215" t="s">
        <v>271</v>
      </c>
      <c r="C63" s="199">
        <f>C56-C61</f>
        <v>53346723.349999964</v>
      </c>
      <c r="D63" s="199">
        <f>D56-D61</f>
        <v>18843018.649999999</v>
      </c>
      <c r="E63" s="167">
        <f t="shared" si="0"/>
        <v>72189741.99999997</v>
      </c>
      <c r="F63" s="199">
        <f>F56-F61</f>
        <v>44690511.180000037</v>
      </c>
      <c r="G63" s="199">
        <f>G56-G61</f>
        <v>211158.20000000321</v>
      </c>
      <c r="H63" s="198">
        <f t="shared" si="1"/>
        <v>44901669.38000004</v>
      </c>
    </row>
    <row r="64" spans="1:9">
      <c r="A64" s="189">
        <v>39</v>
      </c>
      <c r="B64" s="197" t="s">
        <v>145</v>
      </c>
      <c r="C64" s="216">
        <v>5250130</v>
      </c>
      <c r="D64" s="216">
        <v>0</v>
      </c>
      <c r="E64" s="167">
        <f t="shared" si="0"/>
        <v>5250130</v>
      </c>
      <c r="F64" s="216">
        <v>0</v>
      </c>
      <c r="G64" s="216">
        <v>0</v>
      </c>
      <c r="H64" s="198">
        <f t="shared" si="1"/>
        <v>0</v>
      </c>
    </row>
    <row r="65" spans="1:8">
      <c r="A65" s="193">
        <v>40</v>
      </c>
      <c r="B65" s="203" t="s">
        <v>146</v>
      </c>
      <c r="C65" s="199">
        <f>C63-C64</f>
        <v>48096593.349999964</v>
      </c>
      <c r="D65" s="199">
        <f>D63-D64</f>
        <v>18843018.649999999</v>
      </c>
      <c r="E65" s="167">
        <f t="shared" si="0"/>
        <v>66939611.999999963</v>
      </c>
      <c r="F65" s="199">
        <f>F63-F64</f>
        <v>44690511.180000037</v>
      </c>
      <c r="G65" s="199">
        <f>G63-G64</f>
        <v>211158.20000000321</v>
      </c>
      <c r="H65" s="198">
        <f t="shared" si="1"/>
        <v>44901669.38000004</v>
      </c>
    </row>
    <row r="66" spans="1:8">
      <c r="A66" s="189">
        <v>41</v>
      </c>
      <c r="B66" s="197" t="s">
        <v>147</v>
      </c>
      <c r="C66" s="216">
        <v>0</v>
      </c>
      <c r="D66" s="216">
        <v>0</v>
      </c>
      <c r="E66" s="167">
        <f t="shared" si="0"/>
        <v>0</v>
      </c>
      <c r="F66" s="216">
        <v>0</v>
      </c>
      <c r="G66" s="216">
        <v>0</v>
      </c>
      <c r="H66" s="198">
        <f t="shared" si="1"/>
        <v>0</v>
      </c>
    </row>
    <row r="67" spans="1:8" ht="16.5" thickBot="1">
      <c r="A67" s="217">
        <v>42</v>
      </c>
      <c r="B67" s="218" t="s">
        <v>148</v>
      </c>
      <c r="C67" s="219">
        <f>C65+C66</f>
        <v>48096593.349999964</v>
      </c>
      <c r="D67" s="219">
        <f>D65+D66</f>
        <v>18843018.649999999</v>
      </c>
      <c r="E67" s="179">
        <f t="shared" si="0"/>
        <v>66939611.999999963</v>
      </c>
      <c r="F67" s="219">
        <f>F65+F66</f>
        <v>44690511.180000037</v>
      </c>
      <c r="G67" s="219">
        <f>G65+G66</f>
        <v>211158.20000000321</v>
      </c>
      <c r="H67" s="220">
        <f t="shared" si="1"/>
        <v>44901669.38000004</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8" zoomScaleNormal="100" workbookViewId="0">
      <selection activeCell="N18" sqref="N18"/>
    </sheetView>
  </sheetViews>
  <sheetFormatPr defaultColWidth="9.140625" defaultRowHeight="15"/>
  <cols>
    <col min="1" max="1" width="9.5703125" style="99" bestFit="1" customWidth="1"/>
    <col min="2" max="2" width="72.28515625" style="99" customWidth="1"/>
    <col min="3" max="3" width="12.7109375" style="99" customWidth="1"/>
    <col min="4" max="5" width="14.5703125" style="99" bestFit="1" customWidth="1"/>
    <col min="6" max="6" width="12" style="99" bestFit="1" customWidth="1"/>
    <col min="7" max="8" width="13.5703125" style="99" bestFit="1" customWidth="1"/>
    <col min="9" max="9" width="9.140625" style="99"/>
    <col min="10" max="10" width="9.5703125" style="99" customWidth="1"/>
    <col min="11" max="16384" width="9.140625" style="99"/>
  </cols>
  <sheetData>
    <row r="1" spans="1:8" ht="15.75">
      <c r="A1" s="98" t="s">
        <v>188</v>
      </c>
      <c r="B1" s="99" t="str">
        <f>Info!C2</f>
        <v>სს ”ლიბერთი ბანკი”</v>
      </c>
    </row>
    <row r="2" spans="1:8" ht="15.75">
      <c r="A2" s="98" t="s">
        <v>189</v>
      </c>
      <c r="B2" s="153">
        <f>'1. key ratios'!B2</f>
        <v>44926</v>
      </c>
    </row>
    <row r="3" spans="1:8" ht="15.75">
      <c r="A3" s="98"/>
    </row>
    <row r="4" spans="1:8" ht="16.5" thickBot="1">
      <c r="A4" s="98" t="s">
        <v>407</v>
      </c>
      <c r="B4" s="98"/>
      <c r="C4" s="221"/>
      <c r="D4" s="221"/>
      <c r="E4" s="221"/>
      <c r="F4" s="222"/>
      <c r="G4" s="222"/>
      <c r="H4" s="223" t="s">
        <v>93</v>
      </c>
    </row>
    <row r="5" spans="1:8" ht="15.75">
      <c r="A5" s="745" t="s">
        <v>26</v>
      </c>
      <c r="B5" s="747" t="s">
        <v>244</v>
      </c>
      <c r="C5" s="749" t="s">
        <v>194</v>
      </c>
      <c r="D5" s="749"/>
      <c r="E5" s="749"/>
      <c r="F5" s="749" t="s">
        <v>195</v>
      </c>
      <c r="G5" s="749"/>
      <c r="H5" s="750"/>
    </row>
    <row r="6" spans="1:8">
      <c r="A6" s="746"/>
      <c r="B6" s="748"/>
      <c r="C6" s="163" t="s">
        <v>27</v>
      </c>
      <c r="D6" s="163" t="s">
        <v>94</v>
      </c>
      <c r="E6" s="163" t="s">
        <v>68</v>
      </c>
      <c r="F6" s="163" t="s">
        <v>27</v>
      </c>
      <c r="G6" s="163" t="s">
        <v>94</v>
      </c>
      <c r="H6" s="164" t="s">
        <v>68</v>
      </c>
    </row>
    <row r="7" spans="1:8" s="120" customFormat="1" ht="15.75">
      <c r="A7" s="224">
        <v>1</v>
      </c>
      <c r="B7" s="225" t="s">
        <v>482</v>
      </c>
      <c r="C7" s="90">
        <f>SUM(C8:C11)</f>
        <v>92871295.400000006</v>
      </c>
      <c r="D7" s="90">
        <f t="shared" ref="D7" si="0">SUM(D8:D11)</f>
        <v>71424011.762999997</v>
      </c>
      <c r="E7" s="90">
        <f>C7+D7</f>
        <v>164295307.16299999</v>
      </c>
      <c r="F7" s="90">
        <f>SUM(F8:F11)</f>
        <v>84661023.769999996</v>
      </c>
      <c r="G7" s="90">
        <f>SUM(G8:G11)</f>
        <v>57189365.747999996</v>
      </c>
      <c r="H7" s="91">
        <f t="shared" ref="H7:H53" si="1">F7+G7</f>
        <v>141850389.51800001</v>
      </c>
    </row>
    <row r="8" spans="1:8" s="120" customFormat="1" ht="15.75">
      <c r="A8" s="224">
        <v>1.1000000000000001</v>
      </c>
      <c r="B8" s="226" t="s">
        <v>275</v>
      </c>
      <c r="C8" s="92">
        <v>30600337.77</v>
      </c>
      <c r="D8" s="92">
        <v>8177863.5300000003</v>
      </c>
      <c r="E8" s="90">
        <f t="shared" ref="E8:E52" si="2">C8+D8</f>
        <v>38778201.299999997</v>
      </c>
      <c r="F8" s="92">
        <v>11050456.439999999</v>
      </c>
      <c r="G8" s="92">
        <v>6242264.8509999998</v>
      </c>
      <c r="H8" s="91">
        <f t="shared" si="1"/>
        <v>17292721.291000001</v>
      </c>
    </row>
    <row r="9" spans="1:8" s="120" customFormat="1" ht="15.75">
      <c r="A9" s="224">
        <v>1.2</v>
      </c>
      <c r="B9" s="226" t="s">
        <v>276</v>
      </c>
      <c r="C9" s="92">
        <v>0</v>
      </c>
      <c r="D9" s="92">
        <v>0</v>
      </c>
      <c r="E9" s="90">
        <f t="shared" si="2"/>
        <v>0</v>
      </c>
      <c r="F9" s="92">
        <v>1477200.76</v>
      </c>
      <c r="G9" s="92">
        <v>657013.45599999989</v>
      </c>
      <c r="H9" s="91">
        <f t="shared" si="1"/>
        <v>2134214.216</v>
      </c>
    </row>
    <row r="10" spans="1:8" s="120" customFormat="1" ht="15.75">
      <c r="A10" s="224">
        <v>1.3</v>
      </c>
      <c r="B10" s="226" t="s">
        <v>277</v>
      </c>
      <c r="C10" s="92">
        <v>61870957.630000003</v>
      </c>
      <c r="D10" s="92">
        <v>63246148.233000003</v>
      </c>
      <c r="E10" s="90">
        <f t="shared" si="2"/>
        <v>125117105.86300001</v>
      </c>
      <c r="F10" s="92">
        <v>71733366.569999993</v>
      </c>
      <c r="G10" s="92">
        <v>50290087.441</v>
      </c>
      <c r="H10" s="91">
        <f t="shared" si="1"/>
        <v>122023454.01099999</v>
      </c>
    </row>
    <row r="11" spans="1:8" s="120" customFormat="1" ht="15.75">
      <c r="A11" s="224">
        <v>1.4</v>
      </c>
      <c r="B11" s="226" t="s">
        <v>278</v>
      </c>
      <c r="C11" s="92">
        <v>400000</v>
      </c>
      <c r="D11" s="92">
        <v>0</v>
      </c>
      <c r="E11" s="90">
        <f t="shared" si="2"/>
        <v>400000</v>
      </c>
      <c r="F11" s="92">
        <v>400000</v>
      </c>
      <c r="G11" s="92">
        <v>0</v>
      </c>
      <c r="H11" s="91">
        <f t="shared" si="1"/>
        <v>400000</v>
      </c>
    </row>
    <row r="12" spans="1:8" s="120" customFormat="1" ht="29.25" customHeight="1">
      <c r="A12" s="224">
        <v>2</v>
      </c>
      <c r="B12" s="225" t="s">
        <v>279</v>
      </c>
      <c r="C12" s="90">
        <v>0</v>
      </c>
      <c r="D12" s="90">
        <v>0</v>
      </c>
      <c r="E12" s="90">
        <f t="shared" si="2"/>
        <v>0</v>
      </c>
      <c r="F12" s="90">
        <v>0</v>
      </c>
      <c r="G12" s="90">
        <v>0</v>
      </c>
      <c r="H12" s="91">
        <f t="shared" si="1"/>
        <v>0</v>
      </c>
    </row>
    <row r="13" spans="1:8" s="120" customFormat="1" ht="30">
      <c r="A13" s="224">
        <v>3</v>
      </c>
      <c r="B13" s="225" t="s">
        <v>280</v>
      </c>
      <c r="C13" s="90">
        <f>SUM(C14:C15)</f>
        <v>247088000</v>
      </c>
      <c r="D13" s="90">
        <f t="shared" ref="D13" si="3">SUM(D14:D15)</f>
        <v>0</v>
      </c>
      <c r="E13" s="90">
        <f t="shared" si="2"/>
        <v>247088000</v>
      </c>
      <c r="F13" s="90">
        <f>SUM(F14:F15)</f>
        <v>267100000</v>
      </c>
      <c r="G13" s="90">
        <f t="shared" ref="G13" si="4">SUM(G14:G15)</f>
        <v>0</v>
      </c>
      <c r="H13" s="91">
        <f t="shared" si="1"/>
        <v>267100000</v>
      </c>
    </row>
    <row r="14" spans="1:8" s="120" customFormat="1" ht="15.75">
      <c r="A14" s="224">
        <v>3.1</v>
      </c>
      <c r="B14" s="226" t="s">
        <v>281</v>
      </c>
      <c r="C14" s="92">
        <v>247088000</v>
      </c>
      <c r="D14" s="92">
        <v>0</v>
      </c>
      <c r="E14" s="90">
        <f t="shared" si="2"/>
        <v>247088000</v>
      </c>
      <c r="F14" s="92">
        <v>267100000</v>
      </c>
      <c r="G14" s="92">
        <v>0</v>
      </c>
      <c r="H14" s="91">
        <f t="shared" si="1"/>
        <v>267100000</v>
      </c>
    </row>
    <row r="15" spans="1:8" s="120" customFormat="1" ht="15.75">
      <c r="A15" s="224">
        <v>3.2</v>
      </c>
      <c r="B15" s="226" t="s">
        <v>282</v>
      </c>
      <c r="C15" s="92">
        <v>0</v>
      </c>
      <c r="D15" s="92">
        <v>0</v>
      </c>
      <c r="E15" s="90">
        <f t="shared" si="2"/>
        <v>0</v>
      </c>
      <c r="F15" s="92">
        <v>0</v>
      </c>
      <c r="G15" s="92">
        <v>0</v>
      </c>
      <c r="H15" s="91">
        <f t="shared" si="1"/>
        <v>0</v>
      </c>
    </row>
    <row r="16" spans="1:8" s="120" customFormat="1" ht="15.75">
      <c r="A16" s="224">
        <v>4</v>
      </c>
      <c r="B16" s="225" t="s">
        <v>283</v>
      </c>
      <c r="C16" s="90">
        <f>SUM(C17:C18)</f>
        <v>475488091.25999999</v>
      </c>
      <c r="D16" s="90">
        <f t="shared" ref="D16" si="5">SUM(D17:D18)</f>
        <v>17068334952.839001</v>
      </c>
      <c r="E16" s="90">
        <f t="shared" si="2"/>
        <v>17543823044.098999</v>
      </c>
      <c r="F16" s="90">
        <f t="shared" ref="F16" si="6">SUM(F17:F18)</f>
        <v>396430889.06</v>
      </c>
      <c r="G16" s="90">
        <f>SUM(G17:G18)</f>
        <v>8209626413.474</v>
      </c>
      <c r="H16" s="91">
        <f t="shared" si="1"/>
        <v>8606057302.5340004</v>
      </c>
    </row>
    <row r="17" spans="1:8" s="120" customFormat="1" ht="15.75">
      <c r="A17" s="224">
        <v>4.0999999999999996</v>
      </c>
      <c r="B17" s="226" t="s">
        <v>284</v>
      </c>
      <c r="C17" s="92">
        <v>0</v>
      </c>
      <c r="D17" s="92">
        <v>0</v>
      </c>
      <c r="E17" s="90">
        <f t="shared" si="2"/>
        <v>0</v>
      </c>
      <c r="F17" s="92">
        <v>0</v>
      </c>
      <c r="G17" s="92">
        <v>0</v>
      </c>
      <c r="H17" s="91">
        <f t="shared" si="1"/>
        <v>0</v>
      </c>
    </row>
    <row r="18" spans="1:8" s="120" customFormat="1" ht="15.75">
      <c r="A18" s="224">
        <v>4.2</v>
      </c>
      <c r="B18" s="226" t="s">
        <v>285</v>
      </c>
      <c r="C18" s="92">
        <v>475488091.25999999</v>
      </c>
      <c r="D18" s="92">
        <v>17068334952.839001</v>
      </c>
      <c r="E18" s="90">
        <f t="shared" si="2"/>
        <v>17543823044.098999</v>
      </c>
      <c r="F18" s="92">
        <v>396430889.06</v>
      </c>
      <c r="G18" s="92">
        <v>8209626413.474</v>
      </c>
      <c r="H18" s="91">
        <f t="shared" si="1"/>
        <v>8606057302.5340004</v>
      </c>
    </row>
    <row r="19" spans="1:8" s="120" customFormat="1" ht="30">
      <c r="A19" s="224">
        <v>5</v>
      </c>
      <c r="B19" s="225" t="s">
        <v>286</v>
      </c>
      <c r="C19" s="90">
        <f>SUM(C20,C21,C22,C28,C29,C30,C31)</f>
        <v>207995374.22</v>
      </c>
      <c r="D19" s="90">
        <f t="shared" ref="D19" si="7">SUM(D20,D21,D22,D28,D29,D30,D31)</f>
        <v>5305310490.3199997</v>
      </c>
      <c r="E19" s="90">
        <f>C19+D19</f>
        <v>5513305864.54</v>
      </c>
      <c r="F19" s="90">
        <f>SUM(F20,F21,F22,F28,F29,F30,F31)</f>
        <v>218296746.13</v>
      </c>
      <c r="G19" s="90">
        <f t="shared" ref="G19" si="8">SUM(G20,G21,G22,G28,G29,G30,G31)</f>
        <v>4262859696.3199997</v>
      </c>
      <c r="H19" s="91">
        <f>F19+G19</f>
        <v>4481156442.4499998</v>
      </c>
    </row>
    <row r="20" spans="1:8" s="120" customFormat="1" ht="15.75">
      <c r="A20" s="224">
        <v>5.0999999999999996</v>
      </c>
      <c r="B20" s="226" t="s">
        <v>287</v>
      </c>
      <c r="C20" s="92">
        <v>34974837.359999999</v>
      </c>
      <c r="D20" s="92">
        <v>8078444.5199999996</v>
      </c>
      <c r="E20" s="90">
        <f t="shared" si="2"/>
        <v>43053281.879999995</v>
      </c>
      <c r="F20" s="92">
        <v>27813183.34</v>
      </c>
      <c r="G20" s="92">
        <v>8044539.3499999996</v>
      </c>
      <c r="H20" s="91">
        <f>F20+G20</f>
        <v>35857722.689999998</v>
      </c>
    </row>
    <row r="21" spans="1:8" s="120" customFormat="1" ht="15.75">
      <c r="A21" s="224">
        <v>5.2</v>
      </c>
      <c r="B21" s="226" t="s">
        <v>288</v>
      </c>
      <c r="C21" s="92">
        <v>83340739.689999998</v>
      </c>
      <c r="D21" s="92">
        <v>111561347.59999999</v>
      </c>
      <c r="E21" s="90">
        <f t="shared" si="2"/>
        <v>194902087.28999999</v>
      </c>
      <c r="F21" s="92">
        <v>73449598.060000002</v>
      </c>
      <c r="G21" s="92">
        <v>98955707.069999993</v>
      </c>
      <c r="H21" s="91">
        <f>F21+G21</f>
        <v>172405305.13</v>
      </c>
    </row>
    <row r="22" spans="1:8" s="120" customFormat="1" ht="15.75">
      <c r="A22" s="224">
        <v>5.3</v>
      </c>
      <c r="B22" s="226" t="s">
        <v>289</v>
      </c>
      <c r="C22" s="90">
        <f>SUM(C23:C27)</f>
        <v>1531900</v>
      </c>
      <c r="D22" s="90">
        <f>SUM(D23:D27)</f>
        <v>3304379467</v>
      </c>
      <c r="E22" s="90">
        <f>C22+D22</f>
        <v>3305911367</v>
      </c>
      <c r="F22" s="90">
        <f>SUM(F23:F27)</f>
        <v>15473554</v>
      </c>
      <c r="G22" s="90">
        <f>SUM(G23:G27)</f>
        <v>2172204743</v>
      </c>
      <c r="H22" s="91">
        <f t="shared" si="1"/>
        <v>2187678297</v>
      </c>
    </row>
    <row r="23" spans="1:8" s="120" customFormat="1" ht="15.75">
      <c r="A23" s="224" t="s">
        <v>290</v>
      </c>
      <c r="B23" s="227" t="s">
        <v>291</v>
      </c>
      <c r="C23" s="92">
        <v>96000</v>
      </c>
      <c r="D23" s="92">
        <v>921925740.3139987</v>
      </c>
      <c r="E23" s="90">
        <f t="shared" si="2"/>
        <v>922021740.3139987</v>
      </c>
      <c r="F23" s="92">
        <v>271800</v>
      </c>
      <c r="G23" s="92">
        <v>1029057288.0956807</v>
      </c>
      <c r="H23" s="91">
        <f t="shared" si="1"/>
        <v>1029329088.0956807</v>
      </c>
    </row>
    <row r="24" spans="1:8" s="120" customFormat="1" ht="15.75">
      <c r="A24" s="224" t="s">
        <v>292</v>
      </c>
      <c r="B24" s="227" t="s">
        <v>293</v>
      </c>
      <c r="C24" s="92">
        <v>299000</v>
      </c>
      <c r="D24" s="92">
        <v>929690609.47000039</v>
      </c>
      <c r="E24" s="90">
        <f t="shared" si="2"/>
        <v>929989609.47000039</v>
      </c>
      <c r="F24" s="92">
        <v>183000</v>
      </c>
      <c r="G24" s="92">
        <v>618363430.50239992</v>
      </c>
      <c r="H24" s="91">
        <f t="shared" si="1"/>
        <v>618546430.50239992</v>
      </c>
    </row>
    <row r="25" spans="1:8" s="120" customFormat="1" ht="15.75">
      <c r="A25" s="224" t="s">
        <v>294</v>
      </c>
      <c r="B25" s="228" t="s">
        <v>295</v>
      </c>
      <c r="C25" s="92">
        <v>0</v>
      </c>
      <c r="D25" s="92">
        <v>308110543.39799994</v>
      </c>
      <c r="E25" s="90">
        <f t="shared" si="2"/>
        <v>308110543.39799994</v>
      </c>
      <c r="F25" s="92">
        <v>0</v>
      </c>
      <c r="G25" s="92">
        <v>52705667.097600006</v>
      </c>
      <c r="H25" s="91">
        <f t="shared" si="1"/>
        <v>52705667.097600006</v>
      </c>
    </row>
    <row r="26" spans="1:8" s="120" customFormat="1" ht="15.75">
      <c r="A26" s="224" t="s">
        <v>296</v>
      </c>
      <c r="B26" s="227" t="s">
        <v>297</v>
      </c>
      <c r="C26" s="92">
        <v>1085900</v>
      </c>
      <c r="D26" s="92">
        <v>1026136633.814001</v>
      </c>
      <c r="E26" s="90">
        <f t="shared" si="2"/>
        <v>1027222533.814001</v>
      </c>
      <c r="F26" s="92">
        <v>349700</v>
      </c>
      <c r="G26" s="92">
        <v>427852598.80959934</v>
      </c>
      <c r="H26" s="91">
        <f t="shared" si="1"/>
        <v>428202298.80959934</v>
      </c>
    </row>
    <row r="27" spans="1:8" s="120" customFormat="1" ht="15.75">
      <c r="A27" s="224" t="s">
        <v>298</v>
      </c>
      <c r="B27" s="227" t="s">
        <v>299</v>
      </c>
      <c r="C27" s="92">
        <v>51000</v>
      </c>
      <c r="D27" s="92">
        <v>118515940.00400001</v>
      </c>
      <c r="E27" s="90">
        <f t="shared" si="2"/>
        <v>118566940.00400001</v>
      </c>
      <c r="F27" s="92">
        <v>14669054</v>
      </c>
      <c r="G27" s="92">
        <v>44225758.494720004</v>
      </c>
      <c r="H27" s="91">
        <f t="shared" si="1"/>
        <v>58894812.494720004</v>
      </c>
    </row>
    <row r="28" spans="1:8" s="120" customFormat="1" ht="15.75">
      <c r="A28" s="224">
        <v>5.4</v>
      </c>
      <c r="B28" s="226" t="s">
        <v>300</v>
      </c>
      <c r="C28" s="92">
        <v>2760542.17</v>
      </c>
      <c r="D28" s="92">
        <v>433094245.89999998</v>
      </c>
      <c r="E28" s="90">
        <f t="shared" si="2"/>
        <v>435854788.06999999</v>
      </c>
      <c r="F28" s="92">
        <v>3693295.18</v>
      </c>
      <c r="G28" s="92">
        <v>195669873.59999999</v>
      </c>
      <c r="H28" s="91">
        <f t="shared" si="1"/>
        <v>199363168.78</v>
      </c>
    </row>
    <row r="29" spans="1:8" s="120" customFormat="1" ht="15.75">
      <c r="A29" s="224">
        <v>5.5</v>
      </c>
      <c r="B29" s="226" t="s">
        <v>301</v>
      </c>
      <c r="C29" s="92">
        <v>13625000</v>
      </c>
      <c r="D29" s="92">
        <v>596857237.5</v>
      </c>
      <c r="E29" s="90">
        <f t="shared" si="2"/>
        <v>610482237.5</v>
      </c>
      <c r="F29" s="92">
        <v>12125000</v>
      </c>
      <c r="G29" s="92">
        <v>649412247.5</v>
      </c>
      <c r="H29" s="91">
        <f t="shared" si="1"/>
        <v>661537247.5</v>
      </c>
    </row>
    <row r="30" spans="1:8" s="120" customFormat="1" ht="15.75">
      <c r="A30" s="224">
        <v>5.6</v>
      </c>
      <c r="B30" s="226" t="s">
        <v>302</v>
      </c>
      <c r="C30" s="92">
        <v>19000010</v>
      </c>
      <c r="D30" s="92">
        <v>497566805.39999998</v>
      </c>
      <c r="E30" s="90">
        <f t="shared" si="2"/>
        <v>516566815.39999998</v>
      </c>
      <c r="F30" s="92">
        <v>19000000</v>
      </c>
      <c r="G30" s="92">
        <v>744137604.10000002</v>
      </c>
      <c r="H30" s="91">
        <f t="shared" si="1"/>
        <v>763137604.10000002</v>
      </c>
    </row>
    <row r="31" spans="1:8" s="120" customFormat="1" ht="15.75">
      <c r="A31" s="224">
        <v>5.7</v>
      </c>
      <c r="B31" s="226" t="s">
        <v>303</v>
      </c>
      <c r="C31" s="92">
        <v>52762345</v>
      </c>
      <c r="D31" s="92">
        <v>353772942.39999998</v>
      </c>
      <c r="E31" s="90">
        <f t="shared" si="2"/>
        <v>406535287.39999998</v>
      </c>
      <c r="F31" s="92">
        <v>66742115.549999997</v>
      </c>
      <c r="G31" s="92">
        <v>394434981.69999999</v>
      </c>
      <c r="H31" s="91">
        <f t="shared" si="1"/>
        <v>461177097.25</v>
      </c>
    </row>
    <row r="32" spans="1:8" s="120" customFormat="1" ht="15.75">
      <c r="A32" s="224">
        <v>6</v>
      </c>
      <c r="B32" s="225" t="s">
        <v>304</v>
      </c>
      <c r="C32" s="90">
        <f>SUM(C33:C39)</f>
        <v>176112344.00000003</v>
      </c>
      <c r="D32" s="90">
        <f>SUM(D33:D39)</f>
        <v>286870980.64999998</v>
      </c>
      <c r="E32" s="90">
        <f t="shared" si="2"/>
        <v>462983324.64999998</v>
      </c>
      <c r="F32" s="90">
        <f>SUM(F33:F39)</f>
        <v>180347926.99999997</v>
      </c>
      <c r="G32" s="90">
        <f>SUM(G33:G39)</f>
        <v>358115307.91999996</v>
      </c>
      <c r="H32" s="91">
        <f t="shared" si="1"/>
        <v>538463234.91999996</v>
      </c>
    </row>
    <row r="33" spans="1:8" s="120" customFormat="1" ht="30">
      <c r="A33" s="224">
        <v>6.1</v>
      </c>
      <c r="B33" s="226" t="s">
        <v>483</v>
      </c>
      <c r="C33" s="92">
        <v>5564042.0000000298</v>
      </c>
      <c r="D33" s="92">
        <v>208046843.26999998</v>
      </c>
      <c r="E33" s="90">
        <f t="shared" si="2"/>
        <v>213610885.27000001</v>
      </c>
      <c r="F33" s="92">
        <v>12862645</v>
      </c>
      <c r="G33" s="92">
        <v>244412950.69999999</v>
      </c>
      <c r="H33" s="91">
        <f t="shared" si="1"/>
        <v>257275595.69999999</v>
      </c>
    </row>
    <row r="34" spans="1:8" s="120" customFormat="1" ht="30">
      <c r="A34" s="224">
        <v>6.2</v>
      </c>
      <c r="B34" s="226" t="s">
        <v>305</v>
      </c>
      <c r="C34" s="92">
        <v>170548302</v>
      </c>
      <c r="D34" s="92">
        <v>78824137.38000001</v>
      </c>
      <c r="E34" s="90">
        <f t="shared" si="2"/>
        <v>249372439.38</v>
      </c>
      <c r="F34" s="92">
        <v>167485281.99999997</v>
      </c>
      <c r="G34" s="92">
        <v>113702357.22</v>
      </c>
      <c r="H34" s="91">
        <f t="shared" si="1"/>
        <v>281187639.21999997</v>
      </c>
    </row>
    <row r="35" spans="1:8" s="120" customFormat="1" ht="30">
      <c r="A35" s="224">
        <v>6.3</v>
      </c>
      <c r="B35" s="226" t="s">
        <v>306</v>
      </c>
      <c r="C35" s="92">
        <v>0</v>
      </c>
      <c r="D35" s="92">
        <v>0</v>
      </c>
      <c r="E35" s="90">
        <f t="shared" si="2"/>
        <v>0</v>
      </c>
      <c r="F35" s="92">
        <v>0</v>
      </c>
      <c r="G35" s="92">
        <v>0</v>
      </c>
      <c r="H35" s="91">
        <f t="shared" si="1"/>
        <v>0</v>
      </c>
    </row>
    <row r="36" spans="1:8" s="120" customFormat="1" ht="15.75">
      <c r="A36" s="224">
        <v>6.4</v>
      </c>
      <c r="B36" s="226" t="s">
        <v>307</v>
      </c>
      <c r="C36" s="92">
        <v>0</v>
      </c>
      <c r="D36" s="92">
        <v>0</v>
      </c>
      <c r="E36" s="90">
        <f t="shared" si="2"/>
        <v>0</v>
      </c>
      <c r="F36" s="92">
        <v>0</v>
      </c>
      <c r="G36" s="92">
        <v>0</v>
      </c>
      <c r="H36" s="91">
        <f t="shared" si="1"/>
        <v>0</v>
      </c>
    </row>
    <row r="37" spans="1:8" s="120" customFormat="1" ht="15.75">
      <c r="A37" s="224">
        <v>6.5</v>
      </c>
      <c r="B37" s="226" t="s">
        <v>308</v>
      </c>
      <c r="C37" s="92">
        <v>0</v>
      </c>
      <c r="D37" s="92">
        <v>0</v>
      </c>
      <c r="E37" s="90">
        <f t="shared" si="2"/>
        <v>0</v>
      </c>
      <c r="F37" s="92">
        <v>0</v>
      </c>
      <c r="G37" s="92">
        <v>0</v>
      </c>
      <c r="H37" s="91">
        <f t="shared" si="1"/>
        <v>0</v>
      </c>
    </row>
    <row r="38" spans="1:8" s="120" customFormat="1" ht="30">
      <c r="A38" s="224">
        <v>6.6</v>
      </c>
      <c r="B38" s="226" t="s">
        <v>309</v>
      </c>
      <c r="C38" s="92">
        <v>0</v>
      </c>
      <c r="D38" s="92">
        <v>0</v>
      </c>
      <c r="E38" s="90">
        <f t="shared" si="2"/>
        <v>0</v>
      </c>
      <c r="F38" s="92">
        <v>0</v>
      </c>
      <c r="G38" s="92">
        <v>0</v>
      </c>
      <c r="H38" s="91">
        <f t="shared" si="1"/>
        <v>0</v>
      </c>
    </row>
    <row r="39" spans="1:8" s="120" customFormat="1" ht="30">
      <c r="A39" s="224">
        <v>6.7</v>
      </c>
      <c r="B39" s="226" t="s">
        <v>310</v>
      </c>
      <c r="C39" s="92">
        <v>0</v>
      </c>
      <c r="D39" s="92">
        <v>0</v>
      </c>
      <c r="E39" s="90">
        <f t="shared" si="2"/>
        <v>0</v>
      </c>
      <c r="F39" s="92">
        <v>0</v>
      </c>
      <c r="G39" s="92">
        <v>0</v>
      </c>
      <c r="H39" s="91">
        <f t="shared" si="1"/>
        <v>0</v>
      </c>
    </row>
    <row r="40" spans="1:8" s="120" customFormat="1" ht="15.75">
      <c r="A40" s="224">
        <v>7</v>
      </c>
      <c r="B40" s="225" t="s">
        <v>311</v>
      </c>
      <c r="C40" s="90">
        <f>SUM(C41:C44)-C41-C42</f>
        <v>162225684.62999961</v>
      </c>
      <c r="D40" s="90">
        <f>SUM(D41:D44)-D41-D42</f>
        <v>2540625.4326717104</v>
      </c>
      <c r="E40" s="90">
        <f t="shared" si="2"/>
        <v>164766310.0626713</v>
      </c>
      <c r="F40" s="90">
        <f>SUM(F41:F44)-F41-F42</f>
        <v>117377451.7399997</v>
      </c>
      <c r="G40" s="90">
        <f>SUM(G41:G44)-G41-G42</f>
        <v>2173272.8484627102</v>
      </c>
      <c r="H40" s="91">
        <f t="shared" si="1"/>
        <v>119550724.58846241</v>
      </c>
    </row>
    <row r="41" spans="1:8" s="120" customFormat="1" ht="30">
      <c r="A41" s="224">
        <v>7.1</v>
      </c>
      <c r="B41" s="226" t="s">
        <v>312</v>
      </c>
      <c r="C41" s="92">
        <v>3996970.9700000286</v>
      </c>
      <c r="D41" s="92">
        <v>847407.31173700059</v>
      </c>
      <c r="E41" s="90">
        <f t="shared" si="2"/>
        <v>4844378.2817370296</v>
      </c>
      <c r="F41" s="92">
        <v>354753.61000000127</v>
      </c>
      <c r="G41" s="92">
        <v>0</v>
      </c>
      <c r="H41" s="91">
        <f t="shared" si="1"/>
        <v>354753.61000000127</v>
      </c>
    </row>
    <row r="42" spans="1:8" s="120" customFormat="1" ht="30">
      <c r="A42" s="224">
        <v>7.2</v>
      </c>
      <c r="B42" s="226" t="s">
        <v>313</v>
      </c>
      <c r="C42" s="92">
        <v>0</v>
      </c>
      <c r="D42" s="92">
        <v>0</v>
      </c>
      <c r="E42" s="90">
        <f t="shared" si="2"/>
        <v>0</v>
      </c>
      <c r="F42" s="92">
        <v>0</v>
      </c>
      <c r="G42" s="92">
        <v>0</v>
      </c>
      <c r="H42" s="91">
        <f t="shared" si="1"/>
        <v>0</v>
      </c>
    </row>
    <row r="43" spans="1:8" s="120" customFormat="1" ht="30">
      <c r="A43" s="224">
        <v>7.3</v>
      </c>
      <c r="B43" s="226" t="s">
        <v>314</v>
      </c>
      <c r="C43" s="92">
        <v>162225684.62999961</v>
      </c>
      <c r="D43" s="92">
        <v>2540625.4326717104</v>
      </c>
      <c r="E43" s="90">
        <f t="shared" si="2"/>
        <v>164766310.0626713</v>
      </c>
      <c r="F43" s="92">
        <v>117377451.7399997</v>
      </c>
      <c r="G43" s="92">
        <v>2173272.8484627102</v>
      </c>
      <c r="H43" s="91">
        <f t="shared" si="1"/>
        <v>119550724.58846241</v>
      </c>
    </row>
    <row r="44" spans="1:8" s="120" customFormat="1" ht="30">
      <c r="A44" s="224">
        <v>7.4</v>
      </c>
      <c r="B44" s="226" t="s">
        <v>315</v>
      </c>
      <c r="C44" s="92">
        <v>0</v>
      </c>
      <c r="D44" s="92">
        <v>0</v>
      </c>
      <c r="E44" s="90">
        <f t="shared" si="2"/>
        <v>0</v>
      </c>
      <c r="F44" s="92">
        <v>0</v>
      </c>
      <c r="G44" s="92">
        <v>0</v>
      </c>
      <c r="H44" s="91">
        <f t="shared" si="1"/>
        <v>0</v>
      </c>
    </row>
    <row r="45" spans="1:8" s="120" customFormat="1" ht="15.75">
      <c r="A45" s="224">
        <v>8</v>
      </c>
      <c r="B45" s="225" t="s">
        <v>316</v>
      </c>
      <c r="C45" s="90">
        <f>SUM(C46:C52)</f>
        <v>3232546.5559230307</v>
      </c>
      <c r="D45" s="90">
        <f t="shared" ref="D45" si="9">SUM(D46:D52)</f>
        <v>31669844.430079993</v>
      </c>
      <c r="E45" s="90">
        <f t="shared" si="2"/>
        <v>34902390.986003026</v>
      </c>
      <c r="F45" s="90">
        <f t="shared" ref="F45:G45" si="10">SUM(F46:F52)</f>
        <v>3436142.4785027057</v>
      </c>
      <c r="G45" s="90">
        <f t="shared" si="10"/>
        <v>40942865.997994088</v>
      </c>
      <c r="H45" s="91">
        <f t="shared" si="1"/>
        <v>44379008.476496793</v>
      </c>
    </row>
    <row r="46" spans="1:8" s="120" customFormat="1" ht="15.75">
      <c r="A46" s="224">
        <v>8.1</v>
      </c>
      <c r="B46" s="226" t="s">
        <v>317</v>
      </c>
      <c r="C46" s="92">
        <v>0</v>
      </c>
      <c r="D46" s="92">
        <v>0</v>
      </c>
      <c r="E46" s="90">
        <f t="shared" si="2"/>
        <v>0</v>
      </c>
      <c r="F46" s="92">
        <v>0</v>
      </c>
      <c r="G46" s="92">
        <v>0</v>
      </c>
      <c r="H46" s="91">
        <f t="shared" si="1"/>
        <v>0</v>
      </c>
    </row>
    <row r="47" spans="1:8" s="120" customFormat="1" ht="15.75">
      <c r="A47" s="224">
        <v>8.1999999999999993</v>
      </c>
      <c r="B47" s="226" t="s">
        <v>318</v>
      </c>
      <c r="C47" s="92">
        <v>768843.45592303073</v>
      </c>
      <c r="D47" s="92">
        <v>6618680.5688799983</v>
      </c>
      <c r="E47" s="90">
        <f t="shared" si="2"/>
        <v>7387524.0248030294</v>
      </c>
      <c r="F47" s="92">
        <v>1486829.3801563438</v>
      </c>
      <c r="G47" s="92">
        <v>7855338.7698010355</v>
      </c>
      <c r="H47" s="91">
        <f t="shared" si="1"/>
        <v>9342168.1499573793</v>
      </c>
    </row>
    <row r="48" spans="1:8" s="120" customFormat="1" ht="15.75">
      <c r="A48" s="224">
        <v>8.3000000000000007</v>
      </c>
      <c r="B48" s="226" t="s">
        <v>319</v>
      </c>
      <c r="C48" s="92">
        <v>490191.4</v>
      </c>
      <c r="D48" s="92">
        <v>5907148.3547999971</v>
      </c>
      <c r="E48" s="90">
        <f t="shared" si="2"/>
        <v>6397339.7547999974</v>
      </c>
      <c r="F48" s="92">
        <v>487867.64834636205</v>
      </c>
      <c r="G48" s="92">
        <v>6838086.9298010338</v>
      </c>
      <c r="H48" s="91">
        <f t="shared" si="1"/>
        <v>7325954.5781473955</v>
      </c>
    </row>
    <row r="49" spans="1:8" s="120" customFormat="1" ht="15.75">
      <c r="A49" s="224">
        <v>8.4</v>
      </c>
      <c r="B49" s="226" t="s">
        <v>320</v>
      </c>
      <c r="C49" s="92">
        <v>469293.4</v>
      </c>
      <c r="D49" s="92">
        <v>4996533.8248000005</v>
      </c>
      <c r="E49" s="90">
        <f t="shared" si="2"/>
        <v>5465827.2248000009</v>
      </c>
      <c r="F49" s="92">
        <v>357473.4</v>
      </c>
      <c r="G49" s="92">
        <v>6293203.601801035</v>
      </c>
      <c r="H49" s="91">
        <f t="shared" si="1"/>
        <v>6650677.0018010354</v>
      </c>
    </row>
    <row r="50" spans="1:8" s="120" customFormat="1" ht="15.75">
      <c r="A50" s="224">
        <v>8.5</v>
      </c>
      <c r="B50" s="226" t="s">
        <v>321</v>
      </c>
      <c r="C50" s="92">
        <v>436743.4</v>
      </c>
      <c r="D50" s="92">
        <v>4094471.1247999989</v>
      </c>
      <c r="E50" s="90">
        <f t="shared" si="2"/>
        <v>4531214.5247999988</v>
      </c>
      <c r="F50" s="92">
        <v>347673.4</v>
      </c>
      <c r="G50" s="92">
        <v>5342039.0578010324</v>
      </c>
      <c r="H50" s="91">
        <f t="shared" si="1"/>
        <v>5689712.4578010328</v>
      </c>
    </row>
    <row r="51" spans="1:8" s="120" customFormat="1" ht="15.75">
      <c r="A51" s="224">
        <v>8.6</v>
      </c>
      <c r="B51" s="226" t="s">
        <v>322</v>
      </c>
      <c r="C51" s="92">
        <v>425754.4</v>
      </c>
      <c r="D51" s="92">
        <v>3741414.2947999998</v>
      </c>
      <c r="E51" s="90">
        <f t="shared" si="2"/>
        <v>4167168.6947999997</v>
      </c>
      <c r="F51" s="92">
        <v>315123.40000000002</v>
      </c>
      <c r="G51" s="92">
        <v>4336403.2178010335</v>
      </c>
      <c r="H51" s="91">
        <f t="shared" si="1"/>
        <v>4651526.6178010339</v>
      </c>
    </row>
    <row r="52" spans="1:8" s="120" customFormat="1" ht="15.75">
      <c r="A52" s="224">
        <v>8.6999999999999993</v>
      </c>
      <c r="B52" s="226" t="s">
        <v>323</v>
      </c>
      <c r="C52" s="92">
        <v>641720.5</v>
      </c>
      <c r="D52" s="92">
        <v>6311596.2619999992</v>
      </c>
      <c r="E52" s="90">
        <f t="shared" si="2"/>
        <v>6953316.7619999992</v>
      </c>
      <c r="F52" s="92">
        <v>441175.25</v>
      </c>
      <c r="G52" s="92">
        <v>10277794.420988919</v>
      </c>
      <c r="H52" s="91">
        <f t="shared" si="1"/>
        <v>10718969.670988919</v>
      </c>
    </row>
    <row r="53" spans="1:8" s="120" customFormat="1" ht="30.75" thickBot="1">
      <c r="A53" s="229">
        <v>9</v>
      </c>
      <c r="B53" s="230" t="s">
        <v>324</v>
      </c>
      <c r="C53" s="93">
        <v>492501</v>
      </c>
      <c r="D53" s="93">
        <v>1335413</v>
      </c>
      <c r="E53" s="93">
        <f>C53+D53</f>
        <v>1827914</v>
      </c>
      <c r="F53" s="93">
        <v>110210.88</v>
      </c>
      <c r="G53" s="93">
        <v>1787221</v>
      </c>
      <c r="H53" s="94">
        <f t="shared" si="1"/>
        <v>1897431.88</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6"/>
  <sheetViews>
    <sheetView zoomScaleNormal="100" workbookViewId="0">
      <pane xSplit="1" ySplit="4" topLeftCell="B5" activePane="bottomRight" state="frozen"/>
      <selection activeCell="B30" sqref="B30"/>
      <selection pane="topRight" activeCell="B30" sqref="B30"/>
      <selection pane="bottomLeft" activeCell="B30" sqref="B30"/>
      <selection pane="bottomRight" activeCell="B30" sqref="B30"/>
    </sheetView>
  </sheetViews>
  <sheetFormatPr defaultColWidth="9.140625" defaultRowHeight="15"/>
  <cols>
    <col min="1" max="1" width="9.5703125" style="98" bestFit="1" customWidth="1"/>
    <col min="2" max="2" width="93.5703125" style="98" customWidth="1"/>
    <col min="3" max="4" width="13.7109375" style="98" customWidth="1"/>
    <col min="5" max="7" width="13.7109375" style="182" customWidth="1"/>
    <col min="8" max="9" width="9.7109375" style="182" customWidth="1"/>
    <col min="10" max="10" width="12.28515625" style="182" customWidth="1"/>
    <col min="11" max="11" width="9.7109375" style="182" customWidth="1"/>
    <col min="12" max="16384" width="9.140625" style="182"/>
  </cols>
  <sheetData>
    <row r="1" spans="1:11">
      <c r="A1" s="96" t="s">
        <v>188</v>
      </c>
      <c r="B1" s="103" t="str">
        <f>Info!C2</f>
        <v>სს ”ლიბერთი ბანკი”</v>
      </c>
      <c r="C1" s="103"/>
    </row>
    <row r="2" spans="1:11">
      <c r="A2" s="96" t="s">
        <v>189</v>
      </c>
      <c r="B2" s="100">
        <f>'1. key ratios'!B2</f>
        <v>44926</v>
      </c>
      <c r="C2" s="183"/>
      <c r="D2" s="101"/>
      <c r="E2" s="231"/>
      <c r="F2" s="231"/>
      <c r="G2" s="231"/>
      <c r="H2" s="231"/>
    </row>
    <row r="3" spans="1:11">
      <c r="A3" s="96"/>
      <c r="B3" s="103"/>
      <c r="C3" s="183"/>
      <c r="D3" s="101"/>
      <c r="E3" s="231"/>
      <c r="F3" s="231"/>
      <c r="G3" s="231"/>
      <c r="H3" s="231"/>
    </row>
    <row r="4" spans="1:11" ht="15" customHeight="1" thickBot="1">
      <c r="A4" s="232" t="s">
        <v>408</v>
      </c>
      <c r="B4" s="233" t="s">
        <v>187</v>
      </c>
      <c r="C4" s="234" t="s">
        <v>93</v>
      </c>
    </row>
    <row r="5" spans="1:11" ht="15" customHeight="1">
      <c r="A5" s="235" t="s">
        <v>26</v>
      </c>
      <c r="B5" s="236"/>
      <c r="C5" s="720" t="str">
        <f>INT((MONTH($B$2))/3)&amp;"Q"&amp;"-"&amp;YEAR($B$2)</f>
        <v>4Q-2022</v>
      </c>
      <c r="D5" s="720" t="str">
        <f>IF(INT(MONTH($B$2))=3, "4"&amp;"Q"&amp;"-"&amp;YEAR($B$2)-1, IF(INT(MONTH($B$2))=6, "1"&amp;"Q"&amp;"-"&amp;YEAR($B$2), IF(INT(MONTH($B$2))=9, "2"&amp;"Q"&amp;"-"&amp;YEAR($B$2),IF(INT(MONTH($B$2))=12, "3"&amp;"Q"&amp;"-"&amp;YEAR($B$2), 0))))</f>
        <v>3Q-2022</v>
      </c>
      <c r="E5" s="720" t="str">
        <f>IF(INT(MONTH($B$2))=3, "3"&amp;"Q"&amp;"-"&amp;YEAR($B$2)-1, IF(INT(MONTH($B$2))=6, "4"&amp;"Q"&amp;"-"&amp;YEAR($B$2)-1, IF(INT(MONTH($B$2))=9, "1"&amp;"Q"&amp;"-"&amp;YEAR($B$2),IF(INT(MONTH($B$2))=12, "2"&amp;"Q"&amp;"-"&amp;YEAR($B$2), 0))))</f>
        <v>2Q-2022</v>
      </c>
      <c r="F5" s="720" t="str">
        <f>IF(INT(MONTH($B$2))=3, "2"&amp;"Q"&amp;"-"&amp;YEAR($B$2)-1, IF(INT(MONTH($B$2))=6, "3"&amp;"Q"&amp;"-"&amp;YEAR($B$2)-1, IF(INT(MONTH($B$2))=9, "4"&amp;"Q"&amp;"-"&amp;YEAR($B$2)-1,IF(INT(MONTH($B$2))=12, "1"&amp;"Q"&amp;"-"&amp;YEAR($B$2), 0))))</f>
        <v>1Q-2022</v>
      </c>
      <c r="G5" s="721" t="str">
        <f>IF(INT(MONTH($B$2))=3, "1"&amp;"Q"&amp;"-"&amp;YEAR($B$2)-1, IF(INT(MONTH($B$2))=6, "2"&amp;"Q"&amp;"-"&amp;YEAR($B$2)-1, IF(INT(MONTH($B$2))=9, "3"&amp;"Q"&amp;"-"&amp;YEAR($B$2)-1,IF(INT(MONTH($B$2))=12, "4"&amp;"Q"&amp;"-"&amp;YEAR($B$2)-1, 0))))</f>
        <v>4Q-2021</v>
      </c>
    </row>
    <row r="6" spans="1:11" ht="15" customHeight="1">
      <c r="A6" s="237">
        <v>1</v>
      </c>
      <c r="B6" s="238" t="s">
        <v>192</v>
      </c>
      <c r="C6" s="239">
        <f>C7+C9+C10</f>
        <v>2319632463.9605579</v>
      </c>
      <c r="D6" s="240">
        <f>D7+D9+D10</f>
        <v>2256347998</v>
      </c>
      <c r="E6" s="240">
        <f t="shared" ref="E6:G6" si="0">E7+E9+E10</f>
        <v>2199213262</v>
      </c>
      <c r="F6" s="239">
        <f t="shared" si="0"/>
        <v>2105858058</v>
      </c>
      <c r="G6" s="241">
        <f t="shared" si="0"/>
        <v>1888019008</v>
      </c>
      <c r="K6" s="731"/>
    </row>
    <row r="7" spans="1:11" ht="15" customHeight="1">
      <c r="A7" s="237">
        <v>1.1000000000000001</v>
      </c>
      <c r="B7" s="242" t="s">
        <v>603</v>
      </c>
      <c r="C7" s="243">
        <v>2275311776.6833458</v>
      </c>
      <c r="D7" s="244">
        <v>2189681516</v>
      </c>
      <c r="E7" s="244">
        <v>2115399084</v>
      </c>
      <c r="F7" s="243">
        <v>2039225964</v>
      </c>
      <c r="G7" s="245">
        <v>1846189665</v>
      </c>
      <c r="K7" s="731"/>
    </row>
    <row r="8" spans="1:11" ht="30">
      <c r="A8" s="237" t="s">
        <v>251</v>
      </c>
      <c r="B8" s="246" t="s">
        <v>402</v>
      </c>
      <c r="C8" s="243">
        <v>0</v>
      </c>
      <c r="D8" s="244">
        <v>0</v>
      </c>
      <c r="E8" s="244">
        <v>0</v>
      </c>
      <c r="F8" s="243">
        <v>0</v>
      </c>
      <c r="G8" s="245">
        <v>0</v>
      </c>
      <c r="K8" s="731"/>
    </row>
    <row r="9" spans="1:11" ht="15" customHeight="1">
      <c r="A9" s="237">
        <v>1.2</v>
      </c>
      <c r="B9" s="242" t="s">
        <v>22</v>
      </c>
      <c r="C9" s="243">
        <v>33496202.98721201</v>
      </c>
      <c r="D9" s="244">
        <v>55902857</v>
      </c>
      <c r="E9" s="244">
        <v>69844562</v>
      </c>
      <c r="F9" s="243">
        <v>51890568</v>
      </c>
      <c r="G9" s="245">
        <v>27912616</v>
      </c>
      <c r="K9" s="731"/>
    </row>
    <row r="10" spans="1:11" ht="15" customHeight="1">
      <c r="A10" s="237">
        <v>1.3</v>
      </c>
      <c r="B10" s="247" t="s">
        <v>77</v>
      </c>
      <c r="C10" s="248">
        <v>10824484.289999999</v>
      </c>
      <c r="D10" s="244">
        <v>10763625</v>
      </c>
      <c r="E10" s="244">
        <v>13969616</v>
      </c>
      <c r="F10" s="243">
        <v>14741526</v>
      </c>
      <c r="G10" s="249">
        <v>13916727</v>
      </c>
      <c r="K10" s="731"/>
    </row>
    <row r="11" spans="1:11" ht="15" customHeight="1">
      <c r="A11" s="237">
        <v>2</v>
      </c>
      <c r="B11" s="238" t="s">
        <v>193</v>
      </c>
      <c r="C11" s="243">
        <v>16964315.872999772</v>
      </c>
      <c r="D11" s="244">
        <v>21776208</v>
      </c>
      <c r="E11" s="244">
        <v>18470152</v>
      </c>
      <c r="F11" s="243">
        <v>62396629</v>
      </c>
      <c r="G11" s="245">
        <v>37206543</v>
      </c>
      <c r="K11" s="731"/>
    </row>
    <row r="12" spans="1:11" ht="15" customHeight="1">
      <c r="A12" s="250">
        <v>3</v>
      </c>
      <c r="B12" s="251" t="s">
        <v>191</v>
      </c>
      <c r="C12" s="248">
        <v>452774511.31249994</v>
      </c>
      <c r="D12" s="244">
        <v>395236760</v>
      </c>
      <c r="E12" s="244">
        <v>395236760</v>
      </c>
      <c r="F12" s="243">
        <v>395236760</v>
      </c>
      <c r="G12" s="249">
        <v>394734589</v>
      </c>
      <c r="K12" s="731"/>
    </row>
    <row r="13" spans="1:11" ht="15" customHeight="1" thickBot="1">
      <c r="A13" s="252">
        <v>4</v>
      </c>
      <c r="B13" s="253" t="s">
        <v>252</v>
      </c>
      <c r="C13" s="254">
        <f>C6+C11+C12</f>
        <v>2789371291.1460576</v>
      </c>
      <c r="D13" s="255">
        <f>D6+D11+D12</f>
        <v>2673360966</v>
      </c>
      <c r="E13" s="255">
        <f t="shared" ref="E13:G13" si="1">E6+E11+E12</f>
        <v>2612920174</v>
      </c>
      <c r="F13" s="254">
        <f t="shared" si="1"/>
        <v>2563491447</v>
      </c>
      <c r="G13" s="256">
        <f t="shared" si="1"/>
        <v>2319960140</v>
      </c>
      <c r="K13" s="731"/>
    </row>
    <row r="14" spans="1:11">
      <c r="B14" s="151"/>
    </row>
    <row r="15" spans="1:11" ht="30">
      <c r="B15" s="257" t="s">
        <v>604</v>
      </c>
    </row>
    <row r="16" spans="1:11">
      <c r="B16" s="25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5" activePane="bottomRight" state="frozen"/>
      <selection activeCell="F29" sqref="F29"/>
      <selection pane="topRight" activeCell="F29" sqref="F29"/>
      <selection pane="bottomLeft" activeCell="F29" sqref="F29"/>
      <selection pane="bottomRight" activeCell="G24" sqref="G24"/>
    </sheetView>
  </sheetViews>
  <sheetFormatPr defaultColWidth="9.140625" defaultRowHeight="15.75"/>
  <cols>
    <col min="1" max="1" width="9.5703125" style="98" bestFit="1" customWidth="1"/>
    <col min="2" max="2" width="62.5703125" style="98" customWidth="1"/>
    <col min="3" max="3" width="37.7109375" style="98" customWidth="1"/>
    <col min="4" max="16384" width="9.140625" style="99"/>
  </cols>
  <sheetData>
    <row r="1" spans="1:3">
      <c r="A1" s="98" t="s">
        <v>188</v>
      </c>
      <c r="B1" s="98" t="str">
        <f>Info!C2</f>
        <v>სს ”ლიბერთი ბანკი”</v>
      </c>
    </row>
    <row r="2" spans="1:3">
      <c r="A2" s="98" t="s">
        <v>189</v>
      </c>
      <c r="B2" s="153">
        <f>'1. key ratios'!B2</f>
        <v>44926</v>
      </c>
    </row>
    <row r="4" spans="1:3" ht="20.25" customHeight="1" thickBot="1">
      <c r="A4" s="258" t="s">
        <v>409</v>
      </c>
      <c r="B4" s="755" t="s">
        <v>149</v>
      </c>
      <c r="C4" s="755"/>
    </row>
    <row r="5" spans="1:3">
      <c r="A5" s="259"/>
      <c r="B5" s="260" t="s">
        <v>150</v>
      </c>
      <c r="C5" s="261" t="s">
        <v>618</v>
      </c>
    </row>
    <row r="6" spans="1:3">
      <c r="A6" s="262">
        <v>1</v>
      </c>
      <c r="B6" s="729" t="s">
        <v>1015</v>
      </c>
      <c r="C6" s="730" t="s">
        <v>1012</v>
      </c>
    </row>
    <row r="7" spans="1:3">
      <c r="A7" s="262">
        <v>2</v>
      </c>
      <c r="B7" s="729" t="s">
        <v>1010</v>
      </c>
      <c r="C7" s="730" t="s">
        <v>1018</v>
      </c>
    </row>
    <row r="8" spans="1:3">
      <c r="A8" s="262">
        <v>3</v>
      </c>
      <c r="B8" s="729" t="s">
        <v>1013</v>
      </c>
      <c r="C8" s="730" t="s">
        <v>1014</v>
      </c>
    </row>
    <row r="9" spans="1:3">
      <c r="A9" s="262">
        <v>4</v>
      </c>
      <c r="B9" s="729" t="s">
        <v>1016</v>
      </c>
      <c r="C9" s="730" t="s">
        <v>1014</v>
      </c>
    </row>
    <row r="10" spans="1:3">
      <c r="A10" s="262">
        <v>5</v>
      </c>
      <c r="B10" s="729" t="s">
        <v>1035</v>
      </c>
      <c r="C10" s="730" t="s">
        <v>1014</v>
      </c>
    </row>
    <row r="11" spans="1:3">
      <c r="A11" s="264"/>
      <c r="B11" s="751"/>
      <c r="C11" s="752"/>
    </row>
    <row r="12" spans="1:3" ht="45">
      <c r="A12" s="264"/>
      <c r="B12" s="265" t="s">
        <v>151</v>
      </c>
      <c r="C12" s="266" t="s">
        <v>619</v>
      </c>
    </row>
    <row r="13" spans="1:3">
      <c r="A13" s="718">
        <v>1</v>
      </c>
      <c r="B13" s="263" t="s">
        <v>1017</v>
      </c>
      <c r="C13" s="267" t="s">
        <v>1019</v>
      </c>
    </row>
    <row r="14" spans="1:3" ht="30">
      <c r="A14" s="718">
        <v>2</v>
      </c>
      <c r="B14" s="263" t="s">
        <v>1020</v>
      </c>
      <c r="C14" s="268" t="s">
        <v>1021</v>
      </c>
    </row>
    <row r="15" spans="1:3" ht="30">
      <c r="A15" s="718">
        <v>3</v>
      </c>
      <c r="B15" s="729" t="s">
        <v>1029</v>
      </c>
      <c r="C15" s="732" t="s">
        <v>1034</v>
      </c>
    </row>
    <row r="16" spans="1:3">
      <c r="A16" s="264"/>
      <c r="B16" s="269"/>
      <c r="C16" s="270"/>
    </row>
    <row r="17" spans="1:3" ht="15">
      <c r="A17" s="264"/>
      <c r="B17" s="753" t="s">
        <v>152</v>
      </c>
      <c r="C17" s="754"/>
    </row>
    <row r="18" spans="1:3" ht="15.75" customHeight="1">
      <c r="A18" s="262">
        <v>1</v>
      </c>
      <c r="B18" s="271" t="s">
        <v>1022</v>
      </c>
      <c r="C18" s="734">
        <v>0.91985393346850919</v>
      </c>
    </row>
    <row r="19" spans="1:3">
      <c r="A19" s="262">
        <v>2</v>
      </c>
      <c r="B19" s="271" t="s">
        <v>1028</v>
      </c>
      <c r="C19" s="734">
        <v>4.2347747881778711E-2</v>
      </c>
    </row>
    <row r="20" spans="1:3">
      <c r="A20" s="262">
        <v>3</v>
      </c>
      <c r="B20" s="271" t="s">
        <v>1023</v>
      </c>
      <c r="C20" s="734">
        <v>3.7798318649712073E-2</v>
      </c>
    </row>
    <row r="21" spans="1:3">
      <c r="A21" s="264"/>
      <c r="B21" s="269"/>
      <c r="C21" s="272"/>
    </row>
    <row r="22" spans="1:3" ht="15">
      <c r="A22" s="264"/>
      <c r="B22" s="753" t="s">
        <v>272</v>
      </c>
      <c r="C22" s="754"/>
    </row>
    <row r="23" spans="1:3">
      <c r="A23" s="262">
        <v>1</v>
      </c>
      <c r="B23" s="263" t="s">
        <v>1010</v>
      </c>
      <c r="C23" s="735">
        <v>0.30661797782283562</v>
      </c>
    </row>
    <row r="24" spans="1:3" ht="15.75" customHeight="1">
      <c r="A24" s="262">
        <v>2</v>
      </c>
      <c r="B24" s="273" t="s">
        <v>1024</v>
      </c>
      <c r="C24" s="736">
        <v>0.30661797782283562</v>
      </c>
    </row>
    <row r="25" spans="1:3">
      <c r="A25" s="262">
        <v>3</v>
      </c>
      <c r="B25" s="273" t="s">
        <v>1025</v>
      </c>
      <c r="C25" s="736">
        <v>0.30661797782283562</v>
      </c>
    </row>
    <row r="26" spans="1:3" ht="16.5" thickBot="1">
      <c r="A26" s="274"/>
      <c r="B26" s="275"/>
      <c r="C26" s="276"/>
    </row>
  </sheetData>
  <mergeCells count="4">
    <mergeCell ref="B11:C11"/>
    <mergeCell ref="B22:C22"/>
    <mergeCell ref="B17:C17"/>
    <mergeCell ref="B4:C4"/>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zoomScaleSheetLayoutView="75" workbookViewId="0">
      <pane xSplit="1" ySplit="5" topLeftCell="B6" activePane="bottomRight" state="frozen"/>
      <selection activeCell="B30" sqref="B30"/>
      <selection pane="topRight" activeCell="B30" sqref="B30"/>
      <selection pane="bottomLeft" activeCell="B30" sqref="B30"/>
      <selection pane="bottomRight" activeCell="G31" sqref="G31"/>
    </sheetView>
  </sheetViews>
  <sheetFormatPr defaultColWidth="9.140625" defaultRowHeight="15.75"/>
  <cols>
    <col min="1" max="1" width="9.5703125" style="98" bestFit="1" customWidth="1"/>
    <col min="2" max="2" width="47.5703125" style="98" customWidth="1"/>
    <col min="3" max="3" width="28" style="98" customWidth="1"/>
    <col min="4" max="4" width="22.42578125" style="98" customWidth="1"/>
    <col min="5" max="5" width="20" style="98" customWidth="1"/>
    <col min="6" max="6" width="12" style="99" bestFit="1" customWidth="1"/>
    <col min="7" max="7" width="12.5703125" style="99" bestFit="1" customWidth="1"/>
    <col min="8" max="16384" width="9.140625" style="99"/>
  </cols>
  <sheetData>
    <row r="1" spans="1:7">
      <c r="A1" s="96" t="s">
        <v>188</v>
      </c>
      <c r="B1" s="103" t="str">
        <f>Info!C2</f>
        <v>სს ”ლიბერთი ბანკი”</v>
      </c>
    </row>
    <row r="2" spans="1:7" s="277" customFormat="1" ht="15.75" customHeight="1">
      <c r="A2" s="277" t="s">
        <v>189</v>
      </c>
      <c r="B2" s="153">
        <f>'1. key ratios'!B2</f>
        <v>44926</v>
      </c>
    </row>
    <row r="3" spans="1:7" s="277" customFormat="1" ht="15.75" customHeight="1"/>
    <row r="4" spans="1:7" s="277" customFormat="1" ht="15.75" customHeight="1" thickBot="1">
      <c r="A4" s="278" t="s">
        <v>410</v>
      </c>
      <c r="B4" s="279" t="s">
        <v>262</v>
      </c>
      <c r="C4" s="280"/>
      <c r="D4" s="280"/>
      <c r="E4" s="281" t="s">
        <v>93</v>
      </c>
    </row>
    <row r="5" spans="1:7" s="286" customFormat="1" ht="17.45" customHeight="1">
      <c r="A5" s="282"/>
      <c r="B5" s="283"/>
      <c r="C5" s="284" t="s">
        <v>0</v>
      </c>
      <c r="D5" s="284" t="s">
        <v>1</v>
      </c>
      <c r="E5" s="285" t="s">
        <v>2</v>
      </c>
    </row>
    <row r="6" spans="1:7" s="120" customFormat="1" ht="14.45" customHeight="1">
      <c r="A6" s="287"/>
      <c r="B6" s="756" t="s">
        <v>231</v>
      </c>
      <c r="C6" s="756" t="s">
        <v>230</v>
      </c>
      <c r="D6" s="757" t="s">
        <v>229</v>
      </c>
      <c r="E6" s="758"/>
      <c r="G6" s="99"/>
    </row>
    <row r="7" spans="1:7" s="120" customFormat="1" ht="105.75" customHeight="1">
      <c r="A7" s="287"/>
      <c r="B7" s="756"/>
      <c r="C7" s="756"/>
      <c r="D7" s="288" t="s">
        <v>228</v>
      </c>
      <c r="E7" s="289" t="s">
        <v>520</v>
      </c>
      <c r="G7" s="99"/>
    </row>
    <row r="8" spans="1:7" ht="15">
      <c r="A8" s="290">
        <v>1</v>
      </c>
      <c r="B8" s="291" t="s">
        <v>154</v>
      </c>
      <c r="C8" s="292">
        <v>272930861.58200002</v>
      </c>
      <c r="D8" s="292"/>
      <c r="E8" s="293">
        <v>272930861.58200002</v>
      </c>
    </row>
    <row r="9" spans="1:7" ht="15">
      <c r="A9" s="290">
        <v>2</v>
      </c>
      <c r="B9" s="291" t="s">
        <v>155</v>
      </c>
      <c r="C9" s="292">
        <v>133250783.50199999</v>
      </c>
      <c r="D9" s="292"/>
      <c r="E9" s="293">
        <v>133250783.50199999</v>
      </c>
    </row>
    <row r="10" spans="1:7" ht="15">
      <c r="A10" s="290">
        <v>3</v>
      </c>
      <c r="B10" s="291" t="s">
        <v>227</v>
      </c>
      <c r="C10" s="292">
        <v>115801741.06900001</v>
      </c>
      <c r="D10" s="292"/>
      <c r="E10" s="293">
        <v>115801741.06900001</v>
      </c>
    </row>
    <row r="11" spans="1:7" ht="30">
      <c r="A11" s="290">
        <v>4</v>
      </c>
      <c r="B11" s="291" t="s">
        <v>185</v>
      </c>
      <c r="C11" s="292">
        <v>0</v>
      </c>
      <c r="D11" s="292"/>
      <c r="E11" s="293">
        <v>0</v>
      </c>
    </row>
    <row r="12" spans="1:7" ht="15">
      <c r="A12" s="290">
        <v>5</v>
      </c>
      <c r="B12" s="291" t="s">
        <v>157</v>
      </c>
      <c r="C12" s="292">
        <v>359542206.09099996</v>
      </c>
      <c r="D12" s="292"/>
      <c r="E12" s="293">
        <v>359542206.09099996</v>
      </c>
    </row>
    <row r="13" spans="1:7" ht="15">
      <c r="A13" s="290">
        <v>6.1</v>
      </c>
      <c r="B13" s="291" t="s">
        <v>158</v>
      </c>
      <c r="C13" s="294">
        <v>2501952397.2290063</v>
      </c>
      <c r="D13" s="292"/>
      <c r="E13" s="293">
        <v>2501952397.2290063</v>
      </c>
    </row>
    <row r="14" spans="1:7" ht="15">
      <c r="A14" s="290">
        <v>6.2</v>
      </c>
      <c r="B14" s="295" t="s">
        <v>159</v>
      </c>
      <c r="C14" s="294">
        <v>-130737566.72499961</v>
      </c>
      <c r="D14" s="292"/>
      <c r="E14" s="293">
        <v>-130737566.72499961</v>
      </c>
    </row>
    <row r="15" spans="1:7" ht="15">
      <c r="A15" s="290">
        <v>6</v>
      </c>
      <c r="B15" s="291" t="s">
        <v>226</v>
      </c>
      <c r="C15" s="292">
        <v>2371214830.5040069</v>
      </c>
      <c r="D15" s="292"/>
      <c r="E15" s="293">
        <v>2371214830.5040069</v>
      </c>
    </row>
    <row r="16" spans="1:7" ht="30">
      <c r="A16" s="290">
        <v>7</v>
      </c>
      <c r="B16" s="291" t="s">
        <v>161</v>
      </c>
      <c r="C16" s="292">
        <v>43265079.17899999</v>
      </c>
      <c r="D16" s="292"/>
      <c r="E16" s="293">
        <v>43265079.17899999</v>
      </c>
    </row>
    <row r="17" spans="1:7" ht="15">
      <c r="A17" s="290">
        <v>8</v>
      </c>
      <c r="B17" s="291" t="s">
        <v>162</v>
      </c>
      <c r="C17" s="292">
        <v>390232.12400000007</v>
      </c>
      <c r="D17" s="292"/>
      <c r="E17" s="293">
        <v>390232.12400000007</v>
      </c>
      <c r="F17" s="296"/>
      <c r="G17" s="296"/>
    </row>
    <row r="18" spans="1:7" ht="15">
      <c r="A18" s="290">
        <v>9</v>
      </c>
      <c r="B18" s="291" t="s">
        <v>163</v>
      </c>
      <c r="C18" s="292">
        <v>106733.3</v>
      </c>
      <c r="D18" s="292">
        <v>106733</v>
      </c>
      <c r="E18" s="293">
        <v>0.30000000000291038</v>
      </c>
      <c r="G18" s="296"/>
    </row>
    <row r="19" spans="1:7" ht="30">
      <c r="A19" s="290">
        <v>10</v>
      </c>
      <c r="B19" s="291" t="s">
        <v>164</v>
      </c>
      <c r="C19" s="292">
        <v>238772716.76999989</v>
      </c>
      <c r="D19" s="292">
        <v>91091885.950000003</v>
      </c>
      <c r="E19" s="293">
        <v>147680830.81999987</v>
      </c>
      <c r="G19" s="296"/>
    </row>
    <row r="20" spans="1:7" ht="15">
      <c r="A20" s="290">
        <v>11</v>
      </c>
      <c r="B20" s="291" t="s">
        <v>165</v>
      </c>
      <c r="C20" s="292">
        <v>87996770.238399997</v>
      </c>
      <c r="D20" s="292"/>
      <c r="E20" s="293">
        <v>87996770.238399997</v>
      </c>
    </row>
    <row r="21" spans="1:7" ht="60.75" thickBot="1">
      <c r="A21" s="297"/>
      <c r="B21" s="298" t="s">
        <v>484</v>
      </c>
      <c r="C21" s="299">
        <f>SUM(C8:C12, C15:C20)</f>
        <v>3623271954.3594069</v>
      </c>
      <c r="D21" s="299">
        <f>SUM(D8:D12, D15:D20)</f>
        <v>91198618.950000003</v>
      </c>
      <c r="E21" s="300">
        <f>SUM(E8:E12, E15:E20)</f>
        <v>3532073335.4094067</v>
      </c>
    </row>
    <row r="22" spans="1:7" ht="15">
      <c r="A22" s="99"/>
      <c r="B22" s="99"/>
      <c r="C22" s="99"/>
      <c r="D22" s="99"/>
      <c r="E22" s="99"/>
    </row>
    <row r="23" spans="1:7" ht="15">
      <c r="A23" s="99"/>
      <c r="B23" s="99"/>
      <c r="C23" s="99"/>
      <c r="D23" s="99"/>
      <c r="E23" s="99"/>
    </row>
    <row r="25" spans="1:7" s="98" customFormat="1">
      <c r="B25" s="301"/>
      <c r="F25" s="99"/>
      <c r="G25" s="99"/>
    </row>
    <row r="26" spans="1:7" s="98" customFormat="1">
      <c r="B26" s="301"/>
      <c r="F26" s="99"/>
      <c r="G26" s="99"/>
    </row>
    <row r="27" spans="1:7" s="98" customFormat="1">
      <c r="B27" s="301"/>
      <c r="F27" s="99"/>
      <c r="G27" s="99"/>
    </row>
    <row r="28" spans="1:7" s="98" customFormat="1">
      <c r="B28" s="301"/>
      <c r="F28" s="99"/>
      <c r="G28" s="99"/>
    </row>
    <row r="29" spans="1:7" s="98" customFormat="1">
      <c r="B29" s="301"/>
      <c r="F29" s="99"/>
      <c r="G29" s="99"/>
    </row>
    <row r="30" spans="1:7" s="98" customFormat="1">
      <c r="B30" s="301"/>
      <c r="F30" s="99"/>
      <c r="G30" s="99"/>
    </row>
    <row r="31" spans="1:7" s="98" customFormat="1">
      <c r="B31" s="301"/>
      <c r="F31" s="99"/>
      <c r="G31" s="99"/>
    </row>
    <row r="32" spans="1:7" s="98" customFormat="1">
      <c r="B32" s="301"/>
      <c r="F32" s="99"/>
      <c r="G32" s="99"/>
    </row>
    <row r="33" spans="2:7" s="98" customFormat="1">
      <c r="B33" s="301"/>
      <c r="F33" s="99"/>
      <c r="G33" s="99"/>
    </row>
    <row r="34" spans="2:7" s="98" customFormat="1">
      <c r="B34" s="301"/>
      <c r="F34" s="99"/>
      <c r="G34" s="99"/>
    </row>
    <row r="35" spans="2:7" s="98" customFormat="1">
      <c r="B35" s="301"/>
      <c r="F35" s="99"/>
      <c r="G35" s="99"/>
    </row>
    <row r="36" spans="2:7" s="98" customFormat="1">
      <c r="B36" s="301"/>
      <c r="F36" s="99"/>
      <c r="G36" s="99"/>
    </row>
    <row r="37" spans="2:7" s="98" customFormat="1">
      <c r="B37" s="301"/>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30" sqref="B30"/>
      <selection pane="topRight" activeCell="B30" sqref="B30"/>
      <selection pane="bottomLeft" activeCell="B30" sqref="B30"/>
      <selection pane="bottomRight" activeCell="B27" sqref="B27"/>
    </sheetView>
  </sheetViews>
  <sheetFormatPr defaultColWidth="9.140625" defaultRowHeight="15.75" outlineLevelRow="1"/>
  <cols>
    <col min="1" max="1" width="9.5703125" style="98" bestFit="1" customWidth="1"/>
    <col min="2" max="2" width="114.28515625" style="98" customWidth="1"/>
    <col min="3" max="3" width="18.85546875" style="99" customWidth="1"/>
    <col min="4" max="4" width="25.42578125" style="99" customWidth="1"/>
    <col min="5" max="5" width="24.28515625" style="99" customWidth="1"/>
    <col min="6" max="6" width="24" style="99" customWidth="1"/>
    <col min="7" max="7" width="10" style="99" bestFit="1" customWidth="1"/>
    <col min="8" max="8" width="12" style="99" bestFit="1" customWidth="1"/>
    <col min="9" max="9" width="12.5703125" style="99" bestFit="1" customWidth="1"/>
    <col min="10" max="16384" width="9.140625" style="99"/>
  </cols>
  <sheetData>
    <row r="1" spans="1:6">
      <c r="A1" s="96" t="s">
        <v>188</v>
      </c>
      <c r="B1" s="103" t="str">
        <f>Info!C2</f>
        <v>სს ”ლიბერთი ბანკი”</v>
      </c>
    </row>
    <row r="2" spans="1:6" s="277" customFormat="1" ht="15.75" customHeight="1">
      <c r="A2" s="277" t="s">
        <v>189</v>
      </c>
      <c r="B2" s="153">
        <f>'1. key ratios'!B2</f>
        <v>44926</v>
      </c>
      <c r="C2" s="99"/>
      <c r="D2" s="99"/>
      <c r="E2" s="99"/>
      <c r="F2" s="99"/>
    </row>
    <row r="3" spans="1:6" s="277" customFormat="1" ht="15.75" customHeight="1">
      <c r="C3" s="99"/>
      <c r="D3" s="99"/>
      <c r="E3" s="99"/>
      <c r="F3" s="99"/>
    </row>
    <row r="4" spans="1:6" s="277" customFormat="1" ht="30.75" thickBot="1">
      <c r="A4" s="277" t="s">
        <v>411</v>
      </c>
      <c r="B4" s="302" t="s">
        <v>265</v>
      </c>
      <c r="C4" s="281" t="s">
        <v>93</v>
      </c>
      <c r="D4" s="99"/>
      <c r="E4" s="99"/>
      <c r="F4" s="99"/>
    </row>
    <row r="5" spans="1:6" ht="30">
      <c r="A5" s="303">
        <v>1</v>
      </c>
      <c r="B5" s="304" t="s">
        <v>433</v>
      </c>
      <c r="C5" s="305">
        <f>'7. LI1'!E21</f>
        <v>3532073335.4094067</v>
      </c>
    </row>
    <row r="6" spans="1:6" s="309" customFormat="1">
      <c r="A6" s="306">
        <v>2.1</v>
      </c>
      <c r="B6" s="307" t="s">
        <v>266</v>
      </c>
      <c r="C6" s="308">
        <v>163895307.11324</v>
      </c>
    </row>
    <row r="7" spans="1:6" s="313" customFormat="1" ht="30" outlineLevel="1">
      <c r="A7" s="310">
        <v>2.2000000000000002</v>
      </c>
      <c r="B7" s="311" t="s">
        <v>267</v>
      </c>
      <c r="C7" s="312">
        <v>170444421</v>
      </c>
    </row>
    <row r="8" spans="1:6" s="313" customFormat="1" ht="30">
      <c r="A8" s="310">
        <v>3</v>
      </c>
      <c r="B8" s="314" t="s">
        <v>434</v>
      </c>
      <c r="C8" s="315">
        <f>SUM(C5:C7)</f>
        <v>3866413063.5226469</v>
      </c>
    </row>
    <row r="9" spans="1:6" s="309" customFormat="1" ht="15">
      <c r="A9" s="306">
        <v>4</v>
      </c>
      <c r="B9" s="316" t="s">
        <v>263</v>
      </c>
      <c r="C9" s="308">
        <v>46352194.874000505</v>
      </c>
    </row>
    <row r="10" spans="1:6" s="313" customFormat="1" ht="30" outlineLevel="1">
      <c r="A10" s="310">
        <v>5.0999999999999996</v>
      </c>
      <c r="B10" s="311" t="s">
        <v>273</v>
      </c>
      <c r="C10" s="312">
        <v>-121948557.337218</v>
      </c>
    </row>
    <row r="11" spans="1:6" s="313" customFormat="1" ht="30" outlineLevel="1">
      <c r="A11" s="310">
        <v>5.2</v>
      </c>
      <c r="B11" s="311" t="s">
        <v>274</v>
      </c>
      <c r="C11" s="312">
        <v>-159619936.71000001</v>
      </c>
    </row>
    <row r="12" spans="1:6" s="313" customFormat="1">
      <c r="A12" s="310">
        <v>6</v>
      </c>
      <c r="B12" s="317" t="s">
        <v>605</v>
      </c>
      <c r="C12" s="318"/>
    </row>
    <row r="13" spans="1:6" s="313" customFormat="1" ht="16.5" thickBot="1">
      <c r="A13" s="252">
        <v>7</v>
      </c>
      <c r="B13" s="319" t="s">
        <v>264</v>
      </c>
      <c r="C13" s="320">
        <f>SUM(C8:C12)</f>
        <v>3631196764.3494296</v>
      </c>
    </row>
    <row r="15" spans="1:6" ht="30">
      <c r="B15" s="151" t="s">
        <v>606</v>
      </c>
    </row>
    <row r="17" spans="2:9" s="98" customFormat="1">
      <c r="B17" s="321"/>
      <c r="C17" s="99"/>
      <c r="D17" s="99"/>
      <c r="E17" s="99"/>
      <c r="F17" s="99"/>
      <c r="G17" s="99"/>
      <c r="H17" s="99"/>
      <c r="I17" s="99"/>
    </row>
    <row r="18" spans="2:9" s="98" customFormat="1">
      <c r="B18" s="321"/>
      <c r="C18" s="99"/>
      <c r="D18" s="99"/>
      <c r="E18" s="99"/>
      <c r="F18" s="99"/>
      <c r="G18" s="99"/>
      <c r="H18" s="99"/>
      <c r="I18" s="99"/>
    </row>
    <row r="19" spans="2:9" s="98" customFormat="1">
      <c r="B19" s="321"/>
      <c r="C19" s="99"/>
      <c r="D19" s="99"/>
      <c r="E19" s="99"/>
      <c r="F19" s="99"/>
      <c r="G19" s="99"/>
      <c r="H19" s="99"/>
      <c r="I19" s="99"/>
    </row>
    <row r="20" spans="2:9" s="98" customFormat="1">
      <c r="B20" s="301"/>
      <c r="C20" s="99"/>
      <c r="D20" s="99"/>
      <c r="E20" s="99"/>
      <c r="F20" s="99"/>
      <c r="G20" s="99"/>
      <c r="H20" s="99"/>
      <c r="I20" s="99"/>
    </row>
    <row r="21" spans="2:9" s="98" customFormat="1">
      <c r="B21" s="301"/>
      <c r="C21" s="99"/>
      <c r="D21" s="99"/>
      <c r="E21" s="99"/>
      <c r="F21" s="99"/>
      <c r="G21" s="99"/>
      <c r="H21" s="99"/>
      <c r="I21" s="99"/>
    </row>
    <row r="22" spans="2:9" s="98" customFormat="1">
      <c r="B22" s="301"/>
      <c r="C22" s="99"/>
      <c r="D22" s="99"/>
      <c r="E22" s="99"/>
      <c r="F22" s="99"/>
      <c r="G22" s="99"/>
      <c r="H22" s="99"/>
      <c r="I22" s="99"/>
    </row>
    <row r="23" spans="2:9" s="98" customFormat="1">
      <c r="B23" s="301"/>
      <c r="C23" s="99"/>
      <c r="D23" s="99"/>
      <c r="E23" s="99"/>
      <c r="F23" s="99"/>
      <c r="G23" s="99"/>
      <c r="H23" s="99"/>
      <c r="I23" s="99"/>
    </row>
    <row r="24" spans="2:9" s="98" customFormat="1">
      <c r="B24" s="301"/>
      <c r="C24" s="99"/>
      <c r="D24" s="99"/>
      <c r="E24" s="99"/>
      <c r="F24" s="99"/>
      <c r="G24" s="99"/>
      <c r="H24" s="99"/>
      <c r="I24" s="99"/>
    </row>
    <row r="25" spans="2:9" s="98" customFormat="1">
      <c r="B25" s="301"/>
      <c r="C25" s="99"/>
      <c r="D25" s="99"/>
      <c r="E25" s="99"/>
      <c r="F25" s="99"/>
      <c r="G25" s="99"/>
      <c r="H25" s="99"/>
      <c r="I25" s="99"/>
    </row>
    <row r="26" spans="2:9" s="98" customFormat="1">
      <c r="B26" s="301"/>
      <c r="C26" s="99"/>
      <c r="D26" s="99"/>
      <c r="E26" s="99"/>
      <c r="F26" s="99"/>
      <c r="G26" s="99"/>
      <c r="H26" s="99"/>
      <c r="I26" s="99"/>
    </row>
    <row r="27" spans="2:9" s="98" customFormat="1">
      <c r="B27" s="301"/>
      <c r="C27" s="99"/>
      <c r="D27" s="99"/>
      <c r="E27" s="99"/>
      <c r="F27" s="99"/>
      <c r="G27" s="99"/>
      <c r="H27" s="99"/>
      <c r="I27" s="99"/>
    </row>
    <row r="28" spans="2:9" s="98" customFormat="1">
      <c r="B28" s="301"/>
      <c r="C28" s="99"/>
      <c r="D28" s="99"/>
      <c r="E28" s="99"/>
      <c r="F28" s="99"/>
      <c r="G28" s="99"/>
      <c r="H28" s="99"/>
      <c r="I28" s="99"/>
    </row>
    <row r="29" spans="2:9" s="98" customFormat="1">
      <c r="B29" s="301"/>
      <c r="C29" s="99"/>
      <c r="D29" s="99"/>
      <c r="E29" s="99"/>
      <c r="F29" s="99"/>
      <c r="G29" s="99"/>
      <c r="H29" s="99"/>
      <c r="I29" s="99"/>
    </row>
    <row r="30" spans="2:9" s="98" customFormat="1">
      <c r="B30" s="301"/>
      <c r="C30" s="99"/>
      <c r="D30" s="99"/>
      <c r="E30" s="99"/>
      <c r="F30" s="99"/>
      <c r="G30" s="99"/>
      <c r="H30" s="99"/>
      <c r="I30" s="99"/>
    </row>
    <row r="31" spans="2:9" s="98" customFormat="1">
      <c r="B31" s="301"/>
      <c r="C31" s="99"/>
      <c r="D31" s="99"/>
      <c r="E31" s="99"/>
      <c r="F31" s="99"/>
      <c r="G31" s="99"/>
      <c r="H31" s="99"/>
      <c r="I31" s="99"/>
    </row>
    <row r="32" spans="2:9" s="98" customFormat="1">
      <c r="B32" s="301"/>
      <c r="C32" s="99"/>
      <c r="D32" s="99"/>
      <c r="E32" s="99"/>
      <c r="F32" s="99"/>
      <c r="G32" s="99"/>
      <c r="H32" s="99"/>
      <c r="I32" s="99"/>
    </row>
    <row r="33" spans="2:9" s="98" customFormat="1">
      <c r="B33" s="301"/>
      <c r="C33" s="99"/>
      <c r="D33" s="99"/>
      <c r="E33" s="99"/>
      <c r="F33" s="99"/>
      <c r="G33" s="99"/>
      <c r="H33" s="99"/>
      <c r="I33" s="9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fTZ61RQxL9uM5GMRZ8f+0PTdQAq7ukuMwx9eTU7bUV8=</DigestValue>
    </Reference>
    <Reference Type="http://www.w3.org/2000/09/xmldsig#Object" URI="#idOfficeObject">
      <DigestMethod Algorithm="http://www.w3.org/2001/04/xmlenc#sha256"/>
      <DigestValue>VAdPAJxlOI4/XgZW/p9LOd1HCCUIujcbDQyoI2Eovw4=</DigestValue>
    </Reference>
    <Reference Type="http://uri.etsi.org/01903#SignedProperties" URI="#idSignedProperties">
      <Transforms>
        <Transform Algorithm="http://www.w3.org/TR/2001/REC-xml-c14n-20010315"/>
      </Transforms>
      <DigestMethod Algorithm="http://www.w3.org/2001/04/xmlenc#sha256"/>
      <DigestValue>+tg/7INyQ3dizogGW+IhaDbihLFBB+kj03LZXyXGqyI=</DigestValue>
    </Reference>
  </SignedInfo>
  <SignatureValue>s+44piRW9FcdpGMrVRmVygcrkyyTa6xVQ5m/7aj7fSZJCgDsuhPhk4UFJnFWfig4KJgHnbJaXcmh
pcIZKEAblfIXimdnfYbBrn/aDFXqRHurszYASbrj9kz+y/z6syI1wxRb35pPJ8VkWnhm9m2R3Tpl
deLdmpQeFdxLbxJyU5MKT/Xl7q5iMQYYU1DFN8ZyGATJoBCQ1rvlUUQKeuTyTn+rsMd/x5KtrRXm
eRYUWZslXfhfGjhAJnvkoB4Y44PhZ0NbmrRzb4A1Oc9Iwumqg9Jzm+vjWsuubhWBqUQV7pCBriqJ
Nvw7ka9g6Qe2HX8KxU5z/wCI3S6M05enX+rcig==</SignatureValue>
  <KeyInfo>
    <X509Data>
      <X509Certificate>MIIGOTCCBSGgAwIBAgIKd6OX0gADAAIj1jANBgkqhkiG9w0BAQsFADBKMRIwEAYKCZImiZPyLGQBGRYCZ2UxEzARBgoJkiaJk/IsZAEZFgNuYmcxHzAdBgNVBAMTFk5CRyBDbGFzcyAyIElOVCBTdWIgQ0EwHhcNMjIxMDI2MDcxOTU0WhcNMjQxMDI1MDcxOTU0WjA3MRgwFgYDVQQKEw9KU0MgTGliZXR5IEJhbmsxGzAZBgNVBAMTEkJMQiAtIE5pa2EgS2lsYWR6ZTCCASIwDQYJKoZIhvcNAQEBBQADggEPADCCAQoCggEBAN9Tj39EghYLF9cNk0Az8Z5iXOxXmB3/yC2fbBGCK4BzfUXJtwynyMqjyYDBb+87Oqc6ktXcL03GI16lThzUVPu2sWqeo9AFGsdrHZMNb9qOeofU7ocpwzg2ROqumLXcGaxYJ4JIZVfgiLRal2KdkDJM8GXWjyxLYM8cbee3g1aBWtWu4Tjg9gwf9/6hkOzVTjBYWEdqZODximHHh4qEy1uqUxguIyaUH6bmmO8BtgjE/AOB8S4gp6EQhVyxvAIX44GucUItGopdJLgrK8Y10W8fjD/ZqvvAQ+/1iX4XWKTuGATO6EFaC7TPZRelnuMyWiUyC3cIVIpQs0QTBEqMA4sCAwEAAaOCAzIwggMuMDwGCSsGAQQBgjcVBwQvMC0GJSsGAQQBgjcVCOayYION9USGgZkJg7ihSoO+hHEEg8SRM4SDiF0CAWQCASMwHQYDVR0lBBYwFAYIKwYBBQUHAwIGCCsGAQUFBwMEMAsGA1UdDwQEAwIHgDAnBgkrBgEEAYI3FQoEGjAYMAoGCCsGAQUFBwMCMAoGCCsGAQUFBwMEMB0GA1UdDgQWBBSSyZqwfIOkGqbhXYUpNKf8SLJcO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ETuzxf+KeRlXYUJK/bwA4dLjgAs9ctYs+UtVd7ngturP/LGDecNtz5r0kACg+DOLRXDZr22m40NUTbe1NHe4Wu/e4XqP9MWzlJn7g0ILsUKM7bDIMm0fmRm1IGnDw/T38RvaISYGA6bvytsbzoZtEPua/sNmry4RFzhDlY9JvBKXa7X8vEZnQsIDgyLl/kfnWYQNDtXA+DAvYgu0dYlBlNoHj+RmjmVP/R5IdsFSWaINREFmyD1IU/3/rz6BnSUD7RgatM77jaCugKSt4igltMWa9tUruM3CIfMcqD/DUaJjxjJ5qmf7c8DSa65uAOmi8rqmDu/M/yzy+6AWv6RJQ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DCesXC8CUkw/hQOVBdKkcjQkXo5cudSp4YbYxDgKlbY=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xiaeO1WJ2akV8QXv4TW2KJ+FwCr/4ITB8j+ZjDaOQ/Q=</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dzAFuUoy8iBCfRySchoXpZvK2dtH42Xyv1xqFA/jpqw=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9VA/MHCXt9APIeJlV77yAeAJ4cl5XgZiGmw5J2+3L1A=</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ogFX+HSknKUR6IR6v+JZt4mq71IC39fk/KGmgi+fm7U=</DigestValue>
      </Reference>
      <Reference URI="/xl/styles.xml?ContentType=application/vnd.openxmlformats-officedocument.spreadsheetml.styles+xml">
        <DigestMethod Algorithm="http://www.w3.org/2001/04/xmlenc#sha256"/>
        <DigestValue>M+38ArR8pfvxRwC8btcwEJ/ZU+NRQJbBNlgdCiOndWs=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Tc0rd9iCi+GDNAvd42OZWE1UvYUueJ3EEmH0XQ1pqdc=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oTkzFVOJ/GmNbvJkrs8nAKqi612VCOSblN00YRTwYIo=</DigestValue>
      </Reference>
      <Reference URI="/xl/worksheets/sheet10.xml?ContentType=application/vnd.openxmlformats-officedocument.spreadsheetml.worksheet+xml">
        <DigestMethod Algorithm="http://www.w3.org/2001/04/xmlenc#sha256"/>
        <DigestValue>W9pYMfJvWCPKAUeeDlyC4ovr212aWPp4cwCEi4ylv7Y=</DigestValue>
      </Reference>
      <Reference URI="/xl/worksheets/sheet11.xml?ContentType=application/vnd.openxmlformats-officedocument.spreadsheetml.worksheet+xml">
        <DigestMethod Algorithm="http://www.w3.org/2001/04/xmlenc#sha256"/>
        <DigestValue>o/RoX0C7XTWAqMywuLU416iFghPm+DPryw38znKKteY=</DigestValue>
      </Reference>
      <Reference URI="/xl/worksheets/sheet12.xml?ContentType=application/vnd.openxmlformats-officedocument.spreadsheetml.worksheet+xml">
        <DigestMethod Algorithm="http://www.w3.org/2001/04/xmlenc#sha256"/>
        <DigestValue>vWUOXLv9x65gEujyuE20ZWahxQkW7IJU6IEN5OeNke0=</DigestValue>
      </Reference>
      <Reference URI="/xl/worksheets/sheet13.xml?ContentType=application/vnd.openxmlformats-officedocument.spreadsheetml.worksheet+xml">
        <DigestMethod Algorithm="http://www.w3.org/2001/04/xmlenc#sha256"/>
        <DigestValue>EddQPH3huXoN6Xngl1h3Trfa3o7QIRWsG12yVyH695k=</DigestValue>
      </Reference>
      <Reference URI="/xl/worksheets/sheet14.xml?ContentType=application/vnd.openxmlformats-officedocument.spreadsheetml.worksheet+xml">
        <DigestMethod Algorithm="http://www.w3.org/2001/04/xmlenc#sha256"/>
        <DigestValue>yhcPpAbaqO/SSUmQTpXRpzAl5TSvaw3oaNHqnf80qi0=</DigestValue>
      </Reference>
      <Reference URI="/xl/worksheets/sheet15.xml?ContentType=application/vnd.openxmlformats-officedocument.spreadsheetml.worksheet+xml">
        <DigestMethod Algorithm="http://www.w3.org/2001/04/xmlenc#sha256"/>
        <DigestValue>J2FYNM3oC+vNGnqIIkAFAN7HTg+6T5mxKUiW54RWMFI=</DigestValue>
      </Reference>
      <Reference URI="/xl/worksheets/sheet16.xml?ContentType=application/vnd.openxmlformats-officedocument.spreadsheetml.worksheet+xml">
        <DigestMethod Algorithm="http://www.w3.org/2001/04/xmlenc#sha256"/>
        <DigestValue>hxrJCH3I/1bwXgxaSx+dsTt1R8jHjoYrohOcWxEiJxI=</DigestValue>
      </Reference>
      <Reference URI="/xl/worksheets/sheet17.xml?ContentType=application/vnd.openxmlformats-officedocument.spreadsheetml.worksheet+xml">
        <DigestMethod Algorithm="http://www.w3.org/2001/04/xmlenc#sha256"/>
        <DigestValue>rGdw1iO229fqw3xj41LEOHaM/3uPMiMMB7N3c0oIbaw=</DigestValue>
      </Reference>
      <Reference URI="/xl/worksheets/sheet18.xml?ContentType=application/vnd.openxmlformats-officedocument.spreadsheetml.worksheet+xml">
        <DigestMethod Algorithm="http://www.w3.org/2001/04/xmlenc#sha256"/>
        <DigestValue>PFVWxPvkHCWhOHhUZS68pXDeLSOseWfNzugtYNOC+ts=</DigestValue>
      </Reference>
      <Reference URI="/xl/worksheets/sheet19.xml?ContentType=application/vnd.openxmlformats-officedocument.spreadsheetml.worksheet+xml">
        <DigestMethod Algorithm="http://www.w3.org/2001/04/xmlenc#sha256"/>
        <DigestValue>AhAyddf9pm17AWZsa5KUVkWJFMjZJTi6aXGkEEM38dg=</DigestValue>
      </Reference>
      <Reference URI="/xl/worksheets/sheet2.xml?ContentType=application/vnd.openxmlformats-officedocument.spreadsheetml.worksheet+xml">
        <DigestMethod Algorithm="http://www.w3.org/2001/04/xmlenc#sha256"/>
        <DigestValue>WNbRUpSm61g8t53xNPy5adNytlrWJoL9TIRIChsXeHY=</DigestValue>
      </Reference>
      <Reference URI="/xl/worksheets/sheet20.xml?ContentType=application/vnd.openxmlformats-officedocument.spreadsheetml.worksheet+xml">
        <DigestMethod Algorithm="http://www.w3.org/2001/04/xmlenc#sha256"/>
        <DigestValue>htWgg+pKmSyHfy8oRg3hFoLGBvaMSL4O7szaXgfIM1A=</DigestValue>
      </Reference>
      <Reference URI="/xl/worksheets/sheet21.xml?ContentType=application/vnd.openxmlformats-officedocument.spreadsheetml.worksheet+xml">
        <DigestMethod Algorithm="http://www.w3.org/2001/04/xmlenc#sha256"/>
        <DigestValue>8RHUY86p8pYpQQSJMDvgZo9whoudrs2w1N0/f4Pp3T8=</DigestValue>
      </Reference>
      <Reference URI="/xl/worksheets/sheet22.xml?ContentType=application/vnd.openxmlformats-officedocument.spreadsheetml.worksheet+xml">
        <DigestMethod Algorithm="http://www.w3.org/2001/04/xmlenc#sha256"/>
        <DigestValue>y0yryeAwyrSs5MesPn/HRs6gbF5VniOWbijK05zCp3w=</DigestValue>
      </Reference>
      <Reference URI="/xl/worksheets/sheet23.xml?ContentType=application/vnd.openxmlformats-officedocument.spreadsheetml.worksheet+xml">
        <DigestMethod Algorithm="http://www.w3.org/2001/04/xmlenc#sha256"/>
        <DigestValue>961AJdmMhc6GeU7nUQ+9em7zjmMfYF9W6HhK39OsSFQ=</DigestValue>
      </Reference>
      <Reference URI="/xl/worksheets/sheet24.xml?ContentType=application/vnd.openxmlformats-officedocument.spreadsheetml.worksheet+xml">
        <DigestMethod Algorithm="http://www.w3.org/2001/04/xmlenc#sha256"/>
        <DigestValue>Mzzg3m0cs8xfFMZ3vZVDq4pjTiXdQt3kmTPVkBnWH6k=</DigestValue>
      </Reference>
      <Reference URI="/xl/worksheets/sheet25.xml?ContentType=application/vnd.openxmlformats-officedocument.spreadsheetml.worksheet+xml">
        <DigestMethod Algorithm="http://www.w3.org/2001/04/xmlenc#sha256"/>
        <DigestValue>riWfdlnbMsdGu0juKo8WJicywJHVnDMQwPQqERVze+Q=</DigestValue>
      </Reference>
      <Reference URI="/xl/worksheets/sheet26.xml?ContentType=application/vnd.openxmlformats-officedocument.spreadsheetml.worksheet+xml">
        <DigestMethod Algorithm="http://www.w3.org/2001/04/xmlenc#sha256"/>
        <DigestValue>xvWqF0Ren0fa4k51InTl+CRHWivXevJ45EnnDrO4TCs=</DigestValue>
      </Reference>
      <Reference URI="/xl/worksheets/sheet27.xml?ContentType=application/vnd.openxmlformats-officedocument.spreadsheetml.worksheet+xml">
        <DigestMethod Algorithm="http://www.w3.org/2001/04/xmlenc#sha256"/>
        <DigestValue>Kay0+TUah9ATlOSJ8M67ZsUNy4mqutvSPK5ssbmX1RM=</DigestValue>
      </Reference>
      <Reference URI="/xl/worksheets/sheet28.xml?ContentType=application/vnd.openxmlformats-officedocument.spreadsheetml.worksheet+xml">
        <DigestMethod Algorithm="http://www.w3.org/2001/04/xmlenc#sha256"/>
        <DigestValue>RSfGiC1+UW0/fdLq/XUm+GkkQaUPWiDceNN3dBqQEbM=</DigestValue>
      </Reference>
      <Reference URI="/xl/worksheets/sheet29.xml?ContentType=application/vnd.openxmlformats-officedocument.spreadsheetml.worksheet+xml">
        <DigestMethod Algorithm="http://www.w3.org/2001/04/xmlenc#sha256"/>
        <DigestValue>Qznw7X3DFcW38CYs4GOtIgWvxBmiTVmv0dl/WD/xm6c=</DigestValue>
      </Reference>
      <Reference URI="/xl/worksheets/sheet3.xml?ContentType=application/vnd.openxmlformats-officedocument.spreadsheetml.worksheet+xml">
        <DigestMethod Algorithm="http://www.w3.org/2001/04/xmlenc#sha256"/>
        <DigestValue>U8ZTKbYR8qmtxbgNqc2x1D1tjVMK29KameEQZWlgEPQ=</DigestValue>
      </Reference>
      <Reference URI="/xl/worksheets/sheet30.xml?ContentType=application/vnd.openxmlformats-officedocument.spreadsheetml.worksheet+xml">
        <DigestMethod Algorithm="http://www.w3.org/2001/04/xmlenc#sha256"/>
        <DigestValue>opblOI/3TwPn6OfuYtTqTqTkM0t6kYJfKq+PfhjrmDE=</DigestValue>
      </Reference>
      <Reference URI="/xl/worksheets/sheet4.xml?ContentType=application/vnd.openxmlformats-officedocument.spreadsheetml.worksheet+xml">
        <DigestMethod Algorithm="http://www.w3.org/2001/04/xmlenc#sha256"/>
        <DigestValue>WeYqsd5dn8eK1luV7mupeR0Xb88/VXlmvH47fH2NtLI=</DigestValue>
      </Reference>
      <Reference URI="/xl/worksheets/sheet5.xml?ContentType=application/vnd.openxmlformats-officedocument.spreadsheetml.worksheet+xml">
        <DigestMethod Algorithm="http://www.w3.org/2001/04/xmlenc#sha256"/>
        <DigestValue>OZ10ryKVOahvCKgeD0Go4v+GqOpHh55JWavhuzahDvw=</DigestValue>
      </Reference>
      <Reference URI="/xl/worksheets/sheet6.xml?ContentType=application/vnd.openxmlformats-officedocument.spreadsheetml.worksheet+xml">
        <DigestMethod Algorithm="http://www.w3.org/2001/04/xmlenc#sha256"/>
        <DigestValue>srb3PrKZiImPy6FQfvBakbxQukL6erP4eK4Tq4mpaYU=</DigestValue>
      </Reference>
      <Reference URI="/xl/worksheets/sheet7.xml?ContentType=application/vnd.openxmlformats-officedocument.spreadsheetml.worksheet+xml">
        <DigestMethod Algorithm="http://www.w3.org/2001/04/xmlenc#sha256"/>
        <DigestValue>fglkdhpXeVdlIxjLPSeYbBBcyCrpU+bRZk15dF5WfkI=</DigestValue>
      </Reference>
      <Reference URI="/xl/worksheets/sheet8.xml?ContentType=application/vnd.openxmlformats-officedocument.spreadsheetml.worksheet+xml">
        <DigestMethod Algorithm="http://www.w3.org/2001/04/xmlenc#sha256"/>
        <DigestValue>A1MkMaepjuv+mKysvkfBc180Oq8h/kXY7hWa2GClDJ4=</DigestValue>
      </Reference>
      <Reference URI="/xl/worksheets/sheet9.xml?ContentType=application/vnd.openxmlformats-officedocument.spreadsheetml.worksheet+xml">
        <DigestMethod Algorithm="http://www.w3.org/2001/04/xmlenc#sha256"/>
        <DigestValue>+/V2iISSe5hmNvb28tb7MyZH2SwdbKnEsiu+vwrbr5g=</DigestValue>
      </Reference>
    </Manifest>
    <SignatureProperties>
      <SignatureProperty Id="idSignatureTime" Target="#idPackageSignature">
        <mdssi:SignatureTime xmlns:mdssi="http://schemas.openxmlformats.org/package/2006/digital-signature">
          <mdssi:Format>YYYY-MM-DDThh:mm:ssTZD</mdssi:Format>
          <mdssi:Value>2023-05-29T08:25:29Z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2023-05-29T08:25:29Z</xd:SigningTime>
          <xd:SigningCertificate>
            <xd:Cert>
              <xd:CertDigest>
                <DigestMethod Algorithm="http://www.w3.org/2001/04/xmlenc#sha256"/>
                <DigestValue>2a9wvWRX4QNOcd7tK5GoIyMoeuCJwIkzSAKBZXiVGlA=</DigestValue>
              </xd:CertDigest>
              <xd:IssuerSerial>
                <X509IssuerName>CN=NBG Class 2 INT Sub CA, DC=nbg, DC=ge</X509IssuerName>
                <X509SerialNumber>564979370551960158741462</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2j4x7SoR434q0RpH1kn+DiTCvGphDoNi3vV9/47e/74=</DigestValue>
    </Reference>
    <Reference Type="http://www.w3.org/2000/09/xmldsig#Object" URI="#idOfficeObject">
      <DigestMethod Algorithm="http://www.w3.org/2001/04/xmlenc#sha256"/>
      <DigestValue>VAdPAJxlOI4/XgZW/p9LOd1HCCUIujcbDQyoI2Eovw4=</DigestValue>
    </Reference>
    <Reference Type="http://uri.etsi.org/01903#SignedProperties" URI="#idSignedProperties">
      <Transforms>
        <Transform Algorithm="http://www.w3.org/TR/2001/REC-xml-c14n-20010315"/>
      </Transforms>
      <DigestMethod Algorithm="http://www.w3.org/2001/04/xmlenc#sha256"/>
      <DigestValue>GvSOZ/KzbzrWBIA0EZm8NSztKlTOnJXvslF8zaOaCZA=</DigestValue>
    </Reference>
  </SignedInfo>
  <SignatureValue>s29odLDMD1uFqjLImJel7c1jFYfLcaF6Xnxq8n9NjQHrAq84DCGxU5mDY/TT3Z/Z6TVa21lFMk/9
Q3CYzSe0CpTkVXPgTkdp9QFkKV4wzzD1+TuPq1IeuNtRUuAUQ3qHQRDIv2GSqGiWq3Ec9DPe3+tT
QdTUksWn0H/NgPHaXmoWW7/n970EOeX4gf94m87iF7vvQ4kc+h+DwW/IWtU/LtD1svf2+0uMwwIS
yuwgNEXjUHigE8cu7OJAo1mijlaK85Xuza/EUwKA04NiDbTNF4eHsDnAuAqNFNTG6FKyp1dzE7a+
YQDhbZ0N2p0M0Nn8kY/KIG4ELMX7rjloTpC8EQ==</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DCesXC8CUkw/hQOVBdKkcjQkXo5cudSp4YbYxDgKlbY=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xiaeO1WJ2akV8QXv4TW2KJ+FwCr/4ITB8j+ZjDaOQ/Q=</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dzAFuUoy8iBCfRySchoXpZvK2dtH42Xyv1xqFA/jpqw=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9VA/MHCXt9APIeJlV77yAeAJ4cl5XgZiGmw5J2+3L1A=</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ogFX+HSknKUR6IR6v+JZt4mq71IC39fk/KGmgi+fm7U=</DigestValue>
      </Reference>
      <Reference URI="/xl/styles.xml?ContentType=application/vnd.openxmlformats-officedocument.spreadsheetml.styles+xml">
        <DigestMethod Algorithm="http://www.w3.org/2001/04/xmlenc#sha256"/>
        <DigestValue>M+38ArR8pfvxRwC8btcwEJ/ZU+NRQJbBNlgdCiOndWs=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Tc0rd9iCi+GDNAvd42OZWE1UvYUueJ3EEmH0XQ1pqdc=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oTkzFVOJ/GmNbvJkrs8nAKqi612VCOSblN00YRTwYIo=</DigestValue>
      </Reference>
      <Reference URI="/xl/worksheets/sheet10.xml?ContentType=application/vnd.openxmlformats-officedocument.spreadsheetml.worksheet+xml">
        <DigestMethod Algorithm="http://www.w3.org/2001/04/xmlenc#sha256"/>
        <DigestValue>W9pYMfJvWCPKAUeeDlyC4ovr212aWPp4cwCEi4ylv7Y=</DigestValue>
      </Reference>
      <Reference URI="/xl/worksheets/sheet11.xml?ContentType=application/vnd.openxmlformats-officedocument.spreadsheetml.worksheet+xml">
        <DigestMethod Algorithm="http://www.w3.org/2001/04/xmlenc#sha256"/>
        <DigestValue>o/RoX0C7XTWAqMywuLU416iFghPm+DPryw38znKKteY=</DigestValue>
      </Reference>
      <Reference URI="/xl/worksheets/sheet12.xml?ContentType=application/vnd.openxmlformats-officedocument.spreadsheetml.worksheet+xml">
        <DigestMethod Algorithm="http://www.w3.org/2001/04/xmlenc#sha256"/>
        <DigestValue>vWUOXLv9x65gEujyuE20ZWahxQkW7IJU6IEN5OeNke0=</DigestValue>
      </Reference>
      <Reference URI="/xl/worksheets/sheet13.xml?ContentType=application/vnd.openxmlformats-officedocument.spreadsheetml.worksheet+xml">
        <DigestMethod Algorithm="http://www.w3.org/2001/04/xmlenc#sha256"/>
        <DigestValue>EddQPH3huXoN6Xngl1h3Trfa3o7QIRWsG12yVyH695k=</DigestValue>
      </Reference>
      <Reference URI="/xl/worksheets/sheet14.xml?ContentType=application/vnd.openxmlformats-officedocument.spreadsheetml.worksheet+xml">
        <DigestMethod Algorithm="http://www.w3.org/2001/04/xmlenc#sha256"/>
        <DigestValue>yhcPpAbaqO/SSUmQTpXRpzAl5TSvaw3oaNHqnf80qi0=</DigestValue>
      </Reference>
      <Reference URI="/xl/worksheets/sheet15.xml?ContentType=application/vnd.openxmlformats-officedocument.spreadsheetml.worksheet+xml">
        <DigestMethod Algorithm="http://www.w3.org/2001/04/xmlenc#sha256"/>
        <DigestValue>J2FYNM3oC+vNGnqIIkAFAN7HTg+6T5mxKUiW54RWMFI=</DigestValue>
      </Reference>
      <Reference URI="/xl/worksheets/sheet16.xml?ContentType=application/vnd.openxmlformats-officedocument.spreadsheetml.worksheet+xml">
        <DigestMethod Algorithm="http://www.w3.org/2001/04/xmlenc#sha256"/>
        <DigestValue>hxrJCH3I/1bwXgxaSx+dsTt1R8jHjoYrohOcWxEiJxI=</DigestValue>
      </Reference>
      <Reference URI="/xl/worksheets/sheet17.xml?ContentType=application/vnd.openxmlformats-officedocument.spreadsheetml.worksheet+xml">
        <DigestMethod Algorithm="http://www.w3.org/2001/04/xmlenc#sha256"/>
        <DigestValue>rGdw1iO229fqw3xj41LEOHaM/3uPMiMMB7N3c0oIbaw=</DigestValue>
      </Reference>
      <Reference URI="/xl/worksheets/sheet18.xml?ContentType=application/vnd.openxmlformats-officedocument.spreadsheetml.worksheet+xml">
        <DigestMethod Algorithm="http://www.w3.org/2001/04/xmlenc#sha256"/>
        <DigestValue>PFVWxPvkHCWhOHhUZS68pXDeLSOseWfNzugtYNOC+ts=</DigestValue>
      </Reference>
      <Reference URI="/xl/worksheets/sheet19.xml?ContentType=application/vnd.openxmlformats-officedocument.spreadsheetml.worksheet+xml">
        <DigestMethod Algorithm="http://www.w3.org/2001/04/xmlenc#sha256"/>
        <DigestValue>AhAyddf9pm17AWZsa5KUVkWJFMjZJTi6aXGkEEM38dg=</DigestValue>
      </Reference>
      <Reference URI="/xl/worksheets/sheet2.xml?ContentType=application/vnd.openxmlformats-officedocument.spreadsheetml.worksheet+xml">
        <DigestMethod Algorithm="http://www.w3.org/2001/04/xmlenc#sha256"/>
        <DigestValue>WNbRUpSm61g8t53xNPy5adNytlrWJoL9TIRIChsXeHY=</DigestValue>
      </Reference>
      <Reference URI="/xl/worksheets/sheet20.xml?ContentType=application/vnd.openxmlformats-officedocument.spreadsheetml.worksheet+xml">
        <DigestMethod Algorithm="http://www.w3.org/2001/04/xmlenc#sha256"/>
        <DigestValue>htWgg+pKmSyHfy8oRg3hFoLGBvaMSL4O7szaXgfIM1A=</DigestValue>
      </Reference>
      <Reference URI="/xl/worksheets/sheet21.xml?ContentType=application/vnd.openxmlformats-officedocument.spreadsheetml.worksheet+xml">
        <DigestMethod Algorithm="http://www.w3.org/2001/04/xmlenc#sha256"/>
        <DigestValue>8RHUY86p8pYpQQSJMDvgZo9whoudrs2w1N0/f4Pp3T8=</DigestValue>
      </Reference>
      <Reference URI="/xl/worksheets/sheet22.xml?ContentType=application/vnd.openxmlformats-officedocument.spreadsheetml.worksheet+xml">
        <DigestMethod Algorithm="http://www.w3.org/2001/04/xmlenc#sha256"/>
        <DigestValue>y0yryeAwyrSs5MesPn/HRs6gbF5VniOWbijK05zCp3w=</DigestValue>
      </Reference>
      <Reference URI="/xl/worksheets/sheet23.xml?ContentType=application/vnd.openxmlformats-officedocument.spreadsheetml.worksheet+xml">
        <DigestMethod Algorithm="http://www.w3.org/2001/04/xmlenc#sha256"/>
        <DigestValue>961AJdmMhc6GeU7nUQ+9em7zjmMfYF9W6HhK39OsSFQ=</DigestValue>
      </Reference>
      <Reference URI="/xl/worksheets/sheet24.xml?ContentType=application/vnd.openxmlformats-officedocument.spreadsheetml.worksheet+xml">
        <DigestMethod Algorithm="http://www.w3.org/2001/04/xmlenc#sha256"/>
        <DigestValue>Mzzg3m0cs8xfFMZ3vZVDq4pjTiXdQt3kmTPVkBnWH6k=</DigestValue>
      </Reference>
      <Reference URI="/xl/worksheets/sheet25.xml?ContentType=application/vnd.openxmlformats-officedocument.spreadsheetml.worksheet+xml">
        <DigestMethod Algorithm="http://www.w3.org/2001/04/xmlenc#sha256"/>
        <DigestValue>riWfdlnbMsdGu0juKo8WJicywJHVnDMQwPQqERVze+Q=</DigestValue>
      </Reference>
      <Reference URI="/xl/worksheets/sheet26.xml?ContentType=application/vnd.openxmlformats-officedocument.spreadsheetml.worksheet+xml">
        <DigestMethod Algorithm="http://www.w3.org/2001/04/xmlenc#sha256"/>
        <DigestValue>xvWqF0Ren0fa4k51InTl+CRHWivXevJ45EnnDrO4TCs=</DigestValue>
      </Reference>
      <Reference URI="/xl/worksheets/sheet27.xml?ContentType=application/vnd.openxmlformats-officedocument.spreadsheetml.worksheet+xml">
        <DigestMethod Algorithm="http://www.w3.org/2001/04/xmlenc#sha256"/>
        <DigestValue>Kay0+TUah9ATlOSJ8M67ZsUNy4mqutvSPK5ssbmX1RM=</DigestValue>
      </Reference>
      <Reference URI="/xl/worksheets/sheet28.xml?ContentType=application/vnd.openxmlformats-officedocument.spreadsheetml.worksheet+xml">
        <DigestMethod Algorithm="http://www.w3.org/2001/04/xmlenc#sha256"/>
        <DigestValue>RSfGiC1+UW0/fdLq/XUm+GkkQaUPWiDceNN3dBqQEbM=</DigestValue>
      </Reference>
      <Reference URI="/xl/worksheets/sheet29.xml?ContentType=application/vnd.openxmlformats-officedocument.spreadsheetml.worksheet+xml">
        <DigestMethod Algorithm="http://www.w3.org/2001/04/xmlenc#sha256"/>
        <DigestValue>Qznw7X3DFcW38CYs4GOtIgWvxBmiTVmv0dl/WD/xm6c=</DigestValue>
      </Reference>
      <Reference URI="/xl/worksheets/sheet3.xml?ContentType=application/vnd.openxmlformats-officedocument.spreadsheetml.worksheet+xml">
        <DigestMethod Algorithm="http://www.w3.org/2001/04/xmlenc#sha256"/>
        <DigestValue>U8ZTKbYR8qmtxbgNqc2x1D1tjVMK29KameEQZWlgEPQ=</DigestValue>
      </Reference>
      <Reference URI="/xl/worksheets/sheet30.xml?ContentType=application/vnd.openxmlformats-officedocument.spreadsheetml.worksheet+xml">
        <DigestMethod Algorithm="http://www.w3.org/2001/04/xmlenc#sha256"/>
        <DigestValue>opblOI/3TwPn6OfuYtTqTqTkM0t6kYJfKq+PfhjrmDE=</DigestValue>
      </Reference>
      <Reference URI="/xl/worksheets/sheet4.xml?ContentType=application/vnd.openxmlformats-officedocument.spreadsheetml.worksheet+xml">
        <DigestMethod Algorithm="http://www.w3.org/2001/04/xmlenc#sha256"/>
        <DigestValue>WeYqsd5dn8eK1luV7mupeR0Xb88/VXlmvH47fH2NtLI=</DigestValue>
      </Reference>
      <Reference URI="/xl/worksheets/sheet5.xml?ContentType=application/vnd.openxmlformats-officedocument.spreadsheetml.worksheet+xml">
        <DigestMethod Algorithm="http://www.w3.org/2001/04/xmlenc#sha256"/>
        <DigestValue>OZ10ryKVOahvCKgeD0Go4v+GqOpHh55JWavhuzahDvw=</DigestValue>
      </Reference>
      <Reference URI="/xl/worksheets/sheet6.xml?ContentType=application/vnd.openxmlformats-officedocument.spreadsheetml.worksheet+xml">
        <DigestMethod Algorithm="http://www.w3.org/2001/04/xmlenc#sha256"/>
        <DigestValue>srb3PrKZiImPy6FQfvBakbxQukL6erP4eK4Tq4mpaYU=</DigestValue>
      </Reference>
      <Reference URI="/xl/worksheets/sheet7.xml?ContentType=application/vnd.openxmlformats-officedocument.spreadsheetml.worksheet+xml">
        <DigestMethod Algorithm="http://www.w3.org/2001/04/xmlenc#sha256"/>
        <DigestValue>fglkdhpXeVdlIxjLPSeYbBBcyCrpU+bRZk15dF5WfkI=</DigestValue>
      </Reference>
      <Reference URI="/xl/worksheets/sheet8.xml?ContentType=application/vnd.openxmlformats-officedocument.spreadsheetml.worksheet+xml">
        <DigestMethod Algorithm="http://www.w3.org/2001/04/xmlenc#sha256"/>
        <DigestValue>A1MkMaepjuv+mKysvkfBc180Oq8h/kXY7hWa2GClDJ4=</DigestValue>
      </Reference>
      <Reference URI="/xl/worksheets/sheet9.xml?ContentType=application/vnd.openxmlformats-officedocument.spreadsheetml.worksheet+xml">
        <DigestMethod Algorithm="http://www.w3.org/2001/04/xmlenc#sha256"/>
        <DigestValue>+/V2iISSe5hmNvb28tb7MyZH2SwdbKnEsiu+vwrbr5g=</DigestValue>
      </Reference>
    </Manifest>
    <SignatureProperties>
      <SignatureProperty Id="idSignatureTime" Target="#idPackageSignature">
        <mdssi:SignatureTime xmlns:mdssi="http://schemas.openxmlformats.org/package/2006/digital-signature">
          <mdssi:Format>YYYY-MM-DDThh:mm:ssTZD</mdssi:Format>
          <mdssi:Value>2023-05-29T08:25:40Z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2023-05-29T08:25:40Z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2023-05-25T06:15:13Z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