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725" windowHeight="1197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19" i="85" l="1"/>
  <c r="H21" i="82" l="1"/>
  <c r="G21" i="82"/>
  <c r="F21" i="82"/>
  <c r="E21" i="82"/>
  <c r="D21" i="82"/>
  <c r="C21" i="82"/>
  <c r="G22" i="81"/>
  <c r="F22" i="81"/>
  <c r="E22" i="81"/>
  <c r="D22" i="81"/>
  <c r="C22" i="81"/>
  <c r="H21" i="81"/>
  <c r="H20" i="81"/>
  <c r="H19" i="81"/>
  <c r="H18" i="81"/>
  <c r="H22" i="81" s="1"/>
  <c r="H17" i="81"/>
  <c r="H16" i="81"/>
  <c r="H15" i="81"/>
  <c r="H14" i="81"/>
  <c r="H13" i="81"/>
  <c r="H12" i="81"/>
  <c r="H11" i="81"/>
  <c r="H10" i="81"/>
  <c r="H9" i="81"/>
  <c r="H8" i="81"/>
  <c r="C21" i="77"/>
  <c r="C20" i="77"/>
  <c r="G14" i="80" l="1"/>
  <c r="C35" i="28" l="1"/>
  <c r="G24" i="80" l="1"/>
  <c r="G18" i="80"/>
  <c r="C11" i="80"/>
  <c r="D11" i="80"/>
  <c r="E11" i="80"/>
  <c r="F11" i="80"/>
  <c r="G11" i="80"/>
  <c r="C5" i="6" l="1"/>
  <c r="C24" i="80" l="1"/>
  <c r="C19" i="84" l="1"/>
  <c r="G8" i="80" l="1"/>
  <c r="G21" i="80" s="1"/>
  <c r="F8" i="80"/>
  <c r="C8" i="80" l="1"/>
  <c r="D8" i="80"/>
  <c r="D33" i="80"/>
  <c r="G5" i="6" l="1"/>
  <c r="F5" i="6"/>
  <c r="E5" i="6"/>
  <c r="D5" i="6"/>
  <c r="I7" i="83" l="1"/>
  <c r="I8" i="83"/>
  <c r="O33" i="88" l="1"/>
  <c r="D33" i="88"/>
  <c r="E33" i="88"/>
  <c r="F33" i="88"/>
  <c r="G33" i="88"/>
  <c r="H33" i="88"/>
  <c r="I33" i="88"/>
  <c r="J33" i="88"/>
  <c r="K33" i="88"/>
  <c r="L33" i="88"/>
  <c r="M33" i="88"/>
  <c r="N33" i="88"/>
  <c r="C33" i="88"/>
  <c r="U22" i="86"/>
  <c r="L22" i="86"/>
  <c r="G22" i="86"/>
  <c r="D15" i="86"/>
  <c r="E15" i="86"/>
  <c r="F15" i="86"/>
  <c r="G15" i="86"/>
  <c r="H15" i="86"/>
  <c r="I15" i="86"/>
  <c r="J15" i="86"/>
  <c r="K15" i="86"/>
  <c r="L15" i="86"/>
  <c r="M15" i="86"/>
  <c r="N15" i="86"/>
  <c r="O15" i="86"/>
  <c r="P15" i="86"/>
  <c r="Q15" i="86"/>
  <c r="R15" i="86"/>
  <c r="S15" i="86"/>
  <c r="T15" i="86"/>
  <c r="U15" i="86"/>
  <c r="C8" i="86"/>
  <c r="D22" i="86"/>
  <c r="C22" i="86"/>
  <c r="C15" i="86"/>
  <c r="D8" i="86"/>
  <c r="E8" i="86"/>
  <c r="F8" i="86"/>
  <c r="G8" i="86"/>
  <c r="H8" i="86"/>
  <c r="I8" i="86"/>
  <c r="J8" i="86"/>
  <c r="K8" i="86"/>
  <c r="L8" i="86"/>
  <c r="M8" i="86"/>
  <c r="N8" i="86"/>
  <c r="O8" i="86"/>
  <c r="P8" i="86"/>
  <c r="Q8" i="86"/>
  <c r="R8" i="86"/>
  <c r="S8" i="86"/>
  <c r="T8" i="86"/>
  <c r="U8" i="86"/>
  <c r="G33" i="80" l="1"/>
  <c r="F33" i="80"/>
  <c r="E33" i="80"/>
  <c r="C33" i="80"/>
  <c r="F24" i="80"/>
  <c r="E24" i="80"/>
  <c r="D24" i="80"/>
  <c r="F18" i="80"/>
  <c r="E18" i="80"/>
  <c r="D18" i="80"/>
  <c r="C18" i="80"/>
  <c r="E8" i="80"/>
  <c r="G37" i="80" l="1"/>
  <c r="C22" i="74"/>
  <c r="C37" i="69"/>
  <c r="C15" i="69"/>
  <c r="C25" i="69" s="1"/>
  <c r="G39" i="80" l="1"/>
  <c r="B2" i="71"/>
  <c r="G5" i="71" l="1"/>
  <c r="F5" i="71"/>
  <c r="E5" i="71"/>
  <c r="D5" i="71"/>
  <c r="C5"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F22" i="75"/>
  <c r="F19" i="75" s="1"/>
  <c r="D22" i="75"/>
  <c r="D19" i="75" s="1"/>
  <c r="C22" i="75"/>
  <c r="H21" i="75"/>
  <c r="E21" i="75"/>
  <c r="H20" i="75"/>
  <c r="E20" i="75"/>
  <c r="G19" i="75"/>
  <c r="H18" i="75"/>
  <c r="E18" i="75"/>
  <c r="H17" i="75"/>
  <c r="E17" i="75"/>
  <c r="G16" i="75"/>
  <c r="F16" i="75"/>
  <c r="D16" i="75"/>
  <c r="C16" i="75"/>
  <c r="H15" i="75"/>
  <c r="E15" i="75"/>
  <c r="H14" i="75"/>
  <c r="E14" i="75"/>
  <c r="G13" i="75"/>
  <c r="F13" i="75"/>
  <c r="H13" i="75" s="1"/>
  <c r="D13" i="75"/>
  <c r="C13" i="75"/>
  <c r="H12" i="75"/>
  <c r="E12" i="75"/>
  <c r="H11" i="75"/>
  <c r="E11" i="75"/>
  <c r="H10" i="75"/>
  <c r="E10" i="75"/>
  <c r="H9" i="75"/>
  <c r="E9" i="75"/>
  <c r="H8" i="75"/>
  <c r="E8" i="75"/>
  <c r="G7" i="75"/>
  <c r="F7" i="75"/>
  <c r="D7" i="75"/>
  <c r="C7" i="75"/>
  <c r="C14" i="62"/>
  <c r="G14" i="62"/>
  <c r="F14" i="62"/>
  <c r="D14" i="62"/>
  <c r="E22" i="75" l="1"/>
  <c r="E45" i="75"/>
  <c r="E13" i="75"/>
  <c r="H22" i="75"/>
  <c r="C19" i="75"/>
  <c r="E19" i="75" s="1"/>
  <c r="H7" i="75"/>
  <c r="E7" i="75"/>
  <c r="E14" i="62"/>
  <c r="H16" i="75"/>
  <c r="E40" i="75"/>
  <c r="H45" i="75"/>
  <c r="H40" i="75"/>
  <c r="H32" i="75"/>
  <c r="E16" i="75"/>
  <c r="H19" i="75"/>
  <c r="E32" i="75"/>
  <c r="B2" i="91" l="1"/>
  <c r="B1" i="91"/>
  <c r="B1" i="89" l="1"/>
  <c r="B1" i="88"/>
  <c r="B1" i="87"/>
  <c r="B1" i="86"/>
  <c r="B1" i="85"/>
  <c r="B1" i="84"/>
  <c r="B1" i="83"/>
  <c r="B1" i="82"/>
  <c r="B1" i="81"/>
  <c r="B2" i="89" l="1"/>
  <c r="B2" i="88"/>
  <c r="B2" i="87"/>
  <c r="B2" i="86"/>
  <c r="B2" i="85"/>
  <c r="B2" i="84"/>
  <c r="B2" i="83"/>
  <c r="B2" i="82"/>
  <c r="B2" i="81"/>
  <c r="D12" i="84" l="1"/>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23" i="82"/>
  <c r="I22" i="82"/>
  <c r="I20" i="82"/>
  <c r="I19" i="82"/>
  <c r="I18" i="82"/>
  <c r="I17" i="82"/>
  <c r="I16" i="82"/>
  <c r="I15" i="82"/>
  <c r="I14" i="82"/>
  <c r="I13" i="82"/>
  <c r="I12" i="82"/>
  <c r="I11" i="82"/>
  <c r="I10" i="82"/>
  <c r="I9" i="82"/>
  <c r="I8" i="82"/>
  <c r="I7" i="82"/>
  <c r="D19" i="84" l="1"/>
  <c r="I34" i="83"/>
  <c r="I21" i="82"/>
  <c r="B2" i="80"/>
  <c r="B1" i="80"/>
  <c r="B2" i="79" l="1"/>
  <c r="B2" i="37"/>
  <c r="B2" i="36"/>
  <c r="B2" i="74"/>
  <c r="B2" i="64"/>
  <c r="B2" i="35"/>
  <c r="B2" i="69"/>
  <c r="B2" i="77"/>
  <c r="B2" i="28"/>
  <c r="B2" i="73"/>
  <c r="B2" i="72"/>
  <c r="B2" i="52"/>
  <c r="B2" i="75"/>
  <c r="B2" i="53"/>
  <c r="B2" i="62"/>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D16" i="77" l="1"/>
  <c r="D17" i="77"/>
  <c r="D15" i="77"/>
  <c r="D12" i="77"/>
  <c r="D13" i="77"/>
  <c r="D11" i="77"/>
  <c r="D8" i="77"/>
  <c r="D9" i="77"/>
  <c r="D7"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C7" i="37"/>
  <c r="L21" i="37" l="1"/>
  <c r="F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41" i="28"/>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alcChain>
</file>

<file path=xl/sharedStrings.xml><?xml version="1.0" encoding="utf-8"?>
<sst xmlns="http://schemas.openxmlformats.org/spreadsheetml/2006/main" count="1567" uniqueCount="1031">
  <si>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</si>
  <si>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</si>
  <si>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</si>
  <si>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</si>
  <si>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</si>
  <si>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</si>
  <si>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</si>
  <si>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</si>
  <si>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</si>
  <si>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</si>
  <si>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</si>
  <si>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</si>
  <si>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</si>
  <si>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</si>
  <si>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</si>
  <si>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</si>
  <si>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</si>
  <si>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</si>
  <si>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</si>
  <si>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</si>
  <si>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</si>
  <si>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</si>
  <si>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</si>
  <si>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</si>
  <si>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</si>
  <si>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</si>
  <si>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</si>
  <si>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</si>
  <si>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</si>
  <si>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</si>
  <si>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</si>
  <si>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</si>
  <si>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</si>
  <si>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</si>
  <si>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</si>
  <si>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</si>
  <si>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</si>
  <si>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</si>
  <si>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</si>
  <si>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</si>
  <si>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</si>
  <si>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</si>
  <si>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</si>
  <si>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</si>
  <si>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</si>
  <si>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</si>
  <si>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</si>
  <si>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</si>
  <si>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</si>
  <si>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</si>
  <si>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</si>
  <si>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</si>
  <si>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</si>
  <si>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</si>
  <si>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</si>
  <si>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</si>
  <si>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</si>
  <si>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</si>
  <si>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</si>
  <si>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</si>
  <si>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</si>
  <si>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</si>
  <si>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</si>
  <si>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</si>
  <si>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</si>
  <si>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</si>
  <si>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</si>
  <si>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</si>
  <si>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</si>
  <si>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</si>
  <si>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</si>
  <si>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</si>
  <si>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</si>
  <si>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</si>
  <si>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</si>
  <si>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</si>
  <si>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</si>
  <si>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</si>
  <si>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</si>
  <si>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</si>
  <si>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</si>
  <si>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</si>
  <si>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</si>
  <si>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</si>
  <si>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</si>
  <si>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</si>
  <si>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</si>
  <si>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</si>
  <si>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</si>
  <si>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</si>
  <si>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</si>
  <si>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</si>
  <si>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</si>
  <si>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</si>
  <si>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</si>
  <si>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</si>
  <si>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</si>
  <si>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</si>
  <si>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</si>
  <si>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</si>
  <si>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</si>
  <si>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</si>
  <si>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</si>
  <si>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</si>
  <si>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</si>
  <si>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</si>
  <si>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</si>
  <si>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</si>
  <si>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</si>
  <si>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</si>
  <si>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</si>
  <si>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</si>
  <si>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</si>
  <si>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</si>
  <si>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</si>
  <si>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</si>
  <si>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</si>
  <si>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</si>
  <si>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</si>
  <si>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</si>
  <si>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</si>
  <si>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</si>
  <si>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</si>
  <si>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</si>
  <si>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</si>
  <si>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</si>
  <si>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</si>
  <si>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</si>
  <si>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</si>
  <si>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</si>
  <si>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</si>
  <si>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</si>
  <si>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</si>
  <si>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</si>
  <si>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</si>
  <si>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</si>
  <si>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</si>
  <si>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</si>
  <si>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</si>
  <si>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</si>
  <si>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</si>
  <si>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</si>
  <si>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</si>
  <si>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</si>
  <si>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</si>
  <si>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</si>
  <si>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</si>
  <si>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</si>
  <si>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</si>
  <si>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</si>
  <si>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</si>
  <si>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</si>
  <si>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</si>
  <si>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</si>
  <si>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</si>
  <si>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</si>
  <si>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</si>
  <si>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</si>
  <si>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</si>
  <si>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</si>
  <si>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</si>
  <si>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</si>
  <si>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</si>
  <si>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</si>
  <si>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</si>
  <si>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</si>
  <si>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</si>
  <si>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</si>
  <si>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</si>
  <si>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</si>
  <si>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</si>
  <si>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</si>
  <si>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</si>
  <si>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</si>
  <si>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</si>
  <si>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</si>
  <si>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</si>
  <si>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</si>
  <si>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</si>
  <si>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</si>
  <si>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</si>
  <si>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</si>
  <si>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</si>
  <si>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</si>
  <si>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</si>
  <si>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</si>
  <si>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</si>
  <si>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</si>
  <si>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</si>
  <si>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</si>
  <si>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</si>
  <si>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</si>
  <si>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</si>
  <si>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</si>
  <si>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</si>
  <si>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</si>
  <si>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</si>
  <si>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</si>
  <si>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</si>
  <si>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</si>
  <si>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</si>
  <si>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</si>
  <si>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</si>
  <si>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</si>
  <si>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</si>
  <si>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</si>
  <si>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</si>
  <si>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</si>
  <si>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</si>
  <si>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</si>
  <si>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</si>
  <si>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</si>
  <si>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</si>
  <si>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</si>
  <si>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</si>
  <si>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</si>
  <si>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</si>
  <si>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</si>
  <si>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</si>
  <si>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</si>
  <si>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</si>
  <si>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</si>
  <si>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</si>
  <si>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</si>
  <si>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</si>
  <si>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</si>
  <si>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</si>
  <si>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</si>
  <si>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</si>
  <si>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</si>
  <si>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</si>
  <si>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</si>
  <si>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</si>
  <si>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</si>
  <si>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</si>
  <si>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</si>
  <si>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</si>
  <si>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</si>
  <si>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</si>
  <si>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</si>
  <si>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</si>
  <si>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</si>
  <si>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</si>
  <si>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</si>
  <si>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</si>
  <si>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</si>
  <si>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</si>
  <si>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</si>
  <si>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</si>
  <si>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</si>
  <si>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</si>
  <si>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</si>
  <si>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</si>
  <si>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</si>
  <si>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</si>
  <si>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</si>
  <si>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</si>
  <si>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</si>
  <si>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</si>
  <si>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</si>
  <si>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</si>
  <si>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</si>
  <si>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</si>
  <si>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</si>
  <si>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</si>
  <si>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</si>
  <si>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</si>
  <si>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</si>
  <si>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</si>
  <si>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</si>
  <si>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</si>
  <si>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</si>
  <si>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</si>
  <si>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</si>
  <si>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</si>
  <si>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</si>
  <si>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</si>
  <si>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</si>
  <si>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</si>
  <si>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</si>
  <si>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</si>
  <si>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</si>
  <si>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</si>
  <si>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</si>
  <si>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</si>
  <si>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</si>
  <si>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</si>
  <si>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</si>
  <si>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</si>
  <si>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</si>
  <si>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</si>
  <si>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</si>
  <si>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</si>
  <si>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</si>
  <si>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</si>
  <si>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</si>
  <si>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</si>
  <si>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</si>
  <si>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</si>
  <si>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</si>
  <si>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</si>
  <si>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</si>
  <si>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</si>
  <si>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</si>
  <si>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</si>
  <si>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</si>
  <si>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</si>
  <si>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</si>
  <si>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</si>
  <si>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</si>
  <si>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</si>
  <si>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</si>
  <si>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</si>
  <si>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</si>
  <si>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</si>
  <si>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</si>
  <si>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</si>
  <si>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</si>
  <si>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</si>
  <si>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</si>
  <si>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</si>
  <si>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</si>
  <si>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</si>
  <si>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</si>
  <si>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</si>
  <si>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</si>
  <si>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</si>
  <si>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</si>
  <si>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</si>
  <si>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</si>
  <si>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</si>
  <si>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</si>
  <si>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</si>
  <si>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</si>
  <si>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</si>
  <si>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</si>
  <si>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</si>
  <si>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</si>
  <si>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</si>
  <si>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</si>
  <si>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</si>
  <si>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</si>
  <si>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</si>
  <si>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</si>
  <si>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</si>
  <si>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</si>
  <si>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</si>
  <si>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</si>
  <si>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</si>
  <si>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</si>
  <si>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</si>
  <si>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</si>
  <si>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</si>
  <si>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</si>
  <si>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</si>
  <si>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</si>
  <si>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</si>
  <si>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</si>
  <si>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</si>
  <si>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</si>
  <si>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</si>
  <si>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</si>
  <si>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</si>
  <si>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</si>
  <si>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</si>
  <si>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</si>
  <si>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</si>
  <si>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</si>
  <si>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</si>
  <si>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</si>
  <si>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</si>
  <si>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</si>
  <si>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</si>
  <si>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</si>
  <si>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</si>
  <si>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</si>
  <si>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</si>
  <si>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</si>
  <si>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</si>
  <si>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</si>
  <si>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</si>
  <si>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</si>
  <si>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</si>
  <si>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</si>
  <si>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</si>
  <si>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</si>
  <si>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</si>
  <si>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</si>
  <si>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</si>
  <si>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</si>
  <si>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</si>
  <si>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</si>
  <si>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</si>
  <si>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</si>
  <si>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</si>
  <si>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</si>
  <si>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</si>
  <si>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</si>
  <si>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</si>
  <si>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</si>
  <si>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</si>
  <si>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</si>
  <si>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</si>
  <si>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</si>
  <si>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</si>
  <si>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</si>
  <si>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</si>
  <si>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</si>
  <si>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</si>
  <si>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</si>
  <si>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</si>
  <si>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</si>
  <si>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</si>
  <si>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</si>
  <si>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</si>
  <si>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</si>
  <si>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</si>
  <si>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</si>
  <si>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</si>
  <si>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</si>
  <si>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</si>
  <si>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</si>
  <si>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</si>
  <si>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</si>
  <si>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</si>
  <si>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</si>
  <si>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</si>
  <si>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</si>
  <si>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</si>
  <si>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</si>
  <si>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</si>
  <si>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</si>
  <si>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</si>
  <si>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</si>
  <si>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</si>
  <si>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</si>
  <si>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</si>
  <si>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</si>
  <si>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</si>
  <si>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</si>
  <si>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</si>
  <si>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</si>
  <si>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</si>
  <si>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</si>
  <si>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</si>
  <si>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</si>
  <si>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</si>
  <si>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</si>
  <si>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</si>
  <si>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</si>
  <si>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</si>
  <si>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</si>
  <si>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</si>
  <si>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</si>
  <si>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</si>
  <si>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</si>
  <si>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</si>
  <si>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</si>
  <si>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</si>
  <si>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</si>
  <si>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</si>
  <si>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</si>
  <si>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</si>
  <si>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</si>
  <si>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</si>
  <si>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</si>
  <si>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</si>
  <si>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</si>
  <si>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</si>
  <si>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</si>
  <si>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</si>
  <si>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</si>
  <si>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</si>
  <si>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</si>
  <si>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</si>
  <si>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</si>
  <si>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</si>
  <si>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</si>
  <si>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</si>
  <si>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</si>
  <si>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</si>
  <si>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</si>
  <si>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</si>
  <si>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</si>
  <si>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</si>
  <si>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</si>
  <si>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</si>
  <si>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</si>
  <si>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</si>
  <si>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</si>
  <si>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</si>
  <si>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</si>
  <si>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</si>
  <si>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</si>
  <si>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</si>
  <si>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</si>
  <si>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</si>
  <si>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</si>
  <si>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</si>
  <si>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</si>
  <si>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</si>
  <si>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</si>
  <si>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</si>
  <si>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</si>
  <si>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</si>
  <si>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</si>
  <si>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</si>
  <si>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</si>
  <si>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</si>
  <si>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</si>
  <si>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</si>
  <si>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</si>
  <si>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</si>
  <si>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</si>
  <si>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</si>
  <si>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</si>
  <si>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</si>
  <si>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</si>
  <si>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</si>
  <si>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</si>
  <si>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</si>
  <si>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</si>
  <si>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</si>
  <si>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</si>
  <si>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</si>
  <si>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</si>
  <si>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</si>
  <si>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</si>
  <si>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</si>
  <si>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</si>
  <si>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</si>
  <si>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</si>
  <si>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</si>
  <si>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</si>
  <si>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</si>
  <si>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</si>
  <si>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</si>
  <si>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</si>
  <si>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</si>
  <si>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</si>
  <si>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</si>
  <si>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</si>
  <si>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</si>
  <si>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</si>
  <si>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</si>
  <si>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</si>
  <si>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</si>
  <si>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</si>
  <si>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</si>
  <si>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</si>
  <si>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</si>
  <si>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</si>
  <si>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</si>
  <si>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</si>
  <si>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</si>
  <si>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</si>
  <si>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</si>
  <si>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</si>
  <si>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</si>
  <si>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</si>
  <si>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</si>
  <si>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</si>
  <si>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</si>
  <si>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</si>
  <si>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</si>
  <si>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</si>
  <si>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</si>
  <si>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</si>
  <si>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</si>
  <si>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</si>
  <si>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</si>
  <si>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</si>
  <si>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</si>
  <si>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</si>
  <si>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</si>
  <si>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</si>
  <si>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</si>
  <si>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</si>
  <si>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</si>
  <si>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</si>
  <si>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</si>
  <si>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</si>
  <si>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</si>
  <si>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</si>
  <si>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</si>
  <si>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</si>
  <si>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</si>
  <si>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</si>
  <si>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</si>
  <si>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</si>
  <si>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</si>
  <si>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</si>
  <si>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</si>
  <si>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</si>
  <si>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</si>
  <si>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</si>
  <si>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</si>
  <si>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</si>
  <si>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</si>
  <si>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</si>
  <si>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</si>
  <si>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</si>
  <si>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</si>
  <si>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</si>
  <si>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</si>
  <si>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</si>
  <si>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</si>
  <si>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</si>
  <si>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</si>
  <si>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</si>
  <si>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</si>
  <si>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</si>
  <si>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</si>
  <si>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</si>
  <si>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</si>
  <si>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</si>
  <si>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</si>
  <si>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</si>
  <si>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</si>
  <si>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</si>
  <si>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</si>
  <si>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</si>
  <si>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</si>
  <si>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</si>
  <si>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</si>
  <si>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</si>
  <si>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</si>
  <si>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</si>
  <si>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</si>
  <si>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</si>
  <si>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</si>
  <si>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</si>
  <si>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</si>
  <si>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</si>
  <si>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</si>
  <si>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</si>
  <si>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</si>
  <si>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</si>
  <si>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</si>
  <si>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</si>
  <si>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</si>
  <si>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</si>
  <si>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</si>
  <si>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</si>
  <si>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</si>
  <si>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</si>
  <si>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</si>
  <si>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</si>
  <si>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</si>
  <si>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</si>
  <si>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</si>
  <si>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</si>
  <si>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</si>
  <si>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</si>
  <si>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</si>
  <si>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</si>
  <si>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</si>
  <si>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</si>
  <si>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</si>
  <si>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</si>
  <si>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</si>
  <si>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</si>
  <si>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</si>
  <si>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</si>
  <si>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</si>
  <si>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</si>
  <si>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</si>
  <si>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</si>
  <si>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</si>
  <si>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</si>
  <si>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</si>
  <si>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</si>
  <si>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</si>
  <si>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</si>
  <si>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</si>
  <si>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</si>
  <si>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</si>
  <si>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</si>
  <si>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</si>
  <si>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</si>
  <si>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</si>
  <si>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</si>
  <si>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</si>
  <si>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</si>
  <si>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</si>
  <si>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</si>
  <si>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</si>
  <si>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</si>
  <si>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</si>
  <si>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</si>
  <si>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</si>
  <si>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</si>
  <si>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</si>
  <si>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</si>
  <si>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</si>
  <si>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</si>
  <si>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</si>
  <si>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</si>
  <si>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</si>
  <si>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</si>
  <si>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</si>
  <si>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</si>
  <si>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</si>
  <si>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</si>
  <si>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</si>
  <si>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</si>
  <si>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</si>
  <si>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</si>
  <si>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</si>
  <si>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</si>
  <si>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</si>
  <si>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</si>
  <si>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</si>
  <si>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</si>
  <si>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</si>
  <si>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</si>
  <si>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</si>
  <si>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</si>
  <si>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</si>
  <si>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</si>
  <si>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</si>
  <si>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</si>
  <si>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</si>
  <si>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</si>
  <si>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</si>
  <si>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</si>
  <si>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</si>
  <si>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</si>
  <si>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</si>
  <si>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</si>
  <si>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</si>
  <si>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</si>
  <si>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</si>
  <si>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</si>
  <si>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</si>
  <si>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</si>
  <si>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</si>
  <si>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</si>
  <si>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</si>
  <si>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</si>
  <si>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</si>
  <si>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</si>
  <si>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</si>
  <si>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</si>
  <si>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</si>
  <si>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</si>
  <si>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</si>
  <si>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</si>
  <si>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</si>
  <si>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</si>
  <si>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</si>
  <si>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</si>
  <si>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</si>
  <si>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</si>
  <si>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</si>
  <si>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</si>
  <si>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</si>
  <si>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</si>
  <si>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</si>
  <si>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</si>
  <si>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</si>
  <si>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</si>
  <si>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</si>
  <si>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</si>
  <si>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</si>
  <si>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</si>
  <si>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</si>
  <si>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</si>
  <si>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</si>
  <si>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</si>
  <si>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</si>
  <si>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</si>
  <si>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</si>
  <si>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</si>
  <si>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</si>
  <si>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</si>
  <si>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</si>
  <si>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</si>
  <si>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</si>
  <si>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</si>
  <si>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</si>
  <si>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</si>
  <si>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</si>
  <si>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</si>
  <si>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</si>
  <si>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</si>
  <si>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</si>
  <si>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</si>
  <si>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</si>
  <si>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</si>
  <si>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</si>
  <si>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</si>
  <si>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</si>
  <si>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</si>
  <si>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</si>
  <si>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</si>
  <si>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</si>
  <si>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</si>
  <si>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</si>
  <si>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</si>
  <si>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</si>
  <si>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</si>
  <si>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</si>
  <si>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</si>
  <si>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</si>
  <si>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</si>
  <si>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</si>
  <si>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</si>
  <si>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</si>
  <si>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</si>
  <si>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</si>
  <si>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</si>
  <si>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</si>
  <si>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</si>
  <si>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</si>
  <si>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</si>
  <si>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</si>
  <si>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</si>
  <si>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</si>
  <si>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</si>
  <si>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</si>
  <si>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</si>
  <si>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</si>
  <si>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</si>
  <si>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</si>
  <si>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</si>
  <si>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</si>
  <si>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</si>
  <si>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</si>
  <si>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</si>
  <si>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</si>
  <si>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</si>
  <si>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</si>
  <si>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</si>
  <si>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</si>
  <si>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</si>
  <si>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</si>
  <si>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</si>
  <si>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</si>
  <si>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</si>
  <si>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</si>
  <si>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</si>
  <si>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</si>
  <si>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</si>
  <si>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</si>
  <si>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</si>
  <si>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</si>
  <si>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</si>
  <si>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</si>
  <si>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</si>
  <si>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</si>
  <si>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</si>
  <si>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</si>
  <si>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</si>
  <si>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</si>
  <si>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</si>
  <si>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</si>
  <si>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</si>
  <si>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</si>
  <si>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</si>
  <si>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</si>
  <si>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</si>
  <si>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</si>
  <si>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</si>
  <si>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</si>
  <si>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</si>
  <si>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</si>
  <si>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</si>
  <si>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</si>
  <si>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</si>
  <si>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</si>
  <si>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</si>
  <si>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</si>
  <si>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</si>
  <si>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</si>
  <si>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</si>
  <si>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</si>
  <si>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</si>
  <si>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</si>
  <si>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</si>
  <si>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</si>
  <si>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</si>
  <si>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</si>
  <si>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</si>
  <si>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</si>
  <si>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</si>
  <si>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</si>
  <si>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</si>
  <si>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</si>
  <si>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</si>
  <si>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</si>
  <si>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</si>
  <si>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</si>
  <si>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</si>
  <si>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</si>
  <si>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</si>
  <si>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</si>
  <si>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</si>
  <si>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</si>
  <si>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</si>
  <si>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</si>
  <si>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</si>
  <si>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</si>
  <si>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</si>
  <si>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</si>
  <si>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</si>
  <si>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</si>
  <si>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</si>
  <si>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</si>
  <si>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</si>
  <si>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</si>
  <si>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</si>
  <si>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</si>
  <si>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</si>
  <si>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</si>
  <si>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</si>
  <si>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</si>
  <si>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</si>
  <si>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</si>
  <si>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</si>
  <si>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</si>
  <si>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</si>
  <si>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</si>
  <si>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</si>
  <si>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</si>
  <si>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</si>
  <si>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</si>
  <si>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</si>
  <si>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</si>
  <si>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</si>
  <si>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</si>
  <si>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</si>
  <si>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</si>
  <si>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</si>
  <si>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</si>
  <si>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</si>
  <si>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</si>
  <si>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</si>
  <si>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</si>
  <si>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</si>
  <si>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</si>
  <si>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</si>
  <si>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</si>
  <si>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</si>
  <si>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</si>
  <si>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</si>
  <si>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</si>
  <si>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</si>
  <si>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</si>
  <si>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</si>
  <si>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</si>
  <si>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</si>
  <si>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</si>
  <si>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</si>
  <si>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</si>
  <si>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</si>
  <si>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</si>
  <si>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</si>
  <si>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</si>
  <si>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</si>
  <si>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</si>
  <si>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</si>
  <si>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</si>
  <si>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</si>
  <si>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</si>
  <si>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</si>
  <si>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</si>
  <si>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</si>
  <si>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</si>
  <si>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</si>
  <si>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</si>
  <si>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</si>
  <si>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</si>
  <si>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</si>
  <si>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</si>
  <si>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</si>
  <si>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</si>
  <si>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</si>
  <si>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</si>
  <si>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</si>
  <si>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</si>
  <si>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</si>
  <si>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</si>
  <si>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</si>
  <si>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</si>
  <si>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</si>
  <si>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</si>
  <si>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</si>
  <si>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</si>
  <si>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</si>
  <si>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</si>
  <si>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</si>
  <si>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</si>
  <si>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</si>
  <si>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</si>
  <si>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</si>
  <si>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</si>
  <si>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</si>
  <si>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</si>
  <si>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</si>
  <si>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</si>
  <si>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</si>
  <si>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</si>
  <si>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</si>
  <si>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</si>
  <si>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</si>
  <si>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</si>
  <si>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</si>
  <si>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</si>
  <si>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”ლიბერთი ბანკი”</t>
  </si>
  <si>
    <t xml:space="preserve">ირაკლი ოთარ რუხაძე </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</si>
  <si>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</si>
  <si>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</si>
  <si>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</si>
  <si>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</si>
  <si>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</si>
  <si>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</si>
  <si>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</si>
  <si>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</si>
  <si>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</si>
  <si>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</si>
  <si>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</si>
  <si>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Georgian Financial Group B.V.</t>
  </si>
  <si>
    <t>დანარჩენი აქციონერები</t>
  </si>
  <si>
    <t>ბენჯამინ ალბერტ მარსონი</t>
  </si>
  <si>
    <t>იგორ ალექსეევი</t>
  </si>
  <si>
    <t>nmf</t>
  </si>
  <si>
    <r>
      <rPr>
        <b/>
        <sz val="9"/>
        <rFont val="Sylfaen"/>
        <family val="1"/>
        <charset val="204"/>
      </rPr>
      <t>ოქრო/ოქროს ნაკეთობებით უზრუნველყოფილი ვალდებულების საბაზრო ღირებულება</t>
    </r>
  </si>
  <si>
    <t>სს,,გალტ &amp; თაგარტი"(ნომინალური მფლობელი)</t>
  </si>
  <si>
    <t>გიორგი გვაზავა</t>
  </si>
  <si>
    <t>რისკების დირექტორის მოვალეობის შემსრულებელი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</si>
</sst>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
    <numFmt numFmtId="195" formatCode="0.000%"/>
  </numFmts>
  <fonts count="12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name val="Sylfaen"/>
      <family val="1"/>
    </font>
    <font>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rgb="FF000000"/>
      <name val="Sylfaen"/>
      <family val="1"/>
    </font>
    <font>
      <u/>
      <sz val="10"/>
      <color indexed="12"/>
      <name val="Sylfaen"/>
      <family val="1"/>
      <charset val="204"/>
    </font>
    <font>
      <sz val="10"/>
      <name val="Sylfaen"/>
      <family val="1"/>
      <charset val="204"/>
    </font>
    <font>
      <b/>
      <sz val="9"/>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i/>
      <sz val="11"/>
      <color theme="1"/>
      <name val="Sylfaen"/>
      <family val="1"/>
      <charset val="204"/>
    </font>
    <font>
      <b/>
      <sz val="11"/>
      <color theme="1"/>
      <name val="Sylfaen"/>
      <family val="1"/>
      <charset val="204"/>
    </font>
    <font>
      <sz val="9"/>
      <color theme="1"/>
      <name val="Sylfaen"/>
      <family val="1"/>
      <charset val="204"/>
    </font>
    <font>
      <sz val="9"/>
      <name val="Sylfaen"/>
      <family val="1"/>
      <charset val="204"/>
    </font>
    <font>
      <sz val="8"/>
      <name val="Sylfaen"/>
      <family val="1"/>
      <charset val="204"/>
    </font>
    <font>
      <b/>
      <u/>
      <sz val="9"/>
      <name val="Sylfaen"/>
      <family val="1"/>
      <charset val="204"/>
    </font>
    <font>
      <b/>
      <sz val="9"/>
      <color theme="1"/>
      <name val="Sylfaen"/>
      <family val="1"/>
      <charset val="204"/>
    </font>
    <font>
      <i/>
      <sz val="9"/>
      <name val="Sylfaen"/>
      <family val="1"/>
      <charset val="204"/>
    </font>
    <font>
      <b/>
      <u/>
      <sz val="9"/>
      <color theme="1"/>
      <name val="Sylfaen"/>
      <family val="1"/>
      <charset val="204"/>
    </font>
    <font>
      <sz val="9"/>
      <color rgb="FF000000"/>
      <name val="Sylfaen"/>
      <family val="1"/>
      <charset val="204"/>
    </font>
    <font>
      <b/>
      <sz val="9"/>
      <color rgb="FF000000"/>
      <name val="Sylfaen"/>
      <family val="1"/>
      <charset val="204"/>
    </font>
    <font>
      <b/>
      <sz val="9"/>
      <color theme="1"/>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9"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7"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4" applyNumberFormat="0" applyAlignment="0" applyProtection="0">
      <alignment horizontal="left" vertical="center"/>
    </xf>
    <xf numFmtId="0" fontId="40" fillId="0" borderId="34" applyNumberFormat="0" applyAlignment="0" applyProtection="0">
      <alignment horizontal="left" vertical="center"/>
    </xf>
    <xf numFmtId="168" fontId="40" fillId="0" borderId="34"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7" applyNumberFormat="0" applyFill="0" applyAlignment="0" applyProtection="0"/>
    <xf numFmtId="169" fontId="41" fillId="0" borderId="47" applyNumberFormat="0" applyFill="0" applyAlignment="0" applyProtection="0"/>
    <xf numFmtId="0"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169" fontId="42" fillId="0" borderId="48" applyNumberFormat="0" applyFill="0" applyAlignment="0" applyProtection="0"/>
    <xf numFmtId="0"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0" fontId="42" fillId="0" borderId="48" applyNumberFormat="0" applyFill="0" applyAlignment="0" applyProtection="0"/>
    <xf numFmtId="0" fontId="43" fillId="0" borderId="49" applyNumberFormat="0" applyFill="0" applyAlignment="0" applyProtection="0"/>
    <xf numFmtId="169"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9"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0" fontId="52" fillId="43" borderId="44"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50"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0" fontId="55" fillId="0" borderId="5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0" fontId="55"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1"/>
    <xf numFmtId="169" fontId="12" fillId="0" borderId="51"/>
    <xf numFmtId="168" fontId="12"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9"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9"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9"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11" fillId="0" borderId="55"/>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9"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88" fontId="2" fillId="70" borderId="108" applyFont="0">
      <alignment horizontal="right" vertical="center"/>
    </xf>
    <xf numFmtId="3" fontId="2" fillId="70" borderId="108" applyFont="0">
      <alignment horizontal="right" vertical="center"/>
    </xf>
    <xf numFmtId="0" fontId="69"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9"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3" fontId="2" fillId="75" borderId="108"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3" fontId="2" fillId="72" borderId="108" applyFont="0">
      <alignment horizontal="right" vertical="center"/>
      <protection locked="0"/>
    </xf>
    <xf numFmtId="0" fontId="52"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9"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48" fillId="70" borderId="109" applyFont="0" applyBorder="0">
      <alignment horizontal="center" wrapText="1"/>
    </xf>
    <xf numFmtId="168" fontId="40" fillId="0" borderId="106">
      <alignment horizontal="left" vertical="center"/>
    </xf>
    <xf numFmtId="0" fontId="40" fillId="0" borderId="106">
      <alignment horizontal="left" vertical="center"/>
    </xf>
    <xf numFmtId="0" fontId="40" fillId="0" borderId="106">
      <alignment horizontal="left" vertical="center"/>
    </xf>
    <xf numFmtId="0" fontId="2" fillId="69" borderId="108" applyNumberFormat="0" applyFont="0" applyBorder="0" applyProtection="0">
      <alignment horizontal="center" vertical="center"/>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4"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9"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1" fillId="0" borderId="0"/>
    <xf numFmtId="169" fontId="12" fillId="37" borderId="0"/>
    <xf numFmtId="0" fontId="2" fillId="0" borderId="0">
      <alignment vertical="center"/>
    </xf>
    <xf numFmtId="166" fontId="1" fillId="0" borderId="0" applyFont="0" applyFill="0" applyBorder="0" applyAlignment="0" applyProtection="0"/>
  </cellStyleXfs>
  <cellXfs count="912">
    <xf numFmtId="0" fontId="0" fillId="0" borderId="0" xfId="0"/>
    <xf numFmtId="0" fontId="3" fillId="0" borderId="0" xfId="0" applyFont="1"/>
    <xf numFmtId="0" fontId="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7" xfId="0" applyNumberFormat="1" applyFont="1" applyFill="1" applyBorder="1" applyAlignment="1">
      <alignment horizontal="right" vertical="center"/>
    </xf>
    <xf numFmtId="49" fontId="90" fillId="0" borderId="85" xfId="0" applyNumberFormat="1" applyFont="1" applyFill="1" applyBorder="1" applyAlignment="1">
      <alignment horizontal="right" vertical="center"/>
    </xf>
    <xf numFmtId="49" fontId="90" fillId="0" borderId="88" xfId="0" applyNumberFormat="1" applyFont="1" applyFill="1" applyBorder="1" applyAlignment="1">
      <alignment horizontal="right" vertical="center"/>
    </xf>
    <xf numFmtId="49" fontId="90" fillId="0" borderId="93"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3"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0" borderId="95" xfId="0" applyFont="1" applyFill="1" applyBorder="1" applyAlignment="1">
      <alignment horizontal="right" vertical="center"/>
    </xf>
    <xf numFmtId="0" fontId="8" fillId="0" borderId="108" xfId="17" applyFill="1" applyBorder="1" applyAlignment="1" applyProtection="1"/>
    <xf numFmtId="0" fontId="5" fillId="3" borderId="108" xfId="20960" applyFont="1" applyFill="1" applyBorder="1" applyAlignment="1" applyProtection="1"/>
    <xf numFmtId="0" fontId="87" fillId="0" borderId="108" xfId="20960" applyFont="1" applyFill="1" applyBorder="1" applyAlignment="1" applyProtection="1">
      <alignment horizontal="center" vertical="center"/>
    </xf>
    <xf numFmtId="0" fontId="3" fillId="0" borderId="108" xfId="0" applyFont="1" applyBorder="1"/>
    <xf numFmtId="0" fontId="8" fillId="0" borderId="108" xfId="17" applyFill="1" applyBorder="1" applyAlignment="1" applyProtection="1">
      <alignment horizontal="left" vertical="center" wrapText="1"/>
    </xf>
    <xf numFmtId="49" fontId="92" fillId="0" borderId="108" xfId="0" applyNumberFormat="1" applyFont="1" applyFill="1" applyBorder="1" applyAlignment="1">
      <alignment horizontal="right" vertical="center" wrapText="1"/>
    </xf>
    <xf numFmtId="0" fontId="8" fillId="0" borderId="108" xfId="17" applyFill="1" applyBorder="1" applyAlignment="1" applyProtection="1">
      <alignment horizontal="left" vertical="center"/>
    </xf>
    <xf numFmtId="0" fontId="8" fillId="0" borderId="108" xfId="17" applyBorder="1" applyAlignment="1" applyProtection="1"/>
    <xf numFmtId="0" fontId="3" fillId="0" borderId="108" xfId="0" applyFont="1" applyFill="1" applyBorder="1"/>
    <xf numFmtId="0" fontId="90" fillId="0" borderId="95" xfId="0" applyFont="1" applyFill="1" applyBorder="1" applyAlignment="1">
      <alignment horizontal="left" vertical="center"/>
    </xf>
    <xf numFmtId="0" fontId="90" fillId="0" borderId="93" xfId="0" applyFont="1" applyFill="1" applyBorder="1" applyAlignment="1">
      <alignment vertical="center" wrapText="1"/>
    </xf>
    <xf numFmtId="0" fontId="90" fillId="0" borderId="93" xfId="0" applyFont="1" applyFill="1" applyBorder="1" applyAlignment="1">
      <alignment horizontal="left" vertical="center" wrapText="1"/>
    </xf>
    <xf numFmtId="49" fontId="90" fillId="0" borderId="108" xfId="0" applyNumberFormat="1" applyFont="1" applyFill="1" applyBorder="1" applyAlignment="1">
      <alignment horizontal="right" vertical="center"/>
    </xf>
    <xf numFmtId="0"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vertical="center" wrapText="1"/>
    </xf>
    <xf numFmtId="0" fontId="96" fillId="0" borderId="108" xfId="0" applyNumberFormat="1" applyFont="1" applyFill="1" applyBorder="1" applyAlignment="1">
      <alignment horizontal="left" vertical="center" wrapText="1"/>
    </xf>
    <xf numFmtId="0" fontId="90" fillId="0" borderId="108" xfId="0" applyNumberFormat="1" applyFont="1" applyFill="1" applyBorder="1" applyAlignment="1">
      <alignment vertical="center"/>
    </xf>
    <xf numFmtId="0" fontId="96" fillId="0" borderId="108" xfId="0" applyNumberFormat="1" applyFont="1" applyFill="1" applyBorder="1" applyAlignment="1">
      <alignment vertical="center" wrapText="1"/>
    </xf>
    <xf numFmtId="2"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horizontal="left" vertical="center" wrapText="1"/>
    </xf>
    <xf numFmtId="0" fontId="90" fillId="0" borderId="108" xfId="0" applyNumberFormat="1" applyFont="1" applyFill="1" applyBorder="1" applyAlignment="1">
      <alignment horizontal="right" vertical="center"/>
    </xf>
    <xf numFmtId="0" fontId="97" fillId="0" borderId="0" xfId="0" applyFont="1" applyFill="1" applyBorder="1" applyAlignment="1"/>
    <xf numFmtId="0" fontId="90" fillId="0" borderId="108" xfId="12672" applyFont="1" applyFill="1" applyBorder="1" applyAlignment="1">
      <alignment horizontal="left" vertical="center" wrapText="1"/>
    </xf>
    <xf numFmtId="0" fontId="90" fillId="0" borderId="103" xfId="0" applyNumberFormat="1" applyFont="1" applyFill="1" applyBorder="1" applyAlignment="1">
      <alignment horizontal="left" vertical="top" wrapText="1"/>
    </xf>
    <xf numFmtId="0" fontId="98" fillId="0" borderId="108" xfId="0" applyFont="1" applyBorder="1"/>
    <xf numFmtId="0" fontId="96" fillId="0" borderId="108" xfId="0" applyFont="1" applyBorder="1" applyAlignment="1">
      <alignment horizontal="left" vertical="top" wrapText="1"/>
    </xf>
    <xf numFmtId="0" fontId="96" fillId="0" borderId="108" xfId="0" applyFont="1" applyBorder="1"/>
    <xf numFmtId="0" fontId="96" fillId="0" borderId="108" xfId="0" applyFont="1" applyBorder="1" applyAlignment="1">
      <alignment horizontal="left" wrapText="1" indent="2"/>
    </xf>
    <xf numFmtId="0" fontId="90" fillId="0" borderId="108" xfId="12672" applyFont="1" applyFill="1" applyBorder="1" applyAlignment="1">
      <alignment horizontal="left" vertical="center" wrapText="1" indent="2"/>
    </xf>
    <xf numFmtId="0" fontId="96" fillId="0" borderId="108" xfId="0" applyFont="1" applyBorder="1" applyAlignment="1">
      <alignment horizontal="left" vertical="top" wrapText="1" indent="2"/>
    </xf>
    <xf numFmtId="0" fontId="98" fillId="0" borderId="7" xfId="0" applyFont="1" applyBorder="1"/>
    <xf numFmtId="0" fontId="96" fillId="0" borderId="108" xfId="0" applyFont="1" applyFill="1" applyBorder="1" applyAlignment="1">
      <alignment horizontal="left" wrapText="1" indent="2"/>
    </xf>
    <xf numFmtId="0" fontId="96" fillId="0" borderId="108" xfId="0" applyFont="1" applyBorder="1" applyAlignment="1">
      <alignment horizontal="left" indent="1"/>
    </xf>
    <xf numFmtId="0" fontId="96" fillId="0" borderId="108" xfId="0" applyFont="1" applyBorder="1" applyAlignment="1">
      <alignment horizontal="left" indent="2"/>
    </xf>
    <xf numFmtId="49" fontId="96" fillId="0" borderId="108" xfId="0" applyNumberFormat="1" applyFont="1" applyFill="1" applyBorder="1" applyAlignment="1">
      <alignment horizontal="left" indent="3"/>
    </xf>
    <xf numFmtId="49" fontId="96" fillId="0" borderId="108" xfId="0" applyNumberFormat="1" applyFont="1" applyFill="1" applyBorder="1" applyAlignment="1">
      <alignment horizontal="left" vertical="center" indent="1"/>
    </xf>
    <xf numFmtId="0" fontId="90" fillId="0" borderId="108" xfId="0" applyFont="1" applyFill="1" applyBorder="1" applyAlignment="1">
      <alignment vertical="center" wrapText="1"/>
    </xf>
    <xf numFmtId="49" fontId="96" fillId="0" borderId="108" xfId="0" applyNumberFormat="1" applyFont="1" applyFill="1" applyBorder="1" applyAlignment="1">
      <alignment horizontal="left" vertical="top" wrapText="1" indent="2"/>
    </xf>
    <xf numFmtId="49" fontId="96" fillId="0" borderId="108" xfId="0" applyNumberFormat="1" applyFont="1" applyFill="1" applyBorder="1" applyAlignment="1">
      <alignment horizontal="left" vertical="top" wrapText="1"/>
    </xf>
    <xf numFmtId="49" fontId="96" fillId="0" borderId="108" xfId="0" applyNumberFormat="1" applyFont="1" applyFill="1" applyBorder="1" applyAlignment="1">
      <alignment horizontal="left" wrapText="1" indent="3"/>
    </xf>
    <xf numFmtId="49" fontId="96" fillId="0" borderId="108" xfId="0" applyNumberFormat="1" applyFont="1" applyFill="1" applyBorder="1" applyAlignment="1">
      <alignment horizontal="left" wrapText="1" indent="2"/>
    </xf>
    <xf numFmtId="49" fontId="96" fillId="0" borderId="108" xfId="0" applyNumberFormat="1" applyFont="1" applyFill="1" applyBorder="1" applyAlignment="1">
      <alignment vertical="top" wrapText="1"/>
    </xf>
    <xf numFmtId="0" fontId="8" fillId="0" borderId="108" xfId="17" applyFill="1" applyBorder="1" applyAlignment="1" applyProtection="1">
      <alignment wrapText="1"/>
    </xf>
    <xf numFmtId="49" fontId="96" fillId="0" borderId="108" xfId="0" applyNumberFormat="1" applyFont="1" applyFill="1" applyBorder="1" applyAlignment="1">
      <alignment horizontal="left" vertical="center" wrapText="1" indent="3"/>
    </xf>
    <xf numFmtId="0" fontId="96" fillId="0" borderId="108" xfId="0" applyFont="1" applyBorder="1" applyAlignment="1">
      <alignment horizontal="left" vertical="center" wrapText="1" indent="2"/>
    </xf>
    <xf numFmtId="0" fontId="90" fillId="0" borderId="108" xfId="0" applyFont="1" applyFill="1" applyBorder="1" applyAlignment="1">
      <alignment horizontal="left" vertical="center" wrapText="1"/>
    </xf>
    <xf numFmtId="0" fontId="94" fillId="0" borderId="0" xfId="0" applyFont="1" applyBorder="1" applyAlignment="1">
      <alignment horizontal="left" indent="1"/>
    </xf>
    <xf numFmtId="0" fontId="94" fillId="0" borderId="0" xfId="0" applyFont="1" applyBorder="1" applyAlignment="1">
      <alignment horizontal="left" indent="2"/>
    </xf>
    <xf numFmtId="49" fontId="94" fillId="0" borderId="0" xfId="0" applyNumberFormat="1" applyFont="1" applyBorder="1" applyAlignment="1">
      <alignment horizontal="left" indent="3"/>
    </xf>
    <xf numFmtId="49" fontId="94" fillId="0" borderId="0" xfId="0" applyNumberFormat="1" applyFont="1" applyBorder="1" applyAlignment="1">
      <alignment horizontal="left" indent="1"/>
    </xf>
    <xf numFmtId="49" fontId="94" fillId="0" borderId="0" xfId="0" applyNumberFormat="1" applyFont="1" applyBorder="1" applyAlignment="1">
      <alignment horizontal="left" wrapText="1" indent="2"/>
    </xf>
    <xf numFmtId="49" fontId="94" fillId="0" borderId="0" xfId="0" applyNumberFormat="1" applyFont="1" applyFill="1" applyBorder="1" applyAlignment="1">
      <alignment horizontal="left" wrapText="1" indent="3"/>
    </xf>
    <xf numFmtId="0" fontId="94" fillId="0" borderId="0" xfId="0" applyNumberFormat="1" applyFont="1" applyFill="1" applyBorder="1" applyAlignment="1">
      <alignment horizontal="left" wrapText="1" indent="1"/>
    </xf>
    <xf numFmtId="49" fontId="89" fillId="0" borderId="108" xfId="0" applyNumberFormat="1" applyFont="1" applyFill="1" applyBorder="1" applyAlignment="1">
      <alignment horizontal="right" vertical="center"/>
    </xf>
    <xf numFmtId="0" fontId="90" fillId="0" borderId="108" xfId="0"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90" fillId="0" borderId="108" xfId="0" applyFont="1" applyFill="1" applyBorder="1" applyAlignment="1">
      <alignment horizontal="left" vertical="center" wrapText="1"/>
    </xf>
    <xf numFmtId="0" fontId="93" fillId="0" borderId="108" xfId="0" applyNumberFormat="1" applyFont="1" applyFill="1" applyBorder="1" applyAlignment="1">
      <alignment vertical="center" wrapText="1"/>
    </xf>
    <xf numFmtId="0" fontId="93" fillId="0" borderId="108" xfId="0" applyFont="1" applyFill="1" applyBorder="1" applyAlignment="1">
      <alignment vertical="center" wrapText="1"/>
    </xf>
    <xf numFmtId="0" fontId="93" fillId="0" borderId="108" xfId="0" applyNumberFormat="1" applyFont="1" applyFill="1" applyBorder="1" applyAlignment="1">
      <alignment horizontal="left" vertical="center" wrapText="1" indent="1"/>
    </xf>
    <xf numFmtId="0" fontId="93" fillId="0" borderId="108" xfId="0" applyNumberFormat="1" applyFont="1" applyFill="1" applyBorder="1" applyAlignment="1">
      <alignment horizontal="left" vertical="center" indent="1"/>
    </xf>
    <xf numFmtId="0" fontId="95" fillId="0" borderId="108" xfId="0" applyFont="1" applyBorder="1" applyAlignment="1">
      <alignment horizontal="left" indent="2"/>
    </xf>
    <xf numFmtId="0" fontId="95" fillId="0" borderId="108" xfId="0" applyFont="1" applyBorder="1" applyAlignment="1">
      <alignment horizontal="left" vertical="center" wrapText="1"/>
    </xf>
    <xf numFmtId="0" fontId="93" fillId="0" borderId="108" xfId="0" applyFont="1" applyFill="1" applyBorder="1" applyAlignment="1">
      <alignment horizontal="left" vertical="center" wrapText="1"/>
    </xf>
    <xf numFmtId="0" fontId="100" fillId="0" borderId="143" xfId="0" applyNumberFormat="1" applyFont="1" applyFill="1" applyBorder="1" applyAlignment="1">
      <alignment horizontal="left" vertical="center" wrapText="1" readingOrder="1"/>
    </xf>
    <xf numFmtId="0" fontId="9" fillId="0" borderId="108" xfId="0" applyFont="1" applyBorder="1"/>
    <xf numFmtId="0" fontId="101" fillId="0" borderId="108" xfId="17" applyFont="1" applyBorder="1" applyAlignment="1" applyProtection="1"/>
    <xf numFmtId="164" fontId="102" fillId="36" borderId="108" xfId="7" applyNumberFormat="1" applyFont="1" applyFill="1" applyBorder="1" applyAlignment="1" applyProtection="1">
      <alignment horizontal="right"/>
    </xf>
    <xf numFmtId="164" fontId="102" fillId="36" borderId="122" xfId="7" applyNumberFormat="1" applyFont="1" applyFill="1" applyBorder="1" applyAlignment="1" applyProtection="1">
      <alignment horizontal="right"/>
    </xf>
    <xf numFmtId="164" fontId="102" fillId="0" borderId="108" xfId="7" applyNumberFormat="1" applyFont="1" applyFill="1" applyBorder="1" applyAlignment="1" applyProtection="1">
      <alignment horizontal="right"/>
    </xf>
    <xf numFmtId="164" fontId="102" fillId="36" borderId="26" xfId="7" applyNumberFormat="1" applyFont="1" applyFill="1" applyBorder="1" applyAlignment="1" applyProtection="1">
      <alignment horizontal="right"/>
    </xf>
    <xf numFmtId="164" fontId="102" fillId="36" borderId="27" xfId="7" applyNumberFormat="1" applyFont="1" applyFill="1" applyBorder="1" applyAlignment="1" applyProtection="1">
      <alignment horizontal="right"/>
    </xf>
    <xf numFmtId="164" fontId="103" fillId="36" borderId="108" xfId="7" applyNumberFormat="1" applyFont="1" applyFill="1" applyBorder="1"/>
    <xf numFmtId="0" fontId="102" fillId="0" borderId="0" xfId="11" applyFont="1" applyFill="1" applyBorder="1" applyProtection="1"/>
    <xf numFmtId="43" fontId="102" fillId="0" borderId="0" xfId="7" applyFont="1"/>
    <xf numFmtId="0" fontId="104" fillId="0" borderId="0" xfId="0" applyFont="1"/>
    <xf numFmtId="0" fontId="105" fillId="0" borderId="0" xfId="0" applyFont="1"/>
    <xf numFmtId="14" fontId="102" fillId="0" borderId="0" xfId="0" applyNumberFormat="1" applyFont="1" applyAlignment="1">
      <alignment horizontal="left"/>
    </xf>
    <xf numFmtId="0" fontId="104" fillId="0" borderId="0" xfId="0" applyFont="1" applyBorder="1"/>
    <xf numFmtId="0" fontId="105" fillId="0" borderId="0" xfId="0" applyFont="1" applyBorder="1"/>
    <xf numFmtId="0" fontId="102" fillId="0" borderId="0" xfId="0" applyFont="1"/>
    <xf numFmtId="0" fontId="102" fillId="0" borderId="1" xfId="0" applyFont="1" applyBorder="1"/>
    <xf numFmtId="0" fontId="106" fillId="0" borderId="1" xfId="0" applyFont="1" applyBorder="1" applyAlignment="1">
      <alignment horizontal="center"/>
    </xf>
    <xf numFmtId="0" fontId="107" fillId="0" borderId="1" xfId="0" applyFont="1" applyBorder="1" applyAlignment="1">
      <alignment horizontal="center" vertical="center"/>
    </xf>
    <xf numFmtId="0" fontId="102" fillId="0" borderId="19" xfId="0" applyFont="1" applyFill="1" applyBorder="1" applyAlignment="1">
      <alignment horizontal="right" vertical="center" wrapText="1"/>
    </xf>
    <xf numFmtId="0" fontId="102" fillId="0" borderId="20" xfId="0" applyFont="1" applyFill="1" applyBorder="1" applyAlignment="1">
      <alignment vertical="center" wrapText="1"/>
    </xf>
    <xf numFmtId="0" fontId="102" fillId="0" borderId="124" xfId="0" applyFont="1" applyFill="1" applyBorder="1" applyAlignment="1">
      <alignment horizontal="center" vertical="center" wrapText="1"/>
    </xf>
    <xf numFmtId="0" fontId="106" fillId="0" borderId="108" xfId="0" applyFont="1" applyFill="1" applyBorder="1" applyAlignment="1">
      <alignment horizontal="center" vertical="center" wrapText="1"/>
    </xf>
    <xf numFmtId="169" fontId="102" fillId="37" borderId="0" xfId="20" applyFont="1" applyBorder="1"/>
    <xf numFmtId="169" fontId="102" fillId="37" borderId="101" xfId="20" applyFont="1" applyBorder="1"/>
    <xf numFmtId="0" fontId="108" fillId="0" borderId="108" xfId="0" applyFont="1" applyFill="1" applyBorder="1" applyAlignment="1">
      <alignment horizontal="left" vertical="center" wrapText="1"/>
    </xf>
    <xf numFmtId="0" fontId="102" fillId="0" borderId="124" xfId="0" applyFont="1" applyFill="1" applyBorder="1" applyAlignment="1">
      <alignment horizontal="right" vertical="center" wrapText="1"/>
    </xf>
    <xf numFmtId="0" fontId="102" fillId="0" borderId="108" xfId="0" applyFont="1" applyFill="1" applyBorder="1" applyAlignment="1">
      <alignment vertical="center" wrapText="1"/>
    </xf>
    <xf numFmtId="193" fontId="102" fillId="0" borderId="108" xfId="0" applyNumberFormat="1" applyFont="1" applyFill="1" applyBorder="1" applyAlignment="1" applyProtection="1">
      <alignment vertical="center" wrapText="1"/>
      <protection locked="0"/>
    </xf>
    <xf numFmtId="193" fontId="104" fillId="0" borderId="108" xfId="0" applyNumberFormat="1" applyFont="1" applyFill="1" applyBorder="1" applyAlignment="1" applyProtection="1">
      <alignment vertical="center" wrapText="1"/>
      <protection locked="0"/>
    </xf>
    <xf numFmtId="193" fontId="104" fillId="0" borderId="122" xfId="0" applyNumberFormat="1" applyFont="1" applyFill="1" applyBorder="1" applyAlignment="1" applyProtection="1">
      <alignment vertical="center" wrapText="1"/>
      <protection locked="0"/>
    </xf>
    <xf numFmtId="193" fontId="102" fillId="0" borderId="108" xfId="0" applyNumberFormat="1" applyFont="1" applyFill="1" applyBorder="1" applyAlignment="1" applyProtection="1">
      <alignment horizontal="right" vertical="center" wrapText="1"/>
      <protection locked="0"/>
    </xf>
    <xf numFmtId="0" fontId="105" fillId="0" borderId="0" xfId="0" applyFont="1" applyFill="1"/>
    <xf numFmtId="0" fontId="102" fillId="0" borderId="124" xfId="0" applyFont="1" applyBorder="1" applyAlignment="1">
      <alignment horizontal="right" vertical="center" wrapText="1"/>
    </xf>
    <xf numFmtId="0" fontId="102" fillId="0" borderId="108" xfId="0" applyFont="1" applyBorder="1" applyAlignment="1">
      <alignment vertical="center" wrapText="1"/>
    </xf>
    <xf numFmtId="10" fontId="104" fillId="0" borderId="108" xfId="20961" applyNumberFormat="1" applyFont="1" applyFill="1" applyBorder="1" applyAlignment="1" applyProtection="1">
      <alignment horizontal="right" vertical="center" wrapText="1"/>
      <protection locked="0"/>
    </xf>
    <xf numFmtId="10" fontId="104" fillId="0" borderId="108" xfId="20961" applyNumberFormat="1" applyFont="1" applyBorder="1" applyAlignment="1" applyProtection="1">
      <alignment vertical="center" wrapText="1"/>
      <protection locked="0"/>
    </xf>
    <xf numFmtId="10" fontId="104" fillId="0" borderId="122" xfId="20961" applyNumberFormat="1" applyFont="1" applyBorder="1" applyAlignment="1" applyProtection="1">
      <alignment vertical="center" wrapText="1"/>
      <protection locked="0"/>
    </xf>
    <xf numFmtId="0" fontId="102" fillId="2" borderId="124" xfId="0" applyFont="1" applyFill="1" applyBorder="1" applyAlignment="1">
      <alignment horizontal="right" vertical="center"/>
    </xf>
    <xf numFmtId="0" fontId="102" fillId="2" borderId="108" xfId="0" applyFont="1" applyFill="1" applyBorder="1" applyAlignment="1">
      <alignment vertical="center"/>
    </xf>
    <xf numFmtId="10" fontId="102" fillId="2" borderId="108" xfId="20961" applyNumberFormat="1" applyFont="1" applyFill="1" applyBorder="1" applyAlignment="1" applyProtection="1">
      <alignment vertical="center"/>
      <protection locked="0"/>
    </xf>
    <xf numFmtId="10" fontId="109" fillId="2" borderId="108" xfId="20961" applyNumberFormat="1" applyFont="1" applyFill="1" applyBorder="1" applyAlignment="1" applyProtection="1">
      <alignment vertical="center"/>
      <protection locked="0"/>
    </xf>
    <xf numFmtId="10" fontId="109" fillId="2" borderId="122" xfId="20961" applyNumberFormat="1" applyFont="1" applyFill="1" applyBorder="1" applyAlignment="1" applyProtection="1">
      <alignment vertical="center"/>
      <protection locked="0"/>
    </xf>
    <xf numFmtId="10" fontId="102" fillId="37" borderId="0" xfId="20961" applyNumberFormat="1" applyFont="1" applyFill="1" applyBorder="1"/>
    <xf numFmtId="10" fontId="102" fillId="37" borderId="101" xfId="20961" applyNumberFormat="1" applyFont="1" applyFill="1" applyBorder="1"/>
    <xf numFmtId="10" fontId="102" fillId="2" borderId="122" xfId="20961" applyNumberFormat="1" applyFont="1" applyFill="1" applyBorder="1" applyAlignment="1" applyProtection="1">
      <alignment vertical="center"/>
      <protection locked="0"/>
    </xf>
    <xf numFmtId="193" fontId="102" fillId="2" borderId="108" xfId="0" applyNumberFormat="1" applyFont="1" applyFill="1" applyBorder="1" applyAlignment="1" applyProtection="1">
      <alignment vertical="center"/>
      <protection locked="0"/>
    </xf>
    <xf numFmtId="0" fontId="106" fillId="0" borderId="124" xfId="0" applyFont="1" applyFill="1" applyBorder="1" applyAlignment="1">
      <alignment horizontal="center" vertical="center" wrapText="1"/>
    </xf>
    <xf numFmtId="0" fontId="102" fillId="0" borderId="108" xfId="0" applyFont="1" applyFill="1" applyBorder="1" applyAlignment="1">
      <alignment horizontal="left" vertical="center" wrapText="1"/>
    </xf>
    <xf numFmtId="193" fontId="102" fillId="2" borderId="122" xfId="0" applyNumberFormat="1" applyFont="1" applyFill="1" applyBorder="1" applyAlignment="1" applyProtection="1">
      <alignment vertical="center"/>
      <protection locked="0"/>
    </xf>
    <xf numFmtId="193" fontId="109" fillId="2" borderId="108" xfId="0" applyNumberFormat="1" applyFont="1" applyFill="1" applyBorder="1" applyAlignment="1" applyProtection="1">
      <alignment vertical="center"/>
      <protection locked="0"/>
    </xf>
    <xf numFmtId="193" fontId="109" fillId="2" borderId="122" xfId="0" applyNumberFormat="1" applyFont="1" applyFill="1" applyBorder="1" applyAlignment="1" applyProtection="1">
      <alignment vertical="center"/>
      <protection locked="0"/>
    </xf>
    <xf numFmtId="0" fontId="102" fillId="2" borderId="115" xfId="0" applyFont="1" applyFill="1" applyBorder="1" applyAlignment="1">
      <alignment horizontal="right" vertical="center"/>
    </xf>
    <xf numFmtId="0" fontId="102" fillId="2" borderId="103" xfId="0" applyFont="1" applyFill="1" applyBorder="1" applyAlignment="1">
      <alignment vertical="center"/>
    </xf>
    <xf numFmtId="193" fontId="102" fillId="0" borderId="103" xfId="0" applyNumberFormat="1" applyFont="1" applyFill="1" applyBorder="1" applyAlignment="1" applyProtection="1">
      <alignment vertical="center"/>
      <protection locked="0"/>
    </xf>
    <xf numFmtId="193" fontId="109" fillId="2" borderId="103" xfId="0" applyNumberFormat="1" applyFont="1" applyFill="1" applyBorder="1" applyAlignment="1" applyProtection="1">
      <alignment vertical="center"/>
      <protection locked="0"/>
    </xf>
    <xf numFmtId="193" fontId="109" fillId="2" borderId="116" xfId="0" applyNumberFormat="1" applyFont="1" applyFill="1" applyBorder="1" applyAlignment="1" applyProtection="1">
      <alignment vertical="center"/>
      <protection locked="0"/>
    </xf>
    <xf numFmtId="0" fontId="102" fillId="2" borderId="25" xfId="0" applyFont="1" applyFill="1" applyBorder="1" applyAlignment="1">
      <alignment horizontal="right" vertical="center"/>
    </xf>
    <xf numFmtId="193" fontId="102" fillId="2" borderId="26" xfId="0" applyNumberFormat="1" applyFont="1" applyFill="1" applyBorder="1" applyAlignment="1" applyProtection="1">
      <alignment vertical="center"/>
      <protection locked="0"/>
    </xf>
    <xf numFmtId="10" fontId="102" fillId="0" borderId="26" xfId="20961" applyNumberFormat="1" applyFont="1" applyFill="1" applyBorder="1" applyAlignment="1" applyProtection="1">
      <alignment vertical="center"/>
      <protection locked="0"/>
    </xf>
    <xf numFmtId="10" fontId="109" fillId="2" borderId="26" xfId="20961" applyNumberFormat="1" applyFont="1" applyFill="1" applyBorder="1" applyAlignment="1" applyProtection="1">
      <alignment vertical="center"/>
      <protection locked="0"/>
    </xf>
    <xf numFmtId="10" fontId="109" fillId="2" borderId="27" xfId="20961" applyNumberFormat="1" applyFont="1" applyFill="1" applyBorder="1" applyAlignment="1" applyProtection="1">
      <alignment vertical="center"/>
      <protection locked="0"/>
    </xf>
    <xf numFmtId="0" fontId="102" fillId="0" borderId="0" xfId="0" applyFont="1" applyAlignment="1">
      <alignment horizontal="right"/>
    </xf>
    <xf numFmtId="0" fontId="104" fillId="0" borderId="0" xfId="0" applyFont="1" applyAlignment="1">
      <alignment wrapText="1"/>
    </xf>
    <xf numFmtId="0" fontId="102" fillId="0" borderId="0" xfId="0" applyFont="1" applyFill="1" applyAlignment="1">
      <alignment wrapText="1"/>
    </xf>
    <xf numFmtId="14" fontId="104" fillId="0" borderId="0" xfId="0" applyNumberFormat="1" applyFont="1" applyAlignment="1">
      <alignment horizontal="left"/>
    </xf>
    <xf numFmtId="0" fontId="102" fillId="0" borderId="0" xfId="0" applyFont="1" applyFill="1" applyBorder="1" applyProtection="1"/>
    <xf numFmtId="0" fontId="106"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10" fillId="0" borderId="0" xfId="0" applyFont="1" applyFill="1" applyBorder="1" applyProtection="1">
      <protection locked="0"/>
    </xf>
    <xf numFmtId="0" fontId="106" fillId="0" borderId="19" xfId="0" applyFont="1" applyFill="1" applyBorder="1" applyAlignment="1" applyProtection="1">
      <alignment horizontal="center" vertical="center"/>
    </xf>
    <xf numFmtId="0" fontId="102" fillId="0" borderId="20" xfId="0" applyFont="1" applyFill="1" applyBorder="1" applyProtection="1"/>
    <xf numFmtId="0" fontId="102" fillId="0" borderId="22" xfId="0" applyFont="1" applyFill="1" applyBorder="1" applyAlignment="1" applyProtection="1">
      <alignment horizontal="left" indent="1"/>
    </xf>
    <xf numFmtId="0" fontId="106"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3"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3"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6"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3" xfId="0" applyNumberFormat="1" applyFont="1" applyFill="1" applyBorder="1" applyAlignment="1" applyProtection="1">
      <alignment horizontal="right"/>
    </xf>
    <xf numFmtId="0" fontId="102" fillId="0" borderId="25" xfId="0" applyFont="1" applyFill="1" applyBorder="1" applyAlignment="1" applyProtection="1">
      <alignment horizontal="left" indent="1"/>
    </xf>
    <xf numFmtId="0" fontId="106" fillId="0" borderId="28" xfId="0" applyFont="1" applyFill="1" applyBorder="1" applyAlignment="1" applyProtection="1"/>
    <xf numFmtId="193" fontId="102" fillId="36" borderId="26" xfId="7" applyNumberFormat="1" applyFont="1" applyFill="1" applyBorder="1" applyAlignment="1" applyProtection="1">
      <alignment horizontal="right"/>
    </xf>
    <xf numFmtId="193" fontId="102" fillId="36" borderId="27" xfId="0" applyNumberFormat="1" applyFont="1" applyFill="1" applyBorder="1" applyAlignment="1" applyProtection="1">
      <alignment horizontal="right"/>
    </xf>
    <xf numFmtId="0" fontId="111" fillId="0" borderId="0" xfId="0" applyFont="1" applyAlignment="1">
      <alignment vertical="center"/>
    </xf>
    <xf numFmtId="0" fontId="112" fillId="0" borderId="0" xfId="0" applyFont="1"/>
    <xf numFmtId="0" fontId="102" fillId="0" borderId="0" xfId="0" applyFont="1" applyBorder="1"/>
    <xf numFmtId="0" fontId="102" fillId="0" borderId="0" xfId="0" applyFont="1" applyFill="1" applyBorder="1"/>
    <xf numFmtId="0" fontId="106" fillId="0" borderId="0" xfId="0" applyFont="1" applyAlignment="1">
      <alignment horizontal="center"/>
    </xf>
    <xf numFmtId="0" fontId="110" fillId="0" borderId="0" xfId="0" applyFont="1" applyFill="1"/>
    <xf numFmtId="0" fontId="102" fillId="0" borderId="19" xfId="0" applyFont="1" applyFill="1" applyBorder="1" applyAlignment="1">
      <alignment horizontal="left" vertical="center" indent="1"/>
    </xf>
    <xf numFmtId="0" fontId="102" fillId="0" borderId="20" xfId="0" applyFont="1" applyFill="1" applyBorder="1" applyAlignment="1">
      <alignment horizontal="left" vertical="center"/>
    </xf>
    <xf numFmtId="0" fontId="102" fillId="0" borderId="22" xfId="0" applyFont="1" applyFill="1" applyBorder="1" applyAlignment="1">
      <alignment horizontal="left" vertical="center" indent="1"/>
    </xf>
    <xf numFmtId="0" fontId="102"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0" fontId="102" fillId="0" borderId="23" xfId="0" applyFont="1" applyFill="1" applyBorder="1" applyAlignment="1">
      <alignment horizontal="center" vertical="center" wrapText="1"/>
    </xf>
    <xf numFmtId="0" fontId="102" fillId="0" borderId="22" xfId="0" applyFont="1" applyFill="1" applyBorder="1" applyAlignment="1">
      <alignment horizontal="left" indent="1"/>
    </xf>
    <xf numFmtId="0" fontId="106" fillId="0" borderId="3" xfId="0" applyFont="1" applyFill="1" applyBorder="1" applyAlignment="1">
      <alignment horizontal="center"/>
    </xf>
    <xf numFmtId="38" fontId="102" fillId="0" borderId="3" xfId="0" applyNumberFormat="1" applyFont="1" applyFill="1" applyBorder="1" applyAlignment="1" applyProtection="1">
      <alignment horizontal="right"/>
      <protection locked="0"/>
    </xf>
    <xf numFmtId="38" fontId="102" fillId="0" borderId="23" xfId="0" applyNumberFormat="1" applyFont="1" applyFill="1" applyBorder="1" applyAlignment="1" applyProtection="1">
      <alignment horizontal="right"/>
      <protection locked="0"/>
    </xf>
    <xf numFmtId="0" fontId="102" fillId="0" borderId="3" xfId="0" applyFont="1" applyFill="1" applyBorder="1" applyAlignment="1">
      <alignment horizontal="left" wrapText="1" indent="1"/>
    </xf>
    <xf numFmtId="193" fontId="102" fillId="36" borderId="23" xfId="7" applyNumberFormat="1" applyFont="1" applyFill="1" applyBorder="1" applyAlignment="1" applyProtection="1">
      <alignment horizontal="right"/>
    </xf>
    <xf numFmtId="193" fontId="102" fillId="36" borderId="3" xfId="0" applyNumberFormat="1" applyFont="1" applyFill="1" applyBorder="1" applyAlignment="1">
      <alignment horizontal="right"/>
    </xf>
    <xf numFmtId="0" fontId="102" fillId="0" borderId="3" xfId="0" applyFont="1" applyFill="1" applyBorder="1" applyAlignment="1">
      <alignment horizontal="left" wrapText="1" indent="2"/>
    </xf>
    <xf numFmtId="0" fontId="106" fillId="0" borderId="3" xfId="0" applyFont="1" applyFill="1" applyBorder="1" applyAlignment="1"/>
    <xf numFmtId="193" fontId="102" fillId="0" borderId="23" xfId="7" applyNumberFormat="1" applyFont="1" applyFill="1" applyBorder="1" applyAlignment="1" applyProtection="1">
      <alignment horizontal="right"/>
    </xf>
    <xf numFmtId="0" fontId="106" fillId="0" borderId="3" xfId="0" applyFont="1" applyFill="1" applyBorder="1" applyAlignment="1">
      <alignment horizontal="left"/>
    </xf>
    <xf numFmtId="193" fontId="106" fillId="0" borderId="3" xfId="0" applyNumberFormat="1" applyFont="1" applyFill="1" applyBorder="1" applyAlignment="1">
      <alignment horizontal="center"/>
    </xf>
    <xf numFmtId="193" fontId="106" fillId="0" borderId="23" xfId="0" applyNumberFormat="1" applyFont="1" applyFill="1" applyBorder="1" applyAlignment="1">
      <alignment horizontal="center"/>
    </xf>
    <xf numFmtId="0" fontId="102" fillId="0" borderId="3" xfId="0" applyFont="1" applyFill="1" applyBorder="1" applyAlignment="1">
      <alignment horizontal="left" indent="1"/>
    </xf>
    <xf numFmtId="193" fontId="102" fillId="36" borderId="3" xfId="0" applyNumberFormat="1" applyFont="1" applyFill="1" applyBorder="1" applyAlignment="1" applyProtection="1">
      <alignment horizontal="right"/>
    </xf>
    <xf numFmtId="193" fontId="102" fillId="0" borderId="23" xfId="0" applyNumberFormat="1" applyFont="1" applyFill="1" applyBorder="1" applyAlignment="1" applyProtection="1">
      <alignment horizontal="right"/>
      <protection locked="0"/>
    </xf>
    <xf numFmtId="193" fontId="102" fillId="36" borderId="3" xfId="7" applyNumberFormat="1" applyFont="1" applyFill="1" applyBorder="1" applyAlignment="1" applyProtection="1"/>
    <xf numFmtId="193" fontId="102" fillId="0" borderId="3" xfId="0" applyNumberFormat="1" applyFont="1" applyFill="1" applyBorder="1" applyAlignment="1" applyProtection="1">
      <protection locked="0"/>
    </xf>
    <xf numFmtId="193" fontId="102" fillId="36" borderId="23" xfId="7" applyNumberFormat="1" applyFont="1" applyFill="1" applyBorder="1" applyAlignment="1" applyProtection="1"/>
    <xf numFmtId="0" fontId="105" fillId="0" borderId="0" xfId="0" applyFont="1" applyAlignment="1">
      <alignment horizontal="left" indent="1"/>
    </xf>
    <xf numFmtId="0" fontId="112" fillId="0" borderId="0" xfId="0" applyFont="1" applyAlignment="1">
      <alignment horizontal="left" indent="1"/>
    </xf>
    <xf numFmtId="0" fontId="106" fillId="0" borderId="3" xfId="0" applyFont="1" applyFill="1" applyBorder="1" applyAlignment="1">
      <alignment horizontal="left" indent="1"/>
    </xf>
    <xf numFmtId="0" fontId="106" fillId="0" borderId="3" xfId="0" applyFont="1" applyFill="1" applyBorder="1" applyAlignment="1">
      <alignment horizontal="center" vertical="center" wrapText="1"/>
    </xf>
    <xf numFmtId="193" fontId="102" fillId="0" borderId="3" xfId="0" applyNumberFormat="1" applyFont="1" applyFill="1" applyBorder="1" applyAlignment="1" applyProtection="1">
      <alignment horizontal="right" vertical="center"/>
      <protection locked="0"/>
    </xf>
    <xf numFmtId="0" fontId="102" fillId="0" borderId="25" xfId="0" applyFont="1" applyFill="1" applyBorder="1" applyAlignment="1">
      <alignment horizontal="left" vertical="center" indent="1"/>
    </xf>
    <xf numFmtId="0" fontId="106" fillId="0" borderId="26" xfId="0" applyFont="1" applyFill="1" applyBorder="1" applyAlignment="1"/>
    <xf numFmtId="193" fontId="102" fillId="36" borderId="26" xfId="0" applyNumberFormat="1" applyFont="1" applyFill="1" applyBorder="1" applyAlignment="1">
      <alignment horizontal="right"/>
    </xf>
    <xf numFmtId="193" fontId="102" fillId="36" borderId="27" xfId="7" applyNumberFormat="1" applyFont="1" applyFill="1" applyBorder="1" applyAlignment="1" applyProtection="1">
      <alignment horizontal="right"/>
    </xf>
    <xf numFmtId="0" fontId="102" fillId="0" borderId="0" xfId="0" applyFont="1" applyFill="1" applyBorder="1" applyAlignment="1">
      <alignment horizontal="center"/>
    </xf>
    <xf numFmtId="0" fontId="102" fillId="0" borderId="0" xfId="0" applyFont="1" applyFill="1" applyAlignment="1">
      <alignment horizontal="center"/>
    </xf>
    <xf numFmtId="0" fontId="110" fillId="0" borderId="0" xfId="0" applyFont="1" applyFill="1" applyAlignment="1">
      <alignment horizontal="center"/>
    </xf>
    <xf numFmtId="0" fontId="104" fillId="0" borderId="22" xfId="0" applyFont="1" applyFill="1" applyBorder="1" applyAlignment="1">
      <alignment horizontal="center" vertical="center"/>
    </xf>
    <xf numFmtId="0" fontId="106" fillId="0" borderId="10" xfId="0" applyNumberFormat="1" applyFont="1" applyFill="1" applyBorder="1" applyAlignment="1">
      <alignment vertical="center" wrapText="1"/>
    </xf>
    <xf numFmtId="0" fontId="102" fillId="0" borderId="10" xfId="0" applyNumberFormat="1" applyFont="1" applyFill="1" applyBorder="1" applyAlignment="1">
      <alignment horizontal="left" vertical="center" wrapText="1"/>
    </xf>
    <xf numFmtId="0" fontId="110" fillId="0" borderId="10" xfId="0" applyFont="1" applyFill="1" applyBorder="1" applyAlignment="1" applyProtection="1">
      <alignment horizontal="left" vertical="center" indent="1"/>
      <protection locked="0"/>
    </xf>
    <xf numFmtId="0" fontId="110" fillId="0" borderId="10" xfId="0" applyFont="1" applyFill="1" applyBorder="1" applyAlignment="1" applyProtection="1">
      <alignment horizontal="left" vertical="center"/>
      <protection locked="0"/>
    </xf>
    <xf numFmtId="0" fontId="104" fillId="0" borderId="25" xfId="0" applyFont="1" applyFill="1" applyBorder="1" applyAlignment="1">
      <alignment horizontal="center" vertical="center"/>
    </xf>
    <xf numFmtId="0" fontId="106" fillId="0" borderId="29" xfId="0" applyNumberFormat="1" applyFont="1" applyFill="1" applyBorder="1" applyAlignment="1">
      <alignment vertical="center" wrapText="1"/>
    </xf>
    <xf numFmtId="0" fontId="112" fillId="0" borderId="0" xfId="0" applyFont="1" applyBorder="1"/>
    <xf numFmtId="0" fontId="104" fillId="0" borderId="1" xfId="0" applyFont="1" applyBorder="1"/>
    <xf numFmtId="0" fontId="107" fillId="0" borderId="1" xfId="0" applyFont="1" applyBorder="1" applyAlignment="1">
      <alignment horizontal="center"/>
    </xf>
    <xf numFmtId="0" fontId="110" fillId="0" borderId="1" xfId="0" applyFont="1" applyFill="1" applyBorder="1" applyAlignment="1">
      <alignment horizontal="center"/>
    </xf>
    <xf numFmtId="0" fontId="104" fillId="0" borderId="19" xfId="0" applyFont="1" applyBorder="1" applyAlignment="1">
      <alignment vertical="center" wrapText="1"/>
    </xf>
    <xf numFmtId="0" fontId="107" fillId="0" borderId="20" xfId="0" applyFont="1" applyBorder="1" applyAlignment="1">
      <alignment vertical="center" wrapText="1"/>
    </xf>
    <xf numFmtId="0" fontId="104" fillId="0" borderId="124" xfId="0" applyFont="1" applyBorder="1" applyAlignment="1">
      <alignment horizontal="center" vertical="center" wrapText="1"/>
    </xf>
    <xf numFmtId="0" fontId="104" fillId="0" borderId="108" xfId="0" applyFont="1" applyBorder="1" applyAlignment="1">
      <alignment vertical="center" wrapText="1"/>
    </xf>
    <xf numFmtId="3" fontId="104" fillId="36" borderId="108" xfId="0" applyNumberFormat="1" applyFont="1" applyFill="1" applyBorder="1" applyAlignment="1">
      <alignment vertical="center" wrapText="1"/>
    </xf>
    <xf numFmtId="3" fontId="104" fillId="36" borderId="109"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14" fontId="102" fillId="3" borderId="108" xfId="8" quotePrefix="1" applyNumberFormat="1" applyFont="1" applyFill="1" applyBorder="1" applyAlignment="1" applyProtection="1">
      <alignment horizontal="left" vertical="center" wrapText="1" indent="2"/>
      <protection locked="0"/>
    </xf>
    <xf numFmtId="3" fontId="104" fillId="0" borderId="108" xfId="0" applyNumberFormat="1" applyFont="1" applyBorder="1" applyAlignment="1">
      <alignment vertical="center" wrapText="1"/>
    </xf>
    <xf numFmtId="3" fontId="104" fillId="0" borderId="109" xfId="0" applyNumberFormat="1" applyFont="1" applyBorder="1" applyAlignment="1">
      <alignment vertical="center" wrapText="1"/>
    </xf>
    <xf numFmtId="3" fontId="104" fillId="0" borderId="24" xfId="0" applyNumberFormat="1" applyFont="1" applyBorder="1" applyAlignment="1">
      <alignment vertical="center" wrapText="1"/>
    </xf>
    <xf numFmtId="14" fontId="102" fillId="3" borderId="108" xfId="8" quotePrefix="1" applyNumberFormat="1" applyFont="1" applyFill="1" applyBorder="1" applyAlignment="1" applyProtection="1">
      <alignment horizontal="left" vertical="center" wrapText="1" indent="3"/>
      <protection locked="0"/>
    </xf>
    <xf numFmtId="0" fontId="104" fillId="0" borderId="108" xfId="0" applyFont="1" applyFill="1" applyBorder="1" applyAlignment="1">
      <alignment horizontal="left" vertical="center" wrapText="1" indent="2"/>
    </xf>
    <xf numFmtId="3" fontId="104" fillId="0" borderId="108" xfId="0" applyNumberFormat="1" applyFont="1" applyFill="1" applyBorder="1" applyAlignment="1">
      <alignment vertical="center" wrapText="1"/>
    </xf>
    <xf numFmtId="3" fontId="104" fillId="0" borderId="24" xfId="0" applyNumberFormat="1" applyFont="1" applyFill="1" applyBorder="1" applyAlignment="1">
      <alignment vertical="center" wrapText="1"/>
    </xf>
    <xf numFmtId="0" fontId="104" fillId="0" borderId="124" xfId="0" applyFont="1" applyFill="1" applyBorder="1" applyAlignment="1">
      <alignment horizontal="center" vertical="center" wrapText="1"/>
    </xf>
    <xf numFmtId="0" fontId="104" fillId="0" borderId="108" xfId="0" applyFont="1" applyFill="1" applyBorder="1" applyAlignment="1">
      <alignment vertical="center" wrapText="1"/>
    </xf>
    <xf numFmtId="0" fontId="104" fillId="0" borderId="25" xfId="0" applyFont="1" applyBorder="1" applyAlignment="1">
      <alignment horizontal="center" vertical="center" wrapText="1"/>
    </xf>
    <xf numFmtId="0" fontId="107" fillId="0" borderId="26" xfId="0" applyFont="1" applyBorder="1" applyAlignment="1">
      <alignment vertical="center" wrapText="1"/>
    </xf>
    <xf numFmtId="3" fontId="104" fillId="36" borderId="26" xfId="0" applyNumberFormat="1" applyFont="1" applyFill="1" applyBorder="1" applyAlignment="1">
      <alignment vertical="center" wrapText="1"/>
    </xf>
    <xf numFmtId="3" fontId="104" fillId="36" borderId="28" xfId="0" applyNumberFormat="1" applyFont="1" applyFill="1" applyBorder="1" applyAlignment="1">
      <alignment vertical="center" wrapText="1"/>
    </xf>
    <xf numFmtId="3" fontId="104" fillId="36" borderId="43" xfId="0" applyNumberFormat="1" applyFont="1" applyFill="1" applyBorder="1" applyAlignment="1">
      <alignment vertical="center" wrapText="1"/>
    </xf>
    <xf numFmtId="0" fontId="104" fillId="0" borderId="0" xfId="0" applyFont="1" applyFill="1" applyBorder="1" applyAlignment="1">
      <alignment wrapText="1"/>
    </xf>
    <xf numFmtId="0" fontId="102" fillId="0" borderId="0" xfId="0" applyFont="1" applyBorder="1" applyAlignment="1">
      <alignment horizontal="left" wrapText="1"/>
    </xf>
    <xf numFmtId="0" fontId="102" fillId="0" borderId="19" xfId="0" applyFont="1" applyBorder="1"/>
    <xf numFmtId="0" fontId="106" fillId="0" borderId="30" xfId="0" applyFont="1" applyBorder="1" applyAlignment="1">
      <alignment horizontal="center" wrapText="1"/>
    </xf>
    <xf numFmtId="0" fontId="106" fillId="0" borderId="21" xfId="0" applyFont="1" applyBorder="1" applyAlignment="1">
      <alignment horizontal="center"/>
    </xf>
    <xf numFmtId="0" fontId="102" fillId="0" borderId="124" xfId="0" applyFont="1" applyBorder="1" applyAlignment="1">
      <alignment vertical="center"/>
    </xf>
    <xf numFmtId="0" fontId="102" fillId="0" borderId="109" xfId="0" applyFont="1" applyBorder="1" applyAlignment="1">
      <alignment wrapText="1"/>
    </xf>
    <xf numFmtId="0" fontId="102" fillId="0" borderId="22" xfId="0" applyFont="1" applyBorder="1" applyAlignment="1">
      <alignment vertical="center"/>
    </xf>
    <xf numFmtId="0" fontId="106" fillId="0" borderId="8" xfId="0" applyFont="1" applyBorder="1" applyAlignment="1">
      <alignment horizontal="center" vertical="center" wrapText="1"/>
    </xf>
    <xf numFmtId="0" fontId="106" fillId="0" borderId="122" xfId="0" applyFont="1" applyBorder="1" applyAlignment="1">
      <alignment horizontal="center" vertical="center" wrapText="1"/>
    </xf>
    <xf numFmtId="0" fontId="102" fillId="0" borderId="122" xfId="0" applyFont="1" applyBorder="1" applyAlignment="1"/>
    <xf numFmtId="0" fontId="102" fillId="0" borderId="122" xfId="0" applyFont="1" applyBorder="1" applyAlignment="1">
      <alignment horizontal="left" vertical="center" wrapText="1"/>
    </xf>
    <xf numFmtId="0" fontId="102" fillId="0" borderId="8" xfId="0" applyFont="1" applyBorder="1" applyAlignment="1">
      <alignment wrapText="1"/>
    </xf>
    <xf numFmtId="0" fontId="102" fillId="0" borderId="24" xfId="0" applyFont="1" applyBorder="1" applyAlignment="1">
      <alignment wrapText="1"/>
    </xf>
    <xf numFmtId="0" fontId="102" fillId="0" borderId="108" xfId="0" applyFont="1" applyBorder="1" applyAlignment="1">
      <alignment wrapText="1"/>
    </xf>
    <xf numFmtId="0" fontId="104" fillId="0" borderId="24" xfId="0" applyFont="1" applyBorder="1" applyAlignment="1"/>
    <xf numFmtId="0" fontId="102" fillId="0" borderId="104" xfId="0" applyFont="1" applyBorder="1" applyAlignment="1">
      <alignment wrapText="1"/>
    </xf>
    <xf numFmtId="0" fontId="102" fillId="0" borderId="25" xfId="0" applyFont="1" applyBorder="1"/>
    <xf numFmtId="0" fontId="102" fillId="0" borderId="28" xfId="0" applyFont="1" applyBorder="1" applyAlignment="1">
      <alignment wrapText="1"/>
    </xf>
    <xf numFmtId="0" fontId="104" fillId="0" borderId="27" xfId="0" applyFont="1" applyBorder="1" applyAlignment="1"/>
    <xf numFmtId="0" fontId="102" fillId="0" borderId="0" xfId="11" applyFont="1" applyFill="1" applyBorder="1" applyAlignment="1" applyProtection="1"/>
    <xf numFmtId="0" fontId="102" fillId="0" borderId="1" xfId="11" applyFont="1" applyFill="1" applyBorder="1" applyAlignment="1" applyProtection="1"/>
    <xf numFmtId="0" fontId="106" fillId="0" borderId="1" xfId="11" applyFont="1" applyFill="1" applyBorder="1" applyAlignment="1" applyProtection="1">
      <alignment horizontal="left" vertical="center"/>
    </xf>
    <xf numFmtId="0" fontId="102" fillId="0" borderId="0" xfId="11" applyFont="1" applyFill="1" applyBorder="1" applyAlignment="1" applyProtection="1">
      <alignment horizontal="left"/>
    </xf>
    <xf numFmtId="0" fontId="110" fillId="0" borderId="0" xfId="11" applyFont="1" applyFill="1" applyBorder="1" applyAlignment="1" applyProtection="1">
      <alignment horizontal="right"/>
    </xf>
    <xf numFmtId="0" fontId="102" fillId="0" borderId="19" xfId="11" applyFont="1" applyFill="1" applyBorder="1" applyAlignment="1" applyProtection="1">
      <alignment vertical="center"/>
    </xf>
    <xf numFmtId="0" fontId="102" fillId="0" borderId="20" xfId="11" applyFont="1" applyFill="1" applyBorder="1" applyAlignment="1" applyProtection="1">
      <alignment vertical="center"/>
    </xf>
    <xf numFmtId="0" fontId="106" fillId="0" borderId="20" xfId="11" applyFont="1" applyFill="1" applyBorder="1" applyAlignment="1" applyProtection="1">
      <alignment horizontal="center" vertical="center"/>
    </xf>
    <xf numFmtId="0" fontId="106" fillId="0" borderId="21" xfId="11" applyFont="1" applyFill="1" applyBorder="1" applyAlignment="1" applyProtection="1">
      <alignment horizontal="center" vertical="center"/>
    </xf>
    <xf numFmtId="0" fontId="102" fillId="0" borderId="0" xfId="11" applyFont="1" applyFill="1" applyBorder="1" applyAlignment="1" applyProtection="1">
      <alignment vertical="center"/>
    </xf>
    <xf numFmtId="0" fontId="105" fillId="0" borderId="124" xfId="0" applyFont="1" applyBorder="1"/>
    <xf numFmtId="0" fontId="104" fillId="0" borderId="7"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5" fillId="0" borderId="124" xfId="0" applyFont="1" applyBorder="1" applyAlignment="1">
      <alignment horizontal="center"/>
    </xf>
    <xf numFmtId="0" fontId="104" fillId="0" borderId="107" xfId="0" applyFont="1" applyBorder="1" applyAlignment="1">
      <alignment vertical="center" wrapText="1"/>
    </xf>
    <xf numFmtId="167" fontId="104" fillId="0" borderId="108" xfId="0" applyNumberFormat="1" applyFont="1" applyBorder="1" applyAlignment="1">
      <alignment horizontal="center" vertical="center"/>
    </xf>
    <xf numFmtId="167" fontId="104" fillId="0" borderId="122" xfId="0" applyNumberFormat="1" applyFont="1" applyBorder="1" applyAlignment="1">
      <alignment horizontal="center" vertical="center"/>
    </xf>
    <xf numFmtId="167" fontId="111" fillId="0" borderId="108" xfId="0" applyNumberFormat="1" applyFont="1" applyBorder="1" applyAlignment="1">
      <alignment horizontal="center" vertical="center"/>
    </xf>
    <xf numFmtId="0" fontId="111" fillId="0" borderId="107" xfId="0" applyFont="1" applyBorder="1" applyAlignment="1">
      <alignment vertical="center" wrapText="1"/>
    </xf>
    <xf numFmtId="167" fontId="105" fillId="0" borderId="0" xfId="0" applyNumberFormat="1" applyFont="1"/>
    <xf numFmtId="0" fontId="105" fillId="0" borderId="25" xfId="0" applyFont="1" applyBorder="1"/>
    <xf numFmtId="0" fontId="107" fillId="36" borderId="125" xfId="0" applyFont="1" applyFill="1" applyBorder="1" applyAlignment="1">
      <alignment vertical="center" wrapText="1"/>
    </xf>
    <xf numFmtId="167" fontId="107" fillId="36" borderId="26" xfId="0" applyNumberFormat="1" applyFont="1" applyFill="1" applyBorder="1" applyAlignment="1">
      <alignment horizontal="center" vertical="center"/>
    </xf>
    <xf numFmtId="167" fontId="107" fillId="36" borderId="27" xfId="0" applyNumberFormat="1" applyFont="1" applyFill="1" applyBorder="1" applyAlignment="1">
      <alignment horizontal="center" vertical="center"/>
    </xf>
    <xf numFmtId="0" fontId="104" fillId="0" borderId="0" xfId="0" applyFont="1" applyAlignment="1">
      <alignment vertical="center"/>
    </xf>
    <xf numFmtId="0" fontId="106" fillId="0" borderId="0" xfId="11" applyFont="1" applyFill="1" applyBorder="1" applyAlignment="1" applyProtection="1">
      <alignment horizontal="center" vertical="center" wrapText="1"/>
    </xf>
    <xf numFmtId="0" fontId="105" fillId="0" borderId="19" xfId="0" applyFont="1" applyBorder="1" applyAlignment="1">
      <alignment horizontal="center" vertical="center"/>
    </xf>
    <xf numFmtId="0" fontId="107" fillId="36" borderId="31" xfId="0" applyFont="1" applyFill="1" applyBorder="1" applyAlignment="1">
      <alignment wrapText="1"/>
    </xf>
    <xf numFmtId="193" fontId="105" fillId="36" borderId="21" xfId="0" applyNumberFormat="1" applyFont="1" applyFill="1" applyBorder="1" applyAlignment="1">
      <alignment horizontal="center" vertical="center"/>
    </xf>
    <xf numFmtId="0" fontId="104" fillId="0" borderId="22" xfId="0" applyFont="1" applyBorder="1" applyAlignment="1">
      <alignment horizontal="center" vertical="center"/>
    </xf>
    <xf numFmtId="0" fontId="104" fillId="0" borderId="9" xfId="0" applyFont="1" applyFill="1" applyBorder="1" applyAlignment="1"/>
    <xf numFmtId="193" fontId="105" fillId="0" borderId="23" xfId="0" applyNumberFormat="1" applyFont="1" applyBorder="1" applyAlignment="1"/>
    <xf numFmtId="0" fontId="105" fillId="0" borderId="0" xfId="0" applyFont="1" applyAlignment="1"/>
    <xf numFmtId="0" fontId="104" fillId="0" borderId="22" xfId="0" applyFont="1" applyBorder="1" applyAlignment="1">
      <alignment horizontal="center" vertical="center" wrapText="1"/>
    </xf>
    <xf numFmtId="0" fontId="104" fillId="0" borderId="9" xfId="0" applyFont="1" applyFill="1" applyBorder="1" applyAlignment="1">
      <alignment vertical="center" wrapText="1"/>
    </xf>
    <xf numFmtId="193" fontId="105" fillId="0" borderId="23" xfId="0" applyNumberFormat="1" applyFont="1" applyBorder="1" applyAlignment="1">
      <alignment wrapText="1"/>
    </xf>
    <xf numFmtId="0" fontId="105" fillId="0" borderId="0" xfId="0" applyFont="1" applyAlignment="1">
      <alignment wrapText="1"/>
    </xf>
    <xf numFmtId="0" fontId="107" fillId="36" borderId="9" xfId="0" applyFont="1" applyFill="1" applyBorder="1" applyAlignment="1">
      <alignment wrapText="1"/>
    </xf>
    <xf numFmtId="193" fontId="105" fillId="36" borderId="23" xfId="0" applyNumberFormat="1" applyFont="1" applyFill="1" applyBorder="1" applyAlignment="1">
      <alignment horizontal="center" vertical="center" wrapText="1"/>
    </xf>
    <xf numFmtId="0" fontId="104" fillId="0" borderId="9" xfId="0" applyFont="1" applyFill="1" applyBorder="1" applyAlignment="1">
      <alignment vertical="center"/>
    </xf>
    <xf numFmtId="0" fontId="104" fillId="0" borderId="9" xfId="0" applyFont="1" applyBorder="1" applyAlignment="1">
      <alignment wrapText="1"/>
    </xf>
    <xf numFmtId="193" fontId="105" fillId="0" borderId="23" xfId="0" applyNumberFormat="1" applyFont="1" applyFill="1" applyBorder="1" applyAlignment="1">
      <alignment wrapText="1"/>
    </xf>
    <xf numFmtId="0" fontId="107" fillId="36" borderId="77" xfId="0" applyFont="1" applyFill="1" applyBorder="1" applyAlignment="1">
      <alignment wrapText="1"/>
    </xf>
    <xf numFmtId="193" fontId="105" fillId="36" borderId="27" xfId="0" applyNumberFormat="1"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Fill="1"/>
    <xf numFmtId="0" fontId="107" fillId="0" borderId="0" xfId="0" applyFont="1" applyAlignment="1">
      <alignment horizontal="center"/>
    </xf>
    <xf numFmtId="0" fontId="102" fillId="0" borderId="19" xfId="9" applyFont="1" applyFill="1" applyBorder="1" applyAlignment="1" applyProtection="1">
      <alignment horizontal="center" vertical="center"/>
      <protection locked="0"/>
    </xf>
    <xf numFmtId="0" fontId="106" fillId="3" borderId="5" xfId="9" applyFont="1" applyFill="1" applyBorder="1" applyAlignment="1" applyProtection="1">
      <alignment horizontal="center" vertical="center" wrapText="1"/>
      <protection locked="0"/>
    </xf>
    <xf numFmtId="164" fontId="102" fillId="3" borderId="21" xfId="2" applyNumberFormat="1" applyFont="1" applyFill="1" applyBorder="1" applyAlignment="1" applyProtection="1">
      <alignment horizontal="center" vertical="center"/>
      <protection locked="0"/>
    </xf>
    <xf numFmtId="0" fontId="102" fillId="0" borderId="22" xfId="9" applyFont="1" applyFill="1" applyBorder="1" applyAlignment="1" applyProtection="1">
      <alignment horizontal="center" vertical="center"/>
      <protection locked="0"/>
    </xf>
    <xf numFmtId="0" fontId="107" fillId="36" borderId="3" xfId="0" applyFont="1" applyFill="1" applyBorder="1" applyAlignment="1">
      <alignment horizontal="left" vertical="top" wrapText="1"/>
    </xf>
    <xf numFmtId="193" fontId="102" fillId="36" borderId="23" xfId="2" applyNumberFormat="1" applyFont="1" applyFill="1" applyBorder="1" applyAlignment="1" applyProtection="1">
      <alignment vertical="top"/>
    </xf>
    <xf numFmtId="0" fontId="102" fillId="3" borderId="7" xfId="13" applyFont="1" applyFill="1" applyBorder="1" applyAlignment="1" applyProtection="1">
      <alignment vertical="center" wrapText="1"/>
      <protection locked="0"/>
    </xf>
    <xf numFmtId="193" fontId="102" fillId="3" borderId="23" xfId="2" applyNumberFormat="1" applyFont="1" applyFill="1" applyBorder="1" applyAlignment="1" applyProtection="1">
      <alignment vertical="top"/>
      <protection locked="0"/>
    </xf>
    <xf numFmtId="0" fontId="102" fillId="3" borderId="3" xfId="13" applyFont="1" applyFill="1" applyBorder="1" applyAlignment="1" applyProtection="1">
      <alignment vertical="center" wrapText="1"/>
      <protection locked="0"/>
    </xf>
    <xf numFmtId="0" fontId="102" fillId="3" borderId="2"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xf>
    <xf numFmtId="0" fontId="102" fillId="3" borderId="7" xfId="13" applyFont="1" applyFill="1" applyBorder="1" applyAlignment="1" applyProtection="1">
      <alignment horizontal="left" vertical="center" wrapText="1"/>
      <protection locked="0"/>
    </xf>
    <xf numFmtId="193" fontId="102" fillId="3"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protection locked="0"/>
    </xf>
    <xf numFmtId="0" fontId="102" fillId="3" borderId="3" xfId="9" applyFont="1" applyFill="1" applyBorder="1" applyAlignment="1" applyProtection="1">
      <alignment horizontal="left" vertical="center" wrapText="1"/>
      <protection locked="0"/>
    </xf>
    <xf numFmtId="0" fontId="102" fillId="0" borderId="3" xfId="13" applyFont="1" applyBorder="1" applyAlignment="1" applyProtection="1">
      <alignment horizontal="left" vertical="center" wrapText="1"/>
      <protection locked="0"/>
    </xf>
    <xf numFmtId="0" fontId="102" fillId="0" borderId="0" xfId="13" applyFont="1" applyBorder="1" applyAlignment="1" applyProtection="1">
      <alignment wrapText="1"/>
      <protection locked="0"/>
    </xf>
    <xf numFmtId="0" fontId="102" fillId="0" borderId="3" xfId="13" applyFont="1" applyFill="1" applyBorder="1" applyAlignment="1" applyProtection="1">
      <alignment horizontal="left" vertical="center" wrapText="1"/>
      <protection locked="0"/>
    </xf>
    <xf numFmtId="1" fontId="106" fillId="36" borderId="3" xfId="2" applyNumberFormat="1" applyFont="1" applyFill="1" applyBorder="1" applyAlignment="1" applyProtection="1">
      <alignment horizontal="left" vertical="top" wrapText="1"/>
    </xf>
    <xf numFmtId="0" fontId="102" fillId="0" borderId="22" xfId="9" applyFont="1" applyFill="1" applyBorder="1" applyAlignment="1" applyProtection="1">
      <alignment horizontal="center" vertical="center" wrapText="1"/>
      <protection locked="0"/>
    </xf>
    <xf numFmtId="0" fontId="106" fillId="3" borderId="3"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indent="3"/>
      <protection locked="0"/>
    </xf>
    <xf numFmtId="0" fontId="106" fillId="36" borderId="3" xfId="13" applyFont="1" applyFill="1" applyBorder="1" applyAlignment="1" applyProtection="1">
      <alignment vertical="center" wrapText="1"/>
      <protection locked="0"/>
    </xf>
    <xf numFmtId="0" fontId="102" fillId="0" borderId="25" xfId="9" applyFont="1" applyFill="1" applyBorder="1" applyAlignment="1" applyProtection="1">
      <alignment horizontal="center" vertical="center" wrapText="1"/>
      <protection locked="0"/>
    </xf>
    <xf numFmtId="0" fontId="106" fillId="36" borderId="26" xfId="13" applyFont="1" applyFill="1" applyBorder="1" applyAlignment="1" applyProtection="1">
      <alignment vertical="center" wrapText="1"/>
      <protection locked="0"/>
    </xf>
    <xf numFmtId="193" fontId="102" fillId="36" borderId="27" xfId="2" applyNumberFormat="1" applyFont="1" applyFill="1" applyBorder="1" applyAlignment="1" applyProtection="1">
      <alignment vertical="top" wrapText="1"/>
    </xf>
    <xf numFmtId="0" fontId="107" fillId="0" borderId="0" xfId="21410" applyFont="1" applyFill="1" applyAlignment="1" applyProtection="1">
      <alignment horizontal="left" vertical="center"/>
      <protection locked="0"/>
    </xf>
    <xf numFmtId="0" fontId="107" fillId="36" borderId="20" xfId="0" applyFont="1" applyFill="1" applyBorder="1" applyAlignment="1">
      <alignment horizontal="center" vertical="center" wrapText="1"/>
    </xf>
    <xf numFmtId="0" fontId="107" fillId="36" borderId="21" xfId="0" applyFont="1" applyFill="1" applyBorder="1" applyAlignment="1">
      <alignment horizontal="center" vertical="center" wrapText="1"/>
    </xf>
    <xf numFmtId="0" fontId="104" fillId="0" borderId="0" xfId="0" applyFont="1" applyFill="1" applyAlignment="1">
      <alignment horizontal="center" vertical="center"/>
    </xf>
    <xf numFmtId="0" fontId="107" fillId="36" borderId="124" xfId="0" applyFont="1" applyFill="1" applyBorder="1" applyAlignment="1">
      <alignment horizontal="left" vertical="center" wrapText="1"/>
    </xf>
    <xf numFmtId="0" fontId="107" fillId="36" borderId="108" xfId="0" applyFont="1" applyFill="1" applyBorder="1" applyAlignment="1">
      <alignment horizontal="left" vertical="center" wrapText="1"/>
    </xf>
    <xf numFmtId="0" fontId="107" fillId="36" borderId="122" xfId="0" applyFont="1" applyFill="1" applyBorder="1" applyAlignment="1">
      <alignment horizontal="left" vertical="center" wrapText="1"/>
    </xf>
    <xf numFmtId="0" fontId="104" fillId="0" borderId="0" xfId="0" applyFont="1" applyFill="1" applyAlignment="1">
      <alignment horizontal="left" vertical="center"/>
    </xf>
    <xf numFmtId="0" fontId="104" fillId="0" borderId="124" xfId="0" applyFont="1" applyFill="1" applyBorder="1" applyAlignment="1">
      <alignment horizontal="right" vertical="center" wrapText="1"/>
    </xf>
    <xf numFmtId="0" fontId="104" fillId="0" borderId="108" xfId="0" applyFont="1" applyFill="1" applyBorder="1" applyAlignment="1">
      <alignment horizontal="left" vertical="center" wrapText="1"/>
    </xf>
    <xf numFmtId="10" fontId="102" fillId="0" borderId="108" xfId="20961" applyNumberFormat="1" applyFont="1" applyFill="1" applyBorder="1" applyAlignment="1">
      <alignment horizontal="left" vertical="center" wrapText="1"/>
    </xf>
    <xf numFmtId="164" fontId="104" fillId="0" borderId="122" xfId="7" applyNumberFormat="1" applyFont="1" applyFill="1" applyBorder="1" applyAlignment="1">
      <alignment horizontal="right" vertical="center" wrapText="1"/>
    </xf>
    <xf numFmtId="10" fontId="104" fillId="0" borderId="108" xfId="20961" applyNumberFormat="1" applyFont="1" applyFill="1" applyBorder="1" applyAlignment="1">
      <alignment horizontal="left" vertical="center" wrapText="1"/>
    </xf>
    <xf numFmtId="10" fontId="107" fillId="36" borderId="108" xfId="0" applyNumberFormat="1" applyFont="1" applyFill="1" applyBorder="1" applyAlignment="1">
      <alignment horizontal="left" vertical="center" wrapText="1"/>
    </xf>
    <xf numFmtId="1" fontId="107" fillId="36" borderId="122" xfId="0" applyNumberFormat="1" applyFont="1" applyFill="1" applyBorder="1" applyAlignment="1">
      <alignment horizontal="right" vertical="center" wrapText="1"/>
    </xf>
    <xf numFmtId="10" fontId="107" fillId="36" borderId="108" xfId="20961" applyNumberFormat="1" applyFont="1" applyFill="1" applyBorder="1" applyAlignment="1">
      <alignment horizontal="left" vertical="center" wrapText="1"/>
    </xf>
    <xf numFmtId="49" fontId="104" fillId="0" borderId="124" xfId="0" applyNumberFormat="1" applyFont="1" applyFill="1" applyBorder="1" applyAlignment="1">
      <alignment horizontal="right" vertical="center" wrapText="1"/>
    </xf>
    <xf numFmtId="10" fontId="107" fillId="36" borderId="108" xfId="0" applyNumberFormat="1" applyFont="1" applyFill="1" applyBorder="1" applyAlignment="1">
      <alignment horizontal="center" vertical="center" wrapText="1"/>
    </xf>
    <xf numFmtId="1" fontId="107" fillId="36" borderId="122" xfId="0" applyNumberFormat="1" applyFont="1" applyFill="1" applyBorder="1" applyAlignment="1">
      <alignment horizontal="center" vertical="center" wrapText="1"/>
    </xf>
    <xf numFmtId="0" fontId="107" fillId="0" borderId="124" xfId="0" applyFont="1" applyFill="1" applyBorder="1" applyAlignment="1">
      <alignment horizontal="left" vertical="center" wrapText="1"/>
    </xf>
    <xf numFmtId="49" fontId="106" fillId="0" borderId="25" xfId="5" applyNumberFormat="1" applyFont="1" applyFill="1" applyBorder="1" applyAlignment="1" applyProtection="1">
      <alignment horizontal="left" vertical="center"/>
      <protection locked="0"/>
    </xf>
    <xf numFmtId="0" fontId="102" fillId="0" borderId="26" xfId="9" applyFont="1" applyFill="1" applyBorder="1" applyAlignment="1" applyProtection="1">
      <alignment horizontal="left" vertical="center" wrapText="1"/>
      <protection locked="0"/>
    </xf>
    <xf numFmtId="10" fontId="102" fillId="0" borderId="26" xfId="20961" applyNumberFormat="1" applyFont="1" applyFill="1" applyBorder="1" applyAlignment="1" applyProtection="1">
      <alignment horizontal="left" vertical="center"/>
    </xf>
    <xf numFmtId="164" fontId="102" fillId="0" borderId="27" xfId="7" applyNumberFormat="1" applyFont="1" applyFill="1" applyBorder="1" applyAlignment="1" applyProtection="1">
      <alignment horizontal="right" vertical="center"/>
    </xf>
    <xf numFmtId="0" fontId="106" fillId="0" borderId="0" xfId="11" applyFont="1" applyFill="1" applyBorder="1" applyAlignment="1" applyProtection="1"/>
    <xf numFmtId="0" fontId="106" fillId="0" borderId="0" xfId="11" applyFont="1" applyFill="1" applyBorder="1" applyAlignment="1" applyProtection="1">
      <alignment horizontal="center"/>
    </xf>
    <xf numFmtId="0" fontId="110" fillId="0" borderId="0" xfId="0" applyFont="1" applyFill="1" applyBorder="1" applyAlignment="1" applyProtection="1">
      <alignment horizontal="right"/>
      <protection locked="0"/>
    </xf>
    <xf numFmtId="0" fontId="104" fillId="0" borderId="4"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4" fillId="0" borderId="22" xfId="0" applyFont="1" applyBorder="1" applyAlignment="1">
      <alignment horizontal="center"/>
    </xf>
    <xf numFmtId="0" fontId="104" fillId="0" borderId="36" xfId="0" applyFont="1" applyBorder="1" applyAlignment="1">
      <alignment wrapText="1"/>
    </xf>
    <xf numFmtId="193" fontId="104" fillId="0" borderId="35" xfId="0" applyNumberFormat="1" applyFont="1" applyBorder="1" applyAlignment="1">
      <alignment vertical="center"/>
    </xf>
    <xf numFmtId="167" fontId="104" fillId="0" borderId="69" xfId="0" applyNumberFormat="1" applyFont="1" applyBorder="1" applyAlignment="1">
      <alignment horizontal="center"/>
    </xf>
    <xf numFmtId="167" fontId="105" fillId="0" borderId="0" xfId="0" applyNumberFormat="1" applyFont="1" applyBorder="1" applyAlignment="1">
      <alignment horizontal="center"/>
    </xf>
    <xf numFmtId="0" fontId="104" fillId="0" borderId="12" xfId="0" applyFont="1" applyBorder="1" applyAlignment="1">
      <alignment wrapText="1"/>
    </xf>
    <xf numFmtId="193" fontId="104" fillId="0" borderId="14" xfId="0" applyNumberFormat="1" applyFont="1" applyBorder="1" applyAlignment="1">
      <alignment vertical="center"/>
    </xf>
    <xf numFmtId="167" fontId="104" fillId="0" borderId="67" xfId="0" applyNumberFormat="1" applyFont="1" applyBorder="1" applyAlignment="1">
      <alignment horizontal="center"/>
    </xf>
    <xf numFmtId="193" fontId="111" fillId="0" borderId="14" xfId="0" applyNumberFormat="1" applyFont="1" applyBorder="1" applyAlignment="1">
      <alignment vertical="center"/>
    </xf>
    <xf numFmtId="167" fontId="111" fillId="0" borderId="67" xfId="0" applyNumberFormat="1" applyFont="1" applyBorder="1" applyAlignment="1">
      <alignment horizontal="center"/>
    </xf>
    <xf numFmtId="167" fontId="113" fillId="0" borderId="0" xfId="0" applyNumberFormat="1" applyFont="1" applyBorder="1" applyAlignment="1">
      <alignment horizontal="center"/>
    </xf>
    <xf numFmtId="0" fontId="111" fillId="0" borderId="12" xfId="0" applyFont="1" applyBorder="1" applyAlignment="1">
      <alignment wrapText="1"/>
    </xf>
    <xf numFmtId="0" fontId="111" fillId="0" borderId="12" xfId="0" applyFont="1" applyBorder="1" applyAlignment="1">
      <alignment horizontal="right" wrapText="1"/>
    </xf>
    <xf numFmtId="193" fontId="104" fillId="36" borderId="14" xfId="0" applyNumberFormat="1" applyFont="1" applyFill="1" applyBorder="1" applyAlignment="1">
      <alignment vertical="center"/>
    </xf>
    <xf numFmtId="167" fontId="110" fillId="77" borderId="67" xfId="0" applyNumberFormat="1" applyFont="1" applyFill="1" applyBorder="1" applyAlignment="1">
      <alignment horizontal="center"/>
    </xf>
    <xf numFmtId="0" fontId="104" fillId="0" borderId="13" xfId="0" applyFont="1" applyBorder="1" applyAlignment="1">
      <alignment wrapText="1"/>
    </xf>
    <xf numFmtId="193" fontId="104" fillId="0" borderId="15" xfId="0" applyNumberFormat="1" applyFont="1" applyBorder="1" applyAlignment="1">
      <alignment vertical="center"/>
    </xf>
    <xf numFmtId="167" fontId="104" fillId="0" borderId="70" xfId="0" applyNumberFormat="1" applyFont="1" applyBorder="1" applyAlignment="1">
      <alignment horizontal="center"/>
    </xf>
    <xf numFmtId="0" fontId="107" fillId="36" borderId="16" xfId="0" applyFont="1" applyFill="1" applyBorder="1" applyAlignment="1">
      <alignment wrapText="1"/>
    </xf>
    <xf numFmtId="193" fontId="107" fillId="36" borderId="17" xfId="0" applyNumberFormat="1" applyFont="1" applyFill="1" applyBorder="1" applyAlignment="1">
      <alignment vertical="center"/>
    </xf>
    <xf numFmtId="167" fontId="107" fillId="36" borderId="62" xfId="0" applyNumberFormat="1" applyFont="1" applyFill="1" applyBorder="1" applyAlignment="1">
      <alignment horizontal="center"/>
    </xf>
    <xf numFmtId="167" fontId="114" fillId="0" borderId="0" xfId="0" applyNumberFormat="1" applyFont="1" applyFill="1" applyBorder="1" applyAlignment="1">
      <alignment horizontal="center"/>
    </xf>
    <xf numFmtId="193" fontId="104" fillId="0" borderId="18" xfId="0" applyNumberFormat="1" applyFont="1" applyBorder="1" applyAlignment="1">
      <alignment vertical="center"/>
    </xf>
    <xf numFmtId="167" fontId="104" fillId="0" borderId="66" xfId="0" applyNumberFormat="1" applyFont="1" applyBorder="1" applyAlignment="1">
      <alignment horizontal="center"/>
    </xf>
    <xf numFmtId="0" fontId="104" fillId="0" borderId="124" xfId="0" applyFont="1" applyBorder="1" applyAlignment="1">
      <alignment horizontal="center"/>
    </xf>
    <xf numFmtId="0" fontId="111" fillId="0" borderId="13" xfId="0" applyFont="1" applyBorder="1" applyAlignment="1">
      <alignment horizontal="right" wrapText="1"/>
    </xf>
    <xf numFmtId="193" fontId="111" fillId="0" borderId="15" xfId="0" applyNumberFormat="1" applyFont="1" applyBorder="1" applyAlignment="1">
      <alignment vertical="center"/>
    </xf>
    <xf numFmtId="167" fontId="104" fillId="0" borderId="71" xfId="0" applyNumberFormat="1" applyFont="1" applyBorder="1" applyAlignment="1">
      <alignment horizontal="center"/>
    </xf>
    <xf numFmtId="193" fontId="107" fillId="36" borderId="145" xfId="0" applyNumberFormat="1" applyFont="1" applyFill="1" applyBorder="1" applyAlignment="1">
      <alignment vertical="center"/>
    </xf>
    <xf numFmtId="0" fontId="104" fillId="0" borderId="25" xfId="0" applyFont="1" applyBorder="1" applyAlignment="1">
      <alignment horizontal="center"/>
    </xf>
    <xf numFmtId="0" fontId="107" fillId="36" borderId="63" xfId="0" applyFont="1" applyFill="1" applyBorder="1" applyAlignment="1">
      <alignment wrapText="1"/>
    </xf>
    <xf numFmtId="193" fontId="107" fillId="36" borderId="64" xfId="0" applyNumberFormat="1" applyFont="1" applyFill="1" applyBorder="1" applyAlignment="1">
      <alignment vertical="center"/>
    </xf>
    <xf numFmtId="167" fontId="107" fillId="36" borderId="65" xfId="0" applyNumberFormat="1" applyFont="1" applyFill="1" applyBorder="1" applyAlignment="1">
      <alignment horizontal="center"/>
    </xf>
    <xf numFmtId="0" fontId="107" fillId="0" borderId="0" xfId="0" applyFont="1" applyFill="1" applyBorder="1" applyAlignment="1">
      <alignment horizontal="center" wrapText="1"/>
    </xf>
    <xf numFmtId="0" fontId="104" fillId="0" borderId="60" xfId="0" applyFont="1" applyBorder="1"/>
    <xf numFmtId="0" fontId="104" fillId="0" borderId="61" xfId="0" applyFont="1" applyBorder="1"/>
    <xf numFmtId="0" fontId="104" fillId="0" borderId="20" xfId="0" applyFont="1" applyBorder="1" applyAlignment="1">
      <alignment horizontal="center" vertical="center"/>
    </xf>
    <xf numFmtId="0" fontId="104" fillId="0" borderId="30" xfId="0" applyFont="1" applyBorder="1" applyAlignment="1">
      <alignment horizontal="center" vertical="center"/>
    </xf>
    <xf numFmtId="0" fontId="104" fillId="0" borderId="21" xfId="0" applyFont="1" applyBorder="1" applyAlignment="1">
      <alignment horizontal="center" vertical="center"/>
    </xf>
    <xf numFmtId="0" fontId="104" fillId="0" borderId="72" xfId="0" applyFont="1" applyBorder="1"/>
    <xf numFmtId="9" fontId="115" fillId="0" borderId="3" xfId="0" applyNumberFormat="1" applyFont="1" applyFill="1" applyBorder="1" applyAlignment="1">
      <alignment horizontal="center" vertical="center"/>
    </xf>
    <xf numFmtId="0" fontId="104" fillId="0" borderId="22" xfId="0" applyFont="1" applyBorder="1" applyAlignment="1">
      <alignment vertical="center"/>
    </xf>
    <xf numFmtId="0" fontId="102" fillId="3" borderId="3" xfId="13" applyFont="1" applyFill="1" applyBorder="1" applyAlignment="1" applyProtection="1">
      <alignment horizontal="left" vertical="center"/>
      <protection locked="0"/>
    </xf>
    <xf numFmtId="164" fontId="104" fillId="0" borderId="3" xfId="7" applyNumberFormat="1" applyFont="1" applyBorder="1" applyAlignment="1"/>
    <xf numFmtId="164" fontId="104" fillId="0" borderId="8" xfId="7" applyNumberFormat="1" applyFont="1" applyBorder="1" applyAlignment="1"/>
    <xf numFmtId="167" fontId="104" fillId="0" borderId="23" xfId="0" applyNumberFormat="1" applyFont="1" applyBorder="1" applyAlignment="1"/>
    <xf numFmtId="0" fontId="112" fillId="0" borderId="0" xfId="0" applyFont="1" applyAlignment="1"/>
    <xf numFmtId="0" fontId="102" fillId="3" borderId="25" xfId="9" applyFont="1" applyFill="1" applyBorder="1" applyAlignment="1" applyProtection="1">
      <alignment horizontal="left" vertical="center"/>
      <protection locked="0"/>
    </xf>
    <xf numFmtId="0" fontId="106" fillId="3" borderId="26" xfId="16" applyFont="1" applyFill="1" applyBorder="1" applyAlignment="1" applyProtection="1">
      <protection locked="0"/>
    </xf>
    <xf numFmtId="193" fontId="104" fillId="36" borderId="26" xfId="0" applyNumberFormat="1" applyFont="1" applyFill="1" applyBorder="1"/>
    <xf numFmtId="164" fontId="104" fillId="36" borderId="27" xfId="7" applyNumberFormat="1" applyFont="1" applyFill="1" applyBorder="1"/>
    <xf numFmtId="0" fontId="107" fillId="0" borderId="0" xfId="0" applyFont="1" applyFill="1" applyAlignment="1">
      <alignment horizontal="center" wrapText="1"/>
    </xf>
    <xf numFmtId="0" fontId="104" fillId="0" borderId="19" xfId="0" applyFont="1" applyBorder="1"/>
    <xf numFmtId="0" fontId="104" fillId="0" borderId="21" xfId="0" applyFont="1" applyBorder="1"/>
    <xf numFmtId="0" fontId="104" fillId="0" borderId="23" xfId="0" applyFont="1" applyBorder="1" applyAlignment="1">
      <alignment horizontal="center" vertical="center"/>
    </xf>
    <xf numFmtId="164" fontId="102" fillId="3" borderId="22" xfId="1" applyNumberFormat="1" applyFont="1" applyFill="1" applyBorder="1" applyAlignment="1" applyProtection="1">
      <alignment horizontal="center" vertical="center" wrapText="1"/>
      <protection locked="0"/>
    </xf>
    <xf numFmtId="164" fontId="102" fillId="3" borderId="3" xfId="1" applyNumberFormat="1" applyFont="1" applyFill="1" applyBorder="1" applyAlignment="1" applyProtection="1">
      <alignment horizontal="center" vertical="center" wrapText="1"/>
      <protection locked="0"/>
    </xf>
    <xf numFmtId="0" fontId="102" fillId="0" borderId="3" xfId="13" applyFont="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164" fontId="102" fillId="3" borderId="23" xfId="1" applyNumberFormat="1" applyFont="1" applyFill="1" applyBorder="1" applyAlignment="1" applyProtection="1">
      <alignment horizontal="center" vertical="center" wrapText="1"/>
      <protection locked="0"/>
    </xf>
    <xf numFmtId="0" fontId="102" fillId="3" borderId="22" xfId="5" applyFont="1" applyFill="1" applyBorder="1" applyAlignment="1" applyProtection="1">
      <alignment horizontal="right" vertical="center"/>
      <protection locked="0"/>
    </xf>
    <xf numFmtId="0" fontId="102" fillId="3" borderId="23" xfId="13" applyFont="1" applyFill="1" applyBorder="1" applyAlignment="1" applyProtection="1">
      <alignment horizontal="left" vertical="center"/>
      <protection locked="0"/>
    </xf>
    <xf numFmtId="193" fontId="104" fillId="0" borderId="22" xfId="0" applyNumberFormat="1" applyFont="1" applyBorder="1" applyAlignment="1"/>
    <xf numFmtId="193" fontId="104" fillId="0" borderId="3" xfId="0" applyNumberFormat="1" applyFont="1" applyBorder="1" applyAlignment="1"/>
    <xf numFmtId="193" fontId="104" fillId="0" borderId="23" xfId="0" applyNumberFormat="1" applyFont="1" applyBorder="1" applyAlignment="1"/>
    <xf numFmtId="164" fontId="104" fillId="0" borderId="24" xfId="7" applyNumberFormat="1" applyFont="1" applyBorder="1" applyAlignment="1">
      <alignment wrapText="1"/>
    </xf>
    <xf numFmtId="164" fontId="104" fillId="0" borderId="24" xfId="7" applyNumberFormat="1" applyFont="1" applyBorder="1" applyAlignment="1"/>
    <xf numFmtId="193" fontId="104" fillId="36" borderId="57" xfId="0" applyNumberFormat="1" applyFont="1" applyFill="1" applyBorder="1" applyAlignment="1"/>
    <xf numFmtId="0" fontId="106" fillId="3" borderId="27" xfId="16" applyFont="1" applyFill="1" applyBorder="1" applyAlignment="1" applyProtection="1">
      <protection locked="0"/>
    </xf>
    <xf numFmtId="193" fontId="104" fillId="36" borderId="25" xfId="0" applyNumberFormat="1" applyFont="1" applyFill="1" applyBorder="1"/>
    <xf numFmtId="193" fontId="104" fillId="36" borderId="27" xfId="0" applyNumberFormat="1" applyFont="1" applyFill="1" applyBorder="1"/>
    <xf numFmtId="193" fontId="104" fillId="36" borderId="58" xfId="0" applyNumberFormat="1" applyFont="1" applyFill="1" applyBorder="1"/>
    <xf numFmtId="0" fontId="104" fillId="0" borderId="0" xfId="0" applyFont="1" applyBorder="1" applyAlignment="1">
      <alignment horizontal="center"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7" fillId="0" borderId="0" xfId="0" applyFont="1" applyFill="1" applyAlignment="1">
      <alignment horizontal="center"/>
    </xf>
    <xf numFmtId="0" fontId="104" fillId="0" borderId="20" xfId="0" applyFont="1" applyBorder="1"/>
    <xf numFmtId="0" fontId="112" fillId="0" borderId="0" xfId="0" applyFont="1" applyAlignment="1">
      <alignment wrapText="1"/>
    </xf>
    <xf numFmtId="0" fontId="104" fillId="0" borderId="7" xfId="0" applyFont="1" applyBorder="1"/>
    <xf numFmtId="0" fontId="104" fillId="0" borderId="25" xfId="0" applyFont="1" applyBorder="1"/>
    <xf numFmtId="0" fontId="107" fillId="0" borderId="26" xfId="0" applyFont="1" applyBorder="1"/>
    <xf numFmtId="9" fontId="104" fillId="36" borderId="27" xfId="20961" applyFont="1" applyFill="1" applyBorder="1"/>
    <xf numFmtId="0" fontId="111" fillId="3" borderId="120" xfId="0" applyFont="1" applyFill="1" applyBorder="1" applyAlignment="1">
      <alignment horizontal="left"/>
    </xf>
    <xf numFmtId="0" fontId="111" fillId="3" borderId="121" xfId="0" applyFont="1" applyFill="1" applyBorder="1" applyAlignment="1">
      <alignment horizontal="left"/>
    </xf>
    <xf numFmtId="0" fontId="104" fillId="0" borderId="108" xfId="0" applyFont="1" applyFill="1" applyBorder="1" applyAlignment="1">
      <alignment horizontal="center" vertical="center" wrapText="1"/>
    </xf>
    <xf numFmtId="0" fontId="104" fillId="0" borderId="122" xfId="0" applyFont="1" applyFill="1" applyBorder="1" applyAlignment="1">
      <alignment horizontal="center" vertical="center" wrapText="1"/>
    </xf>
    <xf numFmtId="0" fontId="107" fillId="3" borderId="123" xfId="0" applyFont="1" applyFill="1" applyBorder="1" applyAlignment="1">
      <alignment vertical="center"/>
    </xf>
    <xf numFmtId="0" fontId="104" fillId="3" borderId="106" xfId="0" applyFont="1" applyFill="1" applyBorder="1" applyAlignment="1">
      <alignment vertical="center"/>
    </xf>
    <xf numFmtId="0" fontId="104" fillId="3" borderId="24" xfId="0" applyFont="1" applyFill="1" applyBorder="1" applyAlignment="1">
      <alignment vertical="center"/>
    </xf>
    <xf numFmtId="0" fontId="104" fillId="0" borderId="78" xfId="0" applyFont="1" applyFill="1" applyBorder="1" applyAlignment="1">
      <alignment horizontal="center" vertical="center"/>
    </xf>
    <xf numFmtId="0" fontId="104" fillId="0" borderId="7" xfId="0" applyFont="1" applyFill="1" applyBorder="1" applyAlignment="1">
      <alignment vertical="center"/>
    </xf>
    <xf numFmtId="164" fontId="102" fillId="37" borderId="0" xfId="1061" applyNumberFormat="1" applyFont="1" applyFill="1" applyBorder="1"/>
    <xf numFmtId="164" fontId="104" fillId="0" borderId="59" xfId="1061" applyNumberFormat="1" applyFont="1" applyFill="1" applyBorder="1" applyAlignment="1">
      <alignment vertical="center"/>
    </xf>
    <xf numFmtId="164" fontId="104" fillId="0" borderId="73" xfId="1061" applyNumberFormat="1" applyFont="1" applyFill="1" applyBorder="1" applyAlignment="1">
      <alignment vertical="center"/>
    </xf>
    <xf numFmtId="0" fontId="104" fillId="0" borderId="124" xfId="0" applyFont="1" applyFill="1" applyBorder="1" applyAlignment="1">
      <alignment horizontal="center" vertical="center"/>
    </xf>
    <xf numFmtId="0" fontId="104" fillId="0" borderId="108" xfId="0" applyFont="1" applyFill="1" applyBorder="1" applyAlignment="1">
      <alignment vertical="center"/>
    </xf>
    <xf numFmtId="164" fontId="104" fillId="0" borderId="108" xfId="1061" applyNumberFormat="1" applyFont="1" applyFill="1" applyBorder="1" applyAlignment="1">
      <alignment vertical="center"/>
    </xf>
    <xf numFmtId="0" fontId="107" fillId="0" borderId="108" xfId="0" applyFont="1" applyFill="1" applyBorder="1" applyAlignment="1">
      <alignment vertical="center"/>
    </xf>
    <xf numFmtId="0" fontId="107" fillId="0" borderId="26" xfId="0" applyFont="1" applyFill="1" applyBorder="1" applyAlignment="1">
      <alignment vertical="center"/>
    </xf>
    <xf numFmtId="164" fontId="104" fillId="0" borderId="26" xfId="1061" applyNumberFormat="1" applyFont="1" applyFill="1" applyBorder="1" applyAlignment="1">
      <alignment vertical="center"/>
    </xf>
    <xf numFmtId="164" fontId="104" fillId="0" borderId="28" xfId="1061" applyNumberFormat="1" applyFont="1" applyFill="1" applyBorder="1" applyAlignment="1">
      <alignment vertical="center"/>
    </xf>
    <xf numFmtId="164" fontId="104" fillId="0" borderId="27" xfId="1061" applyNumberFormat="1" applyFont="1" applyFill="1" applyBorder="1" applyAlignment="1">
      <alignment vertical="center"/>
    </xf>
    <xf numFmtId="0" fontId="104" fillId="3" borderId="72" xfId="0" applyFont="1" applyFill="1" applyBorder="1" applyAlignment="1">
      <alignment horizontal="center" vertical="center"/>
    </xf>
    <xf numFmtId="0" fontId="104" fillId="3" borderId="0" xfId="0" applyFont="1" applyFill="1" applyBorder="1" applyAlignment="1">
      <alignment vertical="center"/>
    </xf>
    <xf numFmtId="0" fontId="104" fillId="0" borderId="19" xfId="0" applyFont="1" applyFill="1" applyBorder="1" applyAlignment="1">
      <alignment horizontal="center" vertical="center"/>
    </xf>
    <xf numFmtId="0" fontId="104" fillId="0" borderId="20" xfId="0" applyFont="1" applyFill="1" applyBorder="1" applyAlignment="1">
      <alignment vertical="center"/>
    </xf>
    <xf numFmtId="169" fontId="102" fillId="37" borderId="61" xfId="20" applyFont="1" applyBorder="1"/>
    <xf numFmtId="164" fontId="104" fillId="0" borderId="30" xfId="0" applyNumberFormat="1" applyFont="1" applyFill="1" applyBorder="1" applyAlignment="1">
      <alignment vertical="center"/>
    </xf>
    <xf numFmtId="164" fontId="104" fillId="0" borderId="30" xfId="1061" applyNumberFormat="1" applyFont="1" applyFill="1" applyBorder="1" applyAlignment="1">
      <alignment vertical="center"/>
    </xf>
    <xf numFmtId="164" fontId="104" fillId="0" borderId="21" xfId="1061" applyNumberFormat="1" applyFont="1" applyFill="1" applyBorder="1" applyAlignment="1">
      <alignment vertical="center"/>
    </xf>
    <xf numFmtId="0" fontId="104" fillId="0" borderId="115" xfId="0" applyFont="1" applyFill="1" applyBorder="1" applyAlignment="1">
      <alignment horizontal="center" vertical="center"/>
    </xf>
    <xf numFmtId="0" fontId="104" fillId="0" borderId="103" xfId="0" applyFont="1" applyFill="1" applyBorder="1" applyAlignment="1">
      <alignment vertical="center"/>
    </xf>
    <xf numFmtId="169" fontId="102" fillId="37" borderId="28" xfId="20" applyFont="1" applyBorder="1"/>
    <xf numFmtId="169" fontId="102" fillId="37" borderId="119" xfId="20" applyFont="1" applyBorder="1"/>
    <xf numFmtId="169" fontId="102" fillId="37" borderId="125" xfId="20" applyFont="1" applyBorder="1"/>
    <xf numFmtId="164" fontId="104" fillId="0" borderId="104" xfId="1061" applyNumberFormat="1" applyFont="1" applyFill="1" applyBorder="1" applyAlignment="1">
      <alignment vertical="center"/>
    </xf>
    <xf numFmtId="164" fontId="104" fillId="0" borderId="116" xfId="1061" applyNumberFormat="1" applyFont="1" applyFill="1" applyBorder="1" applyAlignment="1">
      <alignment vertical="center"/>
    </xf>
    <xf numFmtId="0" fontId="104" fillId="0" borderId="117" xfId="0" applyFont="1" applyFill="1" applyBorder="1" applyAlignment="1">
      <alignment horizontal="center" vertical="center"/>
    </xf>
    <xf numFmtId="0" fontId="104" fillId="0" borderId="105" xfId="0" applyFont="1" applyFill="1" applyBorder="1" applyAlignment="1">
      <alignment vertical="center"/>
    </xf>
    <xf numFmtId="169" fontId="102" fillId="37" borderId="34" xfId="20" applyFont="1" applyBorder="1"/>
    <xf numFmtId="10" fontId="104" fillId="0" borderId="102" xfId="20641" applyNumberFormat="1" applyFont="1" applyFill="1" applyBorder="1" applyAlignment="1">
      <alignment vertical="center"/>
    </xf>
    <xf numFmtId="10" fontId="104" fillId="0" borderId="118" xfId="20641" applyNumberFormat="1" applyFont="1" applyFill="1" applyBorder="1" applyAlignment="1">
      <alignment vertical="center"/>
    </xf>
    <xf numFmtId="0" fontId="107" fillId="0" borderId="0" xfId="0" applyFont="1"/>
    <xf numFmtId="0" fontId="104" fillId="0" borderId="60" xfId="0" applyFont="1" applyBorder="1" applyAlignment="1">
      <alignment horizontal="center"/>
    </xf>
    <xf numFmtId="0" fontId="104" fillId="0" borderId="61" xfId="0" applyFont="1" applyBorder="1" applyAlignment="1">
      <alignment horizontal="center"/>
    </xf>
    <xf numFmtId="0" fontId="104" fillId="0" borderId="20" xfId="0" applyFont="1" applyBorder="1" applyAlignment="1">
      <alignment horizontal="center"/>
    </xf>
    <xf numFmtId="0" fontId="104" fillId="0" borderId="21" xfId="0" applyFont="1" applyBorder="1" applyAlignment="1">
      <alignment horizontal="center"/>
    </xf>
    <xf numFmtId="0" fontId="112" fillId="0" borderId="0" xfId="0" applyFont="1" applyAlignment="1">
      <alignment horizontal="center"/>
    </xf>
    <xf numFmtId="0" fontId="102" fillId="3" borderId="22" xfId="5" applyFont="1" applyFill="1" applyBorder="1" applyAlignment="1" applyProtection="1">
      <alignment horizontal="left" vertical="center"/>
      <protection locked="0"/>
    </xf>
    <xf numFmtId="0" fontId="102" fillId="3" borderId="3" xfId="5" applyFont="1" applyFill="1" applyBorder="1" applyProtection="1">
      <protection locked="0"/>
    </xf>
    <xf numFmtId="0" fontId="102" fillId="3" borderId="3" xfId="13" applyFont="1" applyFill="1" applyBorder="1" applyAlignment="1" applyProtection="1">
      <alignment horizontal="center" vertical="center" wrapText="1"/>
      <protection locked="0"/>
    </xf>
    <xf numFmtId="3" fontId="102" fillId="3" borderId="3" xfId="1" applyNumberFormat="1"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0" fontId="102" fillId="3" borderId="23" xfId="13" applyFont="1" applyFill="1" applyBorder="1" applyAlignment="1" applyProtection="1">
      <alignment horizontal="center" vertical="center" wrapText="1"/>
      <protection locked="0"/>
    </xf>
    <xf numFmtId="0" fontId="106" fillId="3" borderId="3" xfId="13" applyFont="1" applyFill="1" applyBorder="1" applyAlignment="1" applyProtection="1">
      <alignment wrapText="1"/>
      <protection locked="0"/>
    </xf>
    <xf numFmtId="193" fontId="102" fillId="36" borderId="3" xfId="5" applyNumberFormat="1" applyFont="1" applyFill="1" applyBorder="1" applyProtection="1">
      <protection locked="0"/>
    </xf>
    <xf numFmtId="193" fontId="102" fillId="36" borderId="3" xfId="1" applyNumberFormat="1" applyFont="1" applyFill="1" applyBorder="1" applyProtection="1">
      <protection locked="0"/>
    </xf>
    <xf numFmtId="3" fontId="102" fillId="36" borderId="23" xfId="5" applyNumberFormat="1" applyFont="1" applyFill="1" applyBorder="1" applyProtection="1">
      <protection locked="0"/>
    </xf>
    <xf numFmtId="164" fontId="102" fillId="3" borderId="3" xfId="7" applyNumberFormat="1" applyFont="1" applyFill="1" applyBorder="1" applyProtection="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165" fontId="102" fillId="4" borderId="3" xfId="8" applyNumberFormat="1" applyFont="1" applyFill="1" applyBorder="1" applyAlignment="1" applyProtection="1">
      <alignment horizontal="right" wrapText="1"/>
      <protection locked="0"/>
    </xf>
    <xf numFmtId="0" fontId="106" fillId="0" borderId="3" xfId="13" applyFont="1" applyFill="1" applyBorder="1" applyAlignment="1" applyProtection="1">
      <alignment wrapText="1"/>
      <protection locked="0"/>
    </xf>
    <xf numFmtId="193" fontId="102" fillId="0" borderId="3" xfId="1" applyNumberFormat="1" applyFont="1" applyFill="1" applyBorder="1" applyProtection="1">
      <protection locked="0"/>
    </xf>
    <xf numFmtId="0" fontId="102" fillId="3" borderId="25" xfId="9" applyFont="1" applyFill="1" applyBorder="1" applyAlignment="1" applyProtection="1">
      <alignment horizontal="right" vertical="center"/>
      <protection locked="0"/>
    </xf>
    <xf numFmtId="193" fontId="106" fillId="36" borderId="26" xfId="16" applyNumberFormat="1" applyFont="1" applyFill="1" applyBorder="1" applyAlignment="1" applyProtection="1">
      <protection locked="0"/>
    </xf>
    <xf numFmtId="3" fontId="106" fillId="36" borderId="26" xfId="16" applyNumberFormat="1" applyFont="1" applyFill="1" applyBorder="1" applyAlignment="1" applyProtection="1">
      <protection locked="0"/>
    </xf>
    <xf numFmtId="193" fontId="106" fillId="36" borderId="26" xfId="1" applyNumberFormat="1" applyFont="1" applyFill="1" applyBorder="1" applyAlignment="1" applyProtection="1">
      <protection locked="0"/>
    </xf>
    <xf numFmtId="193" fontId="102" fillId="3" borderId="26" xfId="5" applyNumberFormat="1" applyFont="1" applyFill="1" applyBorder="1" applyProtection="1">
      <protection locked="0"/>
    </xf>
    <xf numFmtId="164" fontId="106" fillId="36" borderId="27" xfId="1" applyNumberFormat="1" applyFont="1" applyFill="1" applyBorder="1" applyAlignment="1" applyProtection="1">
      <protection locked="0"/>
    </xf>
    <xf numFmtId="193" fontId="104" fillId="0" borderId="0" xfId="0" applyNumberFormat="1" applyFont="1"/>
    <xf numFmtId="0" fontId="103" fillId="79" borderId="109" xfId="21412" applyFont="1" applyFill="1" applyBorder="1" applyAlignment="1" applyProtection="1">
      <alignment vertical="center" wrapText="1"/>
      <protection locked="0"/>
    </xf>
    <xf numFmtId="0" fontId="106" fillId="79" borderId="107"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horizontal="left" vertical="center" wrapText="1"/>
      <protection locked="0"/>
    </xf>
    <xf numFmtId="164" fontId="116" fillId="0" borderId="108" xfId="948" applyNumberFormat="1" applyFont="1" applyFill="1" applyBorder="1" applyAlignment="1" applyProtection="1">
      <alignment horizontal="right" vertical="center"/>
      <protection locked="0"/>
    </xf>
    <xf numFmtId="0" fontId="103" fillId="80" borderId="108"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top" wrapText="1"/>
      <protection locked="0"/>
    </xf>
    <xf numFmtId="164" fontId="116" fillId="80" borderId="108" xfId="948" applyNumberFormat="1" applyFont="1" applyFill="1" applyBorder="1" applyAlignment="1" applyProtection="1">
      <alignment horizontal="right" vertical="center"/>
    </xf>
    <xf numFmtId="0" fontId="103" fillId="79" borderId="109" xfId="21412" applyFont="1" applyFill="1" applyBorder="1" applyAlignment="1" applyProtection="1">
      <alignment vertical="center"/>
      <protection locked="0"/>
    </xf>
    <xf numFmtId="164" fontId="106" fillId="79" borderId="107" xfId="948" applyNumberFormat="1" applyFont="1" applyFill="1" applyBorder="1" applyAlignment="1" applyProtection="1">
      <alignment horizontal="right" vertical="center"/>
      <protection locked="0"/>
    </xf>
    <xf numFmtId="0" fontId="116" fillId="70" borderId="107" xfId="21412" applyFont="1" applyFill="1" applyBorder="1" applyAlignment="1" applyProtection="1">
      <alignment vertical="center" wrapText="1"/>
      <protection locked="0"/>
    </xf>
    <xf numFmtId="0" fontId="116" fillId="70" borderId="107" xfId="21412" applyFont="1" applyFill="1" applyBorder="1" applyAlignment="1" applyProtection="1">
      <alignment horizontal="left" vertical="center" wrapText="1"/>
      <protection locked="0"/>
    </xf>
    <xf numFmtId="0" fontId="116" fillId="3"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vertical="center" wrapText="1"/>
      <protection locked="0"/>
    </xf>
    <xf numFmtId="0" fontId="116" fillId="3" borderId="107" xfId="21412" applyFont="1" applyFill="1" applyBorder="1" applyAlignment="1" applyProtection="1">
      <alignment horizontal="left" vertical="center" wrapText="1"/>
      <protection locked="0"/>
    </xf>
    <xf numFmtId="0" fontId="116" fillId="0" borderId="103"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center" wrapText="1"/>
      <protection locked="0"/>
    </xf>
    <xf numFmtId="164" fontId="103" fillId="79" borderId="107" xfId="948" applyNumberFormat="1" applyFont="1" applyFill="1" applyBorder="1" applyAlignment="1" applyProtection="1">
      <alignment horizontal="right" vertical="center"/>
      <protection locked="0"/>
    </xf>
    <xf numFmtId="0" fontId="103" fillId="79" borderId="109" xfId="21412" applyFont="1" applyFill="1" applyBorder="1" applyAlignment="1" applyProtection="1">
      <alignment horizontal="center" vertical="center"/>
      <protection locked="0"/>
    </xf>
    <xf numFmtId="164" fontId="116" fillId="3" borderId="108" xfId="948" applyNumberFormat="1" applyFont="1" applyFill="1" applyBorder="1" applyAlignment="1" applyProtection="1">
      <alignment horizontal="right" vertical="center"/>
      <protection locked="0"/>
    </xf>
    <xf numFmtId="0" fontId="106" fillId="79" borderId="109" xfId="21412" applyFont="1" applyFill="1" applyBorder="1" applyAlignment="1" applyProtection="1">
      <alignment vertical="center"/>
      <protection locked="0"/>
    </xf>
    <xf numFmtId="10" fontId="116" fillId="80" borderId="108" xfId="20961" applyNumberFormat="1" applyFont="1" applyFill="1" applyBorder="1" applyAlignment="1" applyProtection="1">
      <alignment horizontal="right" vertical="center"/>
    </xf>
    <xf numFmtId="0" fontId="116" fillId="70" borderId="108" xfId="21412" applyFont="1" applyFill="1" applyBorder="1" applyAlignment="1" applyProtection="1">
      <alignment horizontal="center" vertical="center"/>
      <protection locked="0"/>
    </xf>
    <xf numFmtId="0" fontId="117" fillId="70" borderId="108" xfId="21412" applyFont="1" applyFill="1" applyBorder="1" applyAlignment="1" applyProtection="1">
      <alignment horizontal="center" vertical="center"/>
      <protection locked="0"/>
    </xf>
    <xf numFmtId="0" fontId="115" fillId="0" borderId="0" xfId="0" applyFont="1" applyAlignment="1">
      <alignment wrapText="1"/>
    </xf>
    <xf numFmtId="14" fontId="104" fillId="0" borderId="0" xfId="0" applyNumberFormat="1" applyFont="1"/>
    <xf numFmtId="0" fontId="107" fillId="0" borderId="0" xfId="0" applyFont="1" applyAlignment="1">
      <alignment horizontal="center" wrapText="1"/>
    </xf>
    <xf numFmtId="0" fontId="104" fillId="3" borderId="60" xfId="0" applyFont="1" applyFill="1" applyBorder="1"/>
    <xf numFmtId="0" fontId="104" fillId="3" borderId="127" xfId="0" applyFont="1" applyFill="1" applyBorder="1" applyAlignment="1">
      <alignment wrapText="1"/>
    </xf>
    <xf numFmtId="0" fontId="104" fillId="3" borderId="128" xfId="0" applyFont="1" applyFill="1" applyBorder="1"/>
    <xf numFmtId="0" fontId="107" fillId="3" borderId="11" xfId="0" applyFont="1" applyFill="1" applyBorder="1" applyAlignment="1">
      <alignment horizontal="center" wrapText="1"/>
    </xf>
    <xf numFmtId="0" fontId="104" fillId="0" borderId="108" xfId="0" applyFont="1" applyFill="1" applyBorder="1" applyAlignment="1">
      <alignment horizontal="center"/>
    </xf>
    <xf numFmtId="0" fontId="104" fillId="0" borderId="108" xfId="0" applyFont="1" applyBorder="1" applyAlignment="1">
      <alignment horizontal="center"/>
    </xf>
    <xf numFmtId="0" fontId="104" fillId="3" borderId="72" xfId="0" applyFont="1" applyFill="1" applyBorder="1"/>
    <xf numFmtId="0" fontId="107" fillId="3" borderId="0" xfId="0" applyFont="1" applyFill="1" applyBorder="1" applyAlignment="1">
      <alignment horizontal="center" wrapText="1"/>
    </xf>
    <xf numFmtId="0" fontId="104" fillId="3" borderId="0" xfId="0" applyFont="1" applyFill="1" applyBorder="1" applyAlignment="1">
      <alignment horizontal="center"/>
    </xf>
    <xf numFmtId="0" fontId="104" fillId="3" borderId="101" xfId="0" applyFont="1" applyFill="1" applyBorder="1" applyAlignment="1">
      <alignment horizontal="center" vertical="center" wrapText="1"/>
    </xf>
    <xf numFmtId="0" fontId="104" fillId="0" borderId="124" xfId="0" applyFont="1" applyBorder="1"/>
    <xf numFmtId="0" fontId="104" fillId="0" borderId="108" xfId="0" applyFont="1" applyBorder="1" applyAlignment="1">
      <alignment wrapText="1"/>
    </xf>
    <xf numFmtId="164" fontId="104" fillId="0" borderId="108" xfId="7" applyNumberFormat="1" applyFont="1" applyBorder="1"/>
    <xf numFmtId="164" fontId="104" fillId="0" borderId="122" xfId="7" applyNumberFormat="1" applyFont="1" applyBorder="1"/>
    <xf numFmtId="0" fontId="111" fillId="0" borderId="108" xfId="0" applyFont="1" applyBorder="1" applyAlignment="1">
      <alignment horizontal="left" wrapText="1" indent="2"/>
    </xf>
    <xf numFmtId="169" fontId="102" fillId="37" borderId="108" xfId="20" applyFont="1" applyBorder="1"/>
    <xf numFmtId="164" fontId="104" fillId="0" borderId="108" xfId="7" applyNumberFormat="1" applyFont="1" applyBorder="1" applyAlignment="1">
      <alignment vertical="center"/>
    </xf>
    <xf numFmtId="0" fontId="107" fillId="0" borderId="124" xfId="0" applyFont="1" applyBorder="1"/>
    <xf numFmtId="0" fontId="107" fillId="0" borderId="108" xfId="0" applyFont="1" applyBorder="1" applyAlignment="1">
      <alignment wrapText="1"/>
    </xf>
    <xf numFmtId="164" fontId="107" fillId="0" borderId="122" xfId="7" applyNumberFormat="1" applyFont="1" applyBorder="1"/>
    <xf numFmtId="0" fontId="114" fillId="3" borderId="72" xfId="0" applyFont="1" applyFill="1" applyBorder="1" applyAlignment="1">
      <alignment horizontal="left"/>
    </xf>
    <xf numFmtId="0" fontId="107" fillId="3" borderId="0" xfId="0" applyFont="1" applyFill="1" applyBorder="1" applyAlignment="1">
      <alignment horizontal="center"/>
    </xf>
    <xf numFmtId="164" fontId="104" fillId="3" borderId="0" xfId="7" applyNumberFormat="1" applyFont="1" applyFill="1" applyBorder="1"/>
    <xf numFmtId="164" fontId="104" fillId="3" borderId="0" xfId="7" applyNumberFormat="1" applyFont="1" applyFill="1" applyBorder="1" applyAlignment="1">
      <alignment vertical="center"/>
    </xf>
    <xf numFmtId="164" fontId="104" fillId="3" borderId="101" xfId="7" applyNumberFormat="1" applyFont="1" applyFill="1" applyBorder="1"/>
    <xf numFmtId="164" fontId="104" fillId="0" borderId="108" xfId="7" applyNumberFormat="1" applyFont="1" applyFill="1" applyBorder="1"/>
    <xf numFmtId="164" fontId="104" fillId="0" borderId="108" xfId="7" applyNumberFormat="1" applyFont="1" applyFill="1" applyBorder="1" applyAlignment="1">
      <alignment vertical="center"/>
    </xf>
    <xf numFmtId="0" fontId="111" fillId="0" borderId="108" xfId="0" applyFont="1" applyBorder="1" applyAlignment="1">
      <alignment horizontal="left" wrapText="1" indent="4"/>
    </xf>
    <xf numFmtId="0" fontId="104" fillId="3" borderId="0" xfId="0" applyFont="1" applyFill="1" applyBorder="1" applyAlignment="1">
      <alignment wrapText="1"/>
    </xf>
    <xf numFmtId="0" fontId="104" fillId="3" borderId="0" xfId="0" applyFont="1" applyFill="1" applyBorder="1"/>
    <xf numFmtId="0" fontId="104" fillId="3" borderId="101" xfId="0" applyFont="1" applyFill="1" applyBorder="1"/>
    <xf numFmtId="0" fontId="107" fillId="0" borderId="25" xfId="0" applyFont="1" applyBorder="1"/>
    <xf numFmtId="0" fontId="107" fillId="0" borderId="26" xfId="0" applyFont="1" applyBorder="1" applyAlignment="1">
      <alignment wrapText="1"/>
    </xf>
    <xf numFmtId="10" fontId="107" fillId="0" borderId="27" xfId="20961" applyNumberFormat="1" applyFont="1" applyBorder="1"/>
    <xf numFmtId="0" fontId="116" fillId="0" borderId="0" xfId="11" applyFont="1" applyFill="1" applyBorder="1" applyProtection="1"/>
    <xf numFmtId="0" fontId="115" fillId="0" borderId="0" xfId="0" applyFont="1"/>
    <xf numFmtId="0" fontId="116" fillId="0" borderId="0" xfId="11" applyFont="1" applyFill="1" applyBorder="1" applyAlignment="1" applyProtection="1"/>
    <xf numFmtId="14" fontId="115" fillId="0" borderId="0" xfId="0" applyNumberFormat="1" applyFont="1" applyAlignment="1">
      <alignment horizontal="left"/>
    </xf>
    <xf numFmtId="0" fontId="118" fillId="0" borderId="0" xfId="11" applyFont="1" applyFill="1" applyBorder="1" applyAlignment="1" applyProtection="1"/>
    <xf numFmtId="0" fontId="119" fillId="0" borderId="108" xfId="0" applyFont="1" applyBorder="1" applyAlignment="1">
      <alignment horizontal="center" vertical="center" wrapText="1"/>
    </xf>
    <xf numFmtId="0" fontId="119" fillId="0" borderId="108"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protection locked="0"/>
    </xf>
    <xf numFmtId="0" fontId="116" fillId="3" borderId="108" xfId="13" applyFont="1" applyFill="1" applyBorder="1" applyAlignment="1" applyProtection="1">
      <alignment horizontal="left" vertical="center" wrapText="1"/>
      <protection locked="0"/>
    </xf>
    <xf numFmtId="0" fontId="116" fillId="0" borderId="108" xfId="13" applyFont="1" applyFill="1" applyBorder="1" applyAlignment="1" applyProtection="1">
      <alignment horizontal="left" vertical="center" wrapText="1"/>
      <protection locked="0"/>
    </xf>
    <xf numFmtId="0" fontId="120" fillId="0" borderId="108" xfId="13" applyFont="1" applyFill="1" applyBorder="1" applyAlignment="1" applyProtection="1">
      <alignment horizontal="left" vertical="center" wrapText="1"/>
      <protection locked="0"/>
    </xf>
    <xf numFmtId="49" fontId="116" fillId="0" borderId="108" xfId="5" applyNumberFormat="1" applyFont="1" applyFill="1" applyBorder="1" applyAlignment="1" applyProtection="1">
      <alignment horizontal="right" vertical="center"/>
      <protection locked="0"/>
    </xf>
    <xf numFmtId="49" fontId="103" fillId="0" borderId="108" xfId="5" applyNumberFormat="1" applyFont="1" applyFill="1" applyBorder="1" applyAlignment="1" applyProtection="1">
      <alignment horizontal="right" vertical="center"/>
      <protection locked="0"/>
    </xf>
    <xf numFmtId="0" fontId="119" fillId="0" borderId="108" xfId="0" applyFont="1" applyBorder="1"/>
    <xf numFmtId="0" fontId="115" fillId="0" borderId="0" xfId="0" applyFont="1" applyFill="1" applyAlignment="1">
      <alignment horizontal="left" vertical="top" wrapText="1"/>
    </xf>
    <xf numFmtId="0" fontId="115" fillId="0" borderId="108" xfId="0" applyFont="1" applyBorder="1" applyAlignment="1">
      <alignment horizontal="center" vertical="center"/>
    </xf>
    <xf numFmtId="0" fontId="115" fillId="0" borderId="108" xfId="0" applyFont="1" applyBorder="1" applyAlignment="1">
      <alignment horizontal="center" vertical="center" wrapText="1"/>
    </xf>
    <xf numFmtId="0" fontId="115" fillId="0" borderId="103"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wrapText="1"/>
      <protection locked="0"/>
    </xf>
    <xf numFmtId="164" fontId="116" fillId="36" borderId="108" xfId="7" applyNumberFormat="1" applyFont="1" applyFill="1" applyBorder="1"/>
    <xf numFmtId="49" fontId="116" fillId="0" borderId="108" xfId="5" applyNumberFormat="1" applyFont="1" applyFill="1" applyBorder="1" applyAlignment="1" applyProtection="1">
      <alignment horizontal="right" vertical="center" wrapText="1"/>
      <protection locked="0"/>
    </xf>
    <xf numFmtId="49" fontId="103" fillId="0" borderId="108" xfId="5" applyNumberFormat="1" applyFont="1" applyFill="1" applyBorder="1" applyAlignment="1" applyProtection="1">
      <alignment horizontal="right" vertical="center" wrapText="1"/>
      <protection locked="0"/>
    </xf>
    <xf numFmtId="0" fontId="119" fillId="0" borderId="0" xfId="0" applyFont="1"/>
    <xf numFmtId="0" fontId="115" fillId="0" borderId="108" xfId="0" applyFont="1" applyBorder="1" applyAlignment="1">
      <alignment wrapText="1"/>
    </xf>
    <xf numFmtId="0" fontId="115" fillId="0" borderId="108" xfId="0" applyFont="1" applyBorder="1" applyAlignment="1">
      <alignment horizontal="left" indent="8"/>
    </xf>
    <xf numFmtId="0" fontId="115" fillId="0" borderId="0" xfId="0" applyFont="1" applyFill="1"/>
    <xf numFmtId="0" fontId="115" fillId="0" borderId="108" xfId="0" applyFont="1" applyBorder="1"/>
    <xf numFmtId="0" fontId="116" fillId="0" borderId="108" xfId="0" applyNumberFormat="1" applyFont="1" applyFill="1" applyBorder="1" applyAlignment="1">
      <alignment horizontal="left" vertical="center" wrapText="1"/>
    </xf>
    <xf numFmtId="0" fontId="115" fillId="0" borderId="0" xfId="0" applyFont="1" applyBorder="1"/>
    <xf numFmtId="0" fontId="115" fillId="0" borderId="108" xfId="0" applyFont="1" applyFill="1" applyBorder="1"/>
    <xf numFmtId="0" fontId="119" fillId="0" borderId="108" xfId="0" applyFont="1" applyFill="1" applyBorder="1"/>
    <xf numFmtId="0" fontId="115" fillId="0" borderId="0" xfId="0" applyFont="1" applyBorder="1" applyAlignment="1">
      <alignment horizontal="left"/>
    </xf>
    <xf numFmtId="0" fontId="119" fillId="0" borderId="0" xfId="0" applyFont="1" applyBorder="1"/>
    <xf numFmtId="0" fontId="115" fillId="0" borderId="0" xfId="0" applyFont="1" applyFill="1" applyBorder="1"/>
    <xf numFmtId="0" fontId="103" fillId="0" borderId="108" xfId="0" applyFont="1" applyFill="1" applyBorder="1" applyAlignment="1">
      <alignment horizontal="left" indent="1"/>
    </xf>
    <xf numFmtId="0" fontId="103" fillId="0" borderId="108" xfId="0" applyFont="1" applyFill="1" applyBorder="1" applyAlignment="1">
      <alignment horizontal="left" wrapText="1" indent="1"/>
    </xf>
    <xf numFmtId="0" fontId="116" fillId="0" borderId="108" xfId="0" applyFont="1" applyFill="1" applyBorder="1" applyAlignment="1">
      <alignment horizontal="left" indent="1"/>
    </xf>
    <xf numFmtId="0" fontId="116" fillId="0" borderId="108" xfId="0" applyNumberFormat="1" applyFont="1" applyFill="1" applyBorder="1" applyAlignment="1">
      <alignment horizontal="left" indent="1"/>
    </xf>
    <xf numFmtId="0" fontId="116" fillId="0" borderId="108" xfId="0" applyFont="1" applyFill="1" applyBorder="1" applyAlignment="1">
      <alignment horizontal="left" wrapText="1" indent="2"/>
    </xf>
    <xf numFmtId="0" fontId="103" fillId="0" borderId="108" xfId="0" applyFont="1" applyFill="1" applyBorder="1" applyAlignment="1">
      <alignment horizontal="left" vertical="center" indent="1"/>
    </xf>
    <xf numFmtId="0" fontId="115" fillId="81" borderId="108" xfId="0" applyFont="1" applyFill="1" applyBorder="1"/>
    <xf numFmtId="0" fontId="115" fillId="0" borderId="108" xfId="0" applyFont="1" applyFill="1" applyBorder="1" applyAlignment="1">
      <alignment horizontal="left" wrapText="1"/>
    </xf>
    <xf numFmtId="0" fontId="115" fillId="0" borderId="108" xfId="0" applyFont="1" applyFill="1" applyBorder="1" applyAlignment="1">
      <alignment horizontal="left" wrapText="1" indent="2"/>
    </xf>
    <xf numFmtId="0" fontId="119" fillId="0" borderId="7" xfId="0" applyFont="1" applyBorder="1"/>
    <xf numFmtId="0" fontId="119" fillId="81" borderId="10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108" xfId="0" applyFont="1" applyFill="1" applyBorder="1" applyAlignment="1">
      <alignment horizontal="center" vertical="center" wrapText="1"/>
    </xf>
    <xf numFmtId="0" fontId="115" fillId="0" borderId="7" xfId="0" applyFont="1" applyBorder="1" applyAlignment="1">
      <alignment horizontal="center" vertical="center" wrapText="1"/>
    </xf>
    <xf numFmtId="49" fontId="115" fillId="0" borderId="108" xfId="0" applyNumberFormat="1" applyFont="1" applyBorder="1" applyAlignment="1">
      <alignment horizontal="center" vertical="center" wrapText="1"/>
    </xf>
    <xf numFmtId="0" fontId="115" fillId="0" borderId="108" xfId="0" applyFont="1" applyBorder="1" applyAlignment="1">
      <alignment horizontal="center"/>
    </xf>
    <xf numFmtId="0" fontId="115" fillId="0" borderId="108" xfId="0" applyFont="1" applyBorder="1" applyAlignment="1">
      <alignment horizontal="left" indent="1"/>
    </xf>
    <xf numFmtId="43" fontId="102" fillId="0" borderId="0" xfId="7" applyFont="1" applyAlignment="1">
      <alignment horizontal="left"/>
    </xf>
    <xf numFmtId="14" fontId="115" fillId="0" borderId="0" xfId="0" applyNumberFormat="1" applyFont="1"/>
    <xf numFmtId="0" fontId="115" fillId="0" borderId="0" xfId="0" applyFont="1" applyFill="1" applyBorder="1" applyAlignment="1">
      <alignment horizontal="center" vertical="center"/>
    </xf>
    <xf numFmtId="0" fontId="115" fillId="0" borderId="7" xfId="0" applyFont="1" applyFill="1" applyBorder="1"/>
    <xf numFmtId="49" fontId="115" fillId="0" borderId="108" xfId="0" applyNumberFormat="1" applyFont="1" applyFill="1" applyBorder="1" applyAlignment="1">
      <alignment horizontal="center" vertical="center" wrapText="1"/>
    </xf>
    <xf numFmtId="0" fontId="115" fillId="0" borderId="7" xfId="0" applyFont="1" applyBorder="1"/>
    <xf numFmtId="0" fontId="115" fillId="0" borderId="108" xfId="0" applyFont="1" applyBorder="1" applyAlignment="1">
      <alignment horizontal="left" indent="2"/>
    </xf>
    <xf numFmtId="49" fontId="115" fillId="0" borderId="108" xfId="0" applyNumberFormat="1" applyFont="1" applyBorder="1" applyAlignment="1">
      <alignment horizontal="left" indent="3"/>
    </xf>
    <xf numFmtId="49" fontId="115" fillId="0" borderId="108" xfId="0" applyNumberFormat="1" applyFont="1" applyFill="1" applyBorder="1" applyAlignment="1">
      <alignment horizontal="left" indent="3"/>
    </xf>
    <xf numFmtId="49" fontId="115" fillId="0" borderId="108" xfId="0" applyNumberFormat="1" applyFont="1" applyBorder="1" applyAlignment="1">
      <alignment horizontal="left" indent="1"/>
    </xf>
    <xf numFmtId="49" fontId="115" fillId="0" borderId="108" xfId="0" applyNumberFormat="1" applyFont="1" applyFill="1" applyBorder="1" applyAlignment="1">
      <alignment horizontal="left" indent="1"/>
    </xf>
    <xf numFmtId="0" fontId="115" fillId="0" borderId="108" xfId="0" applyNumberFormat="1" applyFont="1" applyBorder="1" applyAlignment="1">
      <alignment horizontal="left" indent="1"/>
    </xf>
    <xf numFmtId="49" fontId="115" fillId="0" borderId="108" xfId="0" applyNumberFormat="1" applyFont="1" applyBorder="1" applyAlignment="1">
      <alignment horizontal="left" wrapText="1" indent="2"/>
    </xf>
    <xf numFmtId="49" fontId="115" fillId="0" borderId="108" xfId="0" applyNumberFormat="1" applyFont="1" applyFill="1" applyBorder="1" applyAlignment="1">
      <alignment horizontal="left" vertical="top" wrapText="1" indent="2"/>
    </xf>
    <xf numFmtId="49" fontId="115" fillId="0" borderId="108" xfId="0" applyNumberFormat="1" applyFont="1" applyFill="1" applyBorder="1" applyAlignment="1">
      <alignment horizontal="left" wrapText="1" indent="3"/>
    </xf>
    <xf numFmtId="49" fontId="115" fillId="0" borderId="108" xfId="0" applyNumberFormat="1" applyFont="1" applyFill="1" applyBorder="1" applyAlignment="1">
      <alignment horizontal="left" wrapText="1" indent="2"/>
    </xf>
    <xf numFmtId="0" fontId="115" fillId="0" borderId="108" xfId="0" applyNumberFormat="1" applyFont="1" applyFill="1" applyBorder="1" applyAlignment="1">
      <alignment horizontal="left" wrapText="1" indent="1"/>
    </xf>
    <xf numFmtId="49" fontId="115" fillId="0" borderId="108" xfId="0" applyNumberFormat="1" applyFont="1" applyFill="1" applyBorder="1" applyAlignment="1">
      <alignment horizontal="left" wrapText="1" indent="1"/>
    </xf>
    <xf numFmtId="0" fontId="103" fillId="0" borderId="138"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103" fillId="0" borderId="108" xfId="0" applyNumberFormat="1" applyFont="1" applyFill="1" applyBorder="1" applyAlignment="1">
      <alignment horizontal="left" vertical="center" wrapText="1"/>
    </xf>
    <xf numFmtId="0" fontId="115" fillId="0" borderId="0" xfId="0" applyFont="1" applyAlignment="1">
      <alignment horizontal="center" vertical="center"/>
    </xf>
    <xf numFmtId="0" fontId="115" fillId="0" borderId="108" xfId="0" applyFont="1" applyFill="1" applyBorder="1" applyAlignment="1">
      <alignment horizontal="left" indent="1"/>
    </xf>
    <xf numFmtId="0" fontId="105" fillId="0" borderId="7" xfId="0" applyFont="1" applyBorder="1"/>
    <xf numFmtId="0" fontId="122" fillId="0" borderId="142" xfId="0" applyNumberFormat="1" applyFont="1" applyFill="1" applyBorder="1" applyAlignment="1">
      <alignment vertical="center" wrapText="1" readingOrder="1"/>
    </xf>
    <xf numFmtId="0" fontId="122" fillId="0" borderId="143" xfId="0" applyNumberFormat="1" applyFont="1" applyFill="1" applyBorder="1" applyAlignment="1">
      <alignment vertical="center" wrapText="1" readingOrder="1"/>
    </xf>
    <xf numFmtId="0" fontId="115" fillId="0" borderId="108" xfId="0" applyFont="1" applyBorder="1" applyAlignment="1">
      <alignment horizontal="left" indent="3"/>
    </xf>
    <xf numFmtId="0" fontId="122" fillId="0" borderId="143" xfId="0" applyNumberFormat="1" applyFont="1" applyFill="1" applyBorder="1" applyAlignment="1">
      <alignment horizontal="left" vertical="center" wrapText="1" indent="1" readingOrder="1"/>
    </xf>
    <xf numFmtId="0" fontId="115" fillId="0" borderId="103" xfId="0" applyFont="1" applyBorder="1" applyAlignment="1">
      <alignment horizontal="left" indent="2"/>
    </xf>
    <xf numFmtId="0" fontId="122" fillId="0" borderId="144" xfId="0" applyNumberFormat="1" applyFont="1" applyFill="1" applyBorder="1" applyAlignment="1">
      <alignment vertical="center" wrapText="1" readingOrder="1"/>
    </xf>
    <xf numFmtId="0" fontId="115" fillId="0" borderId="108" xfId="0" applyFont="1" applyFill="1" applyBorder="1" applyAlignment="1">
      <alignment horizontal="left" indent="2"/>
    </xf>
    <xf numFmtId="0" fontId="123" fillId="0" borderId="108" xfId="0" applyNumberFormat="1" applyFont="1" applyFill="1" applyBorder="1" applyAlignment="1">
      <alignment vertical="center" wrapText="1" readingOrder="1"/>
    </xf>
    <xf numFmtId="0" fontId="104" fillId="0" borderId="20" xfId="0" applyFont="1" applyBorder="1" applyAlignment="1">
      <alignment horizontal="center" wrapText="1"/>
    </xf>
    <xf numFmtId="0" fontId="104" fillId="0" borderId="30" xfId="0" applyFont="1" applyBorder="1" applyAlignment="1">
      <alignment horizontal="center" wrapText="1"/>
    </xf>
    <xf numFmtId="0" fontId="104" fillId="0" borderId="21" xfId="0" applyFont="1" applyBorder="1" applyAlignment="1">
      <alignment horizontal="center" wrapText="1"/>
    </xf>
    <xf numFmtId="0" fontId="102" fillId="3" borderId="108" xfId="13" applyFont="1" applyFill="1" applyBorder="1" applyAlignment="1" applyProtection="1">
      <alignment horizontal="left" vertical="center" wrapText="1"/>
      <protection locked="0"/>
    </xf>
    <xf numFmtId="164" fontId="104" fillId="0" borderId="109" xfId="7" applyNumberFormat="1" applyFont="1" applyBorder="1"/>
    <xf numFmtId="9" fontId="104" fillId="0" borderId="122" xfId="20961" applyFont="1" applyBorder="1"/>
    <xf numFmtId="9" fontId="104" fillId="0" borderId="122" xfId="20961" applyFont="1" applyBorder="1" applyAlignment="1">
      <alignment horizontal="right"/>
    </xf>
    <xf numFmtId="164" fontId="104" fillId="0" borderId="109" xfId="7" applyNumberFormat="1" applyFont="1" applyFill="1" applyBorder="1"/>
    <xf numFmtId="3" fontId="115" fillId="0" borderId="108" xfId="0" applyNumberFormat="1" applyFont="1" applyBorder="1"/>
    <xf numFmtId="3" fontId="119" fillId="0" borderId="108" xfId="0" applyNumberFormat="1" applyFont="1" applyBorder="1"/>
    <xf numFmtId="3" fontId="115" fillId="0" borderId="108" xfId="0" applyNumberFormat="1" applyFont="1" applyBorder="1" applyAlignment="1">
      <alignment horizontal="left" indent="1"/>
    </xf>
    <xf numFmtId="3" fontId="115" fillId="82" borderId="108" xfId="0" applyNumberFormat="1" applyFont="1" applyFill="1" applyBorder="1"/>
    <xf numFmtId="3" fontId="115" fillId="0" borderId="0" xfId="0" applyNumberFormat="1" applyFont="1"/>
    <xf numFmtId="3" fontId="116" fillId="0" borderId="108" xfId="0" applyNumberFormat="1" applyFont="1" applyFill="1" applyBorder="1" applyAlignment="1">
      <alignment horizontal="left" vertical="center" wrapText="1"/>
    </xf>
    <xf numFmtId="3" fontId="115" fillId="0" borderId="108" xfId="0" applyNumberFormat="1" applyFont="1" applyBorder="1" applyAlignment="1">
      <alignment horizontal="center" vertical="center" wrapText="1"/>
    </xf>
    <xf numFmtId="3" fontId="115" fillId="0" borderId="108" xfId="0" applyNumberFormat="1" applyFont="1" applyBorder="1" applyAlignment="1">
      <alignment horizontal="center" vertical="center"/>
    </xf>
    <xf numFmtId="3" fontId="103" fillId="0" borderId="108" xfId="0" applyNumberFormat="1" applyFont="1" applyFill="1" applyBorder="1" applyAlignment="1">
      <alignment horizontal="left" vertical="center" wrapText="1"/>
    </xf>
    <xf numFmtId="43" fontId="115" fillId="0" borderId="0" xfId="0" applyNumberFormat="1" applyFont="1"/>
    <xf numFmtId="3" fontId="116" fillId="36" borderId="108" xfId="21413" applyNumberFormat="1" applyFont="1" applyFill="1" applyBorder="1"/>
    <xf numFmtId="3" fontId="103" fillId="36" borderId="108" xfId="21413" applyNumberFormat="1" applyFont="1" applyFill="1" applyBorder="1"/>
    <xf numFmtId="3" fontId="119" fillId="0" borderId="7" xfId="0" applyNumberFormat="1" applyFont="1" applyBorder="1"/>
    <xf numFmtId="3" fontId="115" fillId="0" borderId="108" xfId="0" applyNumberFormat="1" applyFont="1" applyBorder="1" applyAlignment="1">
      <alignment horizontal="left" indent="2"/>
    </xf>
    <xf numFmtId="3" fontId="115" fillId="0" borderId="108" xfId="0" applyNumberFormat="1" applyFont="1" applyFill="1" applyBorder="1" applyAlignment="1">
      <alignment horizontal="left" indent="3"/>
    </xf>
    <xf numFmtId="3" fontId="115" fillId="0" borderId="108" xfId="0" applyNumberFormat="1" applyFont="1" applyFill="1" applyBorder="1" applyAlignment="1">
      <alignment horizontal="left" indent="1"/>
    </xf>
    <xf numFmtId="3" fontId="115" fillId="83" borderId="108" xfId="0" applyNumberFormat="1" applyFont="1" applyFill="1" applyBorder="1"/>
    <xf numFmtId="3" fontId="115" fillId="0" borderId="108" xfId="0" applyNumberFormat="1" applyFont="1" applyFill="1" applyBorder="1" applyAlignment="1">
      <alignment horizontal="left" vertical="top" wrapText="1" indent="2"/>
    </xf>
    <xf numFmtId="3" fontId="115" fillId="0" borderId="108" xfId="0" applyNumberFormat="1" applyFont="1" applyFill="1" applyBorder="1"/>
    <xf numFmtId="3" fontId="115" fillId="0" borderId="108" xfId="0" applyNumberFormat="1" applyFont="1" applyFill="1" applyBorder="1" applyAlignment="1">
      <alignment horizontal="left" wrapText="1" indent="3"/>
    </xf>
    <xf numFmtId="3" fontId="115" fillId="0" borderId="108" xfId="0" applyNumberFormat="1" applyFont="1" applyFill="1" applyBorder="1" applyAlignment="1">
      <alignment horizontal="left" wrapText="1" indent="2"/>
    </xf>
    <xf numFmtId="3" fontId="115" fillId="0" borderId="108" xfId="0" applyNumberFormat="1" applyFont="1" applyFill="1" applyBorder="1" applyAlignment="1">
      <alignment horizontal="left" wrapText="1" indent="1"/>
    </xf>
    <xf numFmtId="3" fontId="115" fillId="0" borderId="103" xfId="0" applyNumberFormat="1" applyFont="1" applyBorder="1"/>
    <xf numFmtId="3" fontId="105" fillId="0" borderId="0" xfId="0" applyNumberFormat="1" applyFont="1"/>
    <xf numFmtId="194" fontId="115" fillId="0" borderId="108" xfId="0" applyNumberFormat="1" applyFont="1" applyBorder="1"/>
    <xf numFmtId="194" fontId="115" fillId="0" borderId="103" xfId="0" applyNumberFormat="1" applyFont="1" applyBorder="1"/>
    <xf numFmtId="194" fontId="119" fillId="0" borderId="108" xfId="0" applyNumberFormat="1" applyFont="1" applyBorder="1"/>
    <xf numFmtId="165" fontId="115" fillId="0" borderId="108" xfId="20961" applyNumberFormat="1" applyFont="1" applyBorder="1"/>
    <xf numFmtId="0" fontId="102" fillId="0" borderId="124" xfId="0" applyFont="1" applyBorder="1" applyAlignment="1"/>
    <xf numFmtId="164" fontId="104" fillId="0" borderId="108" xfId="7" applyNumberFormat="1" applyFont="1" applyBorder="1" applyAlignment="1"/>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93" fontId="105" fillId="0" borderId="0" xfId="0" applyNumberFormat="1" applyFont="1"/>
    <xf numFmtId="0" fontId="9" fillId="0" borderId="108" xfId="0" applyFont="1" applyFill="1" applyBorder="1"/>
    <xf numFmtId="164" fontId="104" fillId="0" borderId="0" xfId="7" applyNumberFormat="1" applyFont="1"/>
    <xf numFmtId="164" fontId="112" fillId="0" borderId="0" xfId="0" applyNumberFormat="1" applyFont="1" applyAlignment="1"/>
    <xf numFmtId="3" fontId="115" fillId="0" borderId="0" xfId="0" applyNumberFormat="1" applyFont="1" applyBorder="1"/>
    <xf numFmtId="165" fontId="119" fillId="0" borderId="108" xfId="20961" applyNumberFormat="1" applyFont="1" applyBorder="1"/>
    <xf numFmtId="164" fontId="104" fillId="0" borderId="24" xfId="7" applyNumberFormat="1" applyFont="1" applyBorder="1"/>
    <xf numFmtId="0" fontId="102" fillId="0" borderId="109" xfId="0" applyFont="1" applyFill="1" applyBorder="1" applyAlignment="1">
      <alignment wrapText="1"/>
    </xf>
    <xf numFmtId="0" fontId="104" fillId="0" borderId="122" xfId="0" applyFont="1" applyFill="1" applyBorder="1" applyAlignment="1"/>
    <xf numFmtId="3" fontId="112" fillId="0" borderId="0" xfId="0" applyNumberFormat="1" applyFont="1"/>
    <xf numFmtId="193" fontId="102" fillId="0" borderId="108" xfId="0" applyNumberFormat="1" applyFont="1" applyFill="1" applyBorder="1" applyAlignment="1" applyProtection="1">
      <alignment vertical="center"/>
      <protection locked="0"/>
    </xf>
    <xf numFmtId="10" fontId="102" fillId="0" borderId="108" xfId="20961" applyNumberFormat="1" applyFont="1" applyFill="1" applyBorder="1" applyAlignment="1" applyProtection="1">
      <alignment vertical="center"/>
      <protection locked="0"/>
    </xf>
    <xf numFmtId="10" fontId="102" fillId="0" borderId="0" xfId="20961" applyNumberFormat="1" applyFont="1" applyFill="1" applyBorder="1"/>
    <xf numFmtId="169" fontId="102" fillId="0" borderId="0" xfId="20" applyFont="1" applyFill="1" applyBorder="1"/>
    <xf numFmtId="0" fontId="102" fillId="0" borderId="122" xfId="0" applyFont="1" applyFill="1" applyBorder="1" applyAlignment="1">
      <alignment horizontal="left" vertical="center" wrapText="1"/>
    </xf>
    <xf numFmtId="195" fontId="104" fillId="0" borderId="24" xfId="20961" applyNumberFormat="1" applyFont="1" applyFill="1" applyBorder="1" applyAlignment="1"/>
    <xf numFmtId="195" fontId="104" fillId="0" borderId="122" xfId="20961" applyNumberFormat="1" applyFont="1" applyFill="1" applyBorder="1" applyAlignment="1"/>
    <xf numFmtId="195" fontId="104" fillId="0" borderId="116" xfId="20961" applyNumberFormat="1" applyFont="1" applyFill="1" applyBorder="1" applyAlignment="1"/>
    <xf numFmtId="164" fontId="124" fillId="0" borderId="108" xfId="7" applyNumberFormat="1" applyFont="1" applyBorder="1"/>
    <xf numFmtId="164" fontId="94" fillId="0" borderId="108" xfId="7" applyNumberFormat="1" applyFont="1" applyBorder="1"/>
    <xf numFmtId="164" fontId="94" fillId="0" borderId="108" xfId="7" applyNumberFormat="1" applyFont="1" applyFill="1" applyBorder="1"/>
    <xf numFmtId="164" fontId="115" fillId="0" borderId="0" xfId="7" applyNumberFormat="1" applyFont="1"/>
    <xf numFmtId="164" fontId="115" fillId="0" borderId="0" xfId="7" applyNumberFormat="1" applyFont="1" applyFill="1"/>
    <xf numFmtId="0" fontId="88" fillId="0" borderId="75" xfId="0" applyFont="1" applyBorder="1" applyAlignment="1">
      <alignment horizontal="left" vertical="center" wrapText="1"/>
    </xf>
    <xf numFmtId="0" fontId="88" fillId="0" borderId="74" xfId="0" applyFont="1" applyBorder="1" applyAlignment="1">
      <alignment horizontal="left" vertical="center" wrapText="1"/>
    </xf>
    <xf numFmtId="0" fontId="102" fillId="0" borderId="30" xfId="0" applyFont="1" applyFill="1" applyBorder="1" applyAlignment="1" applyProtection="1">
      <alignment horizontal="center"/>
    </xf>
    <xf numFmtId="0" fontId="102" fillId="0" borderId="31" xfId="0" applyFont="1" applyFill="1" applyBorder="1" applyAlignment="1" applyProtection="1">
      <alignment horizontal="center"/>
    </xf>
    <xf numFmtId="0" fontId="102" fillId="0" borderId="33" xfId="0" applyFont="1" applyFill="1" applyBorder="1" applyAlignment="1" applyProtection="1">
      <alignment horizontal="center"/>
    </xf>
    <xf numFmtId="0" fontId="102" fillId="0" borderId="32" xfId="0" applyFont="1" applyFill="1" applyBorder="1" applyAlignment="1" applyProtection="1">
      <alignment horizontal="center"/>
    </xf>
    <xf numFmtId="0" fontId="107" fillId="0" borderId="4" xfId="0" applyFont="1" applyBorder="1" applyAlignment="1">
      <alignment horizontal="center" vertical="center"/>
    </xf>
    <xf numFmtId="0" fontId="107" fillId="0" borderId="78"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0" fontId="106" fillId="0" borderId="20" xfId="0" applyFont="1" applyFill="1" applyBorder="1" applyAlignment="1" applyProtection="1">
      <alignment horizontal="center"/>
    </xf>
    <xf numFmtId="0" fontId="106" fillId="0" borderId="21" xfId="0" applyFont="1" applyFill="1" applyBorder="1" applyAlignment="1" applyProtection="1">
      <alignment horizontal="center"/>
    </xf>
    <xf numFmtId="0" fontId="102" fillId="0" borderId="3" xfId="0" applyFont="1" applyBorder="1" applyAlignment="1">
      <alignment wrapText="1"/>
    </xf>
    <xf numFmtId="0" fontId="104" fillId="0" borderId="23" xfId="0" applyFont="1" applyBorder="1" applyAlignment="1"/>
    <xf numFmtId="0" fontId="106" fillId="0" borderId="8"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1" xfId="0" applyFont="1" applyFill="1" applyBorder="1" applyAlignment="1">
      <alignment horizontal="center" wrapText="1"/>
    </xf>
    <xf numFmtId="0" fontId="104" fillId="0" borderId="108" xfId="0" applyFont="1" applyFill="1" applyBorder="1" applyAlignment="1">
      <alignment horizontal="center" vertical="center" wrapText="1"/>
    </xf>
    <xf numFmtId="0" fontId="104" fillId="0" borderId="109" xfId="0" applyFont="1" applyFill="1" applyBorder="1" applyAlignment="1">
      <alignment horizontal="center"/>
    </xf>
    <xf numFmtId="0" fontId="104" fillId="0" borderId="24" xfId="0" applyFont="1" applyFill="1" applyBorder="1" applyAlignment="1">
      <alignment horizontal="center"/>
    </xf>
    <xf numFmtId="0" fontId="107" fillId="36" borderId="126" xfId="0" applyFont="1" applyFill="1" applyBorder="1" applyAlignment="1">
      <alignment horizontal="center" vertical="center" wrapText="1"/>
    </xf>
    <xf numFmtId="0" fontId="107" fillId="36" borderId="33" xfId="0" applyFont="1" applyFill="1" applyBorder="1" applyAlignment="1">
      <alignment horizontal="center" vertical="center" wrapText="1"/>
    </xf>
    <xf numFmtId="0" fontId="107" fillId="36" borderId="123" xfId="0" applyFont="1" applyFill="1" applyBorder="1" applyAlignment="1">
      <alignment horizontal="center" vertical="center" wrapText="1"/>
    </xf>
    <xf numFmtId="0" fontId="107"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104" fillId="0" borderId="8" xfId="0" applyNumberFormat="1" applyFont="1" applyBorder="1" applyAlignment="1">
      <alignment horizontal="center" vertical="center"/>
    </xf>
    <xf numFmtId="9" fontId="104" fillId="0" borderId="10" xfId="0" applyNumberFormat="1" applyFont="1" applyBorder="1" applyAlignment="1">
      <alignment horizontal="center" vertical="center"/>
    </xf>
    <xf numFmtId="0" fontId="104" fillId="0" borderId="2" xfId="0" applyFont="1" applyBorder="1" applyAlignment="1">
      <alignment horizontal="center" vertical="center" wrapText="1"/>
    </xf>
    <xf numFmtId="0" fontId="104" fillId="0" borderId="7" xfId="0" applyFont="1" applyBorder="1" applyAlignment="1">
      <alignment horizontal="center" vertical="center" wrapText="1"/>
    </xf>
    <xf numFmtId="164" fontId="106" fillId="3" borderId="19" xfId="1" applyNumberFormat="1" applyFont="1" applyFill="1" applyBorder="1" applyAlignment="1" applyProtection="1">
      <alignment horizontal="center"/>
      <protection locked="0"/>
    </xf>
    <xf numFmtId="164" fontId="106" fillId="3" borderId="20" xfId="1" applyNumberFormat="1" applyFont="1" applyFill="1" applyBorder="1" applyAlignment="1" applyProtection="1">
      <alignment horizontal="center"/>
      <protection locked="0"/>
    </xf>
    <xf numFmtId="164" fontId="106" fillId="3" borderId="21" xfId="1" applyNumberFormat="1" applyFont="1" applyFill="1" applyBorder="1" applyAlignment="1" applyProtection="1">
      <alignment horizontal="center"/>
      <protection locked="0"/>
    </xf>
    <xf numFmtId="0" fontId="107" fillId="0" borderId="56" xfId="0" applyFont="1" applyBorder="1" applyAlignment="1">
      <alignment horizontal="center" vertical="center" wrapText="1"/>
    </xf>
    <xf numFmtId="0" fontId="107" fillId="0" borderId="57" xfId="0" applyFont="1" applyBorder="1" applyAlignment="1">
      <alignment horizontal="center" vertical="center" wrapText="1"/>
    </xf>
    <xf numFmtId="164" fontId="106" fillId="0" borderId="99" xfId="1" applyNumberFormat="1" applyFont="1" applyFill="1" applyBorder="1" applyAlignment="1" applyProtection="1">
      <alignment horizontal="center" vertical="center" wrapText="1"/>
      <protection locked="0"/>
    </xf>
    <xf numFmtId="164" fontId="106" fillId="0" borderId="100" xfId="1" applyNumberFormat="1" applyFont="1" applyFill="1" applyBorder="1" applyAlignment="1" applyProtection="1">
      <alignment horizontal="center" vertical="center" wrapText="1"/>
      <protection locked="0"/>
    </xf>
    <xf numFmtId="0" fontId="104" fillId="0" borderId="103"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116"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4" fillId="0" borderId="109" xfId="0" applyFont="1" applyFill="1" applyBorder="1" applyAlignment="1">
      <alignment horizontal="center" wrapText="1"/>
    </xf>
    <xf numFmtId="0" fontId="104" fillId="0" borderId="107" xfId="0" applyFont="1" applyFill="1" applyBorder="1" applyAlignment="1">
      <alignment horizontal="center" wrapText="1"/>
    </xf>
    <xf numFmtId="0" fontId="104" fillId="0" borderId="137"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01" xfId="0" applyFont="1" applyFill="1" applyBorder="1" applyAlignment="1">
      <alignment horizontal="center" vertical="center" wrapText="1"/>
    </xf>
    <xf numFmtId="0" fontId="111" fillId="0" borderId="60" xfId="0" applyFont="1" applyFill="1" applyBorder="1" applyAlignment="1">
      <alignment horizontal="left" vertical="center"/>
    </xf>
    <xf numFmtId="0" fontId="111" fillId="0" borderId="61" xfId="0" applyFont="1" applyFill="1" applyBorder="1" applyAlignment="1">
      <alignment horizontal="left" vertical="center"/>
    </xf>
    <xf numFmtId="0" fontId="104" fillId="0" borderId="61" xfId="0" applyFont="1" applyFill="1" applyBorder="1" applyAlignment="1">
      <alignment horizontal="center" vertical="center" wrapText="1"/>
    </xf>
    <xf numFmtId="0" fontId="104" fillId="0" borderId="114" xfId="0" applyFont="1" applyFill="1" applyBorder="1" applyAlignment="1">
      <alignment horizontal="center" vertical="center" wrapText="1"/>
    </xf>
    <xf numFmtId="0" fontId="104" fillId="0" borderId="20" xfId="0" applyFont="1" applyBorder="1" applyAlignment="1">
      <alignment horizontal="center"/>
    </xf>
    <xf numFmtId="0" fontId="104" fillId="0" borderId="21" xfId="0" applyFont="1" applyBorder="1" applyAlignment="1">
      <alignment horizontal="center" vertical="center" wrapText="1"/>
    </xf>
    <xf numFmtId="0" fontId="104" fillId="0" borderId="122" xfId="0" applyFont="1" applyBorder="1" applyAlignment="1">
      <alignment horizontal="center" vertical="center" wrapText="1"/>
    </xf>
    <xf numFmtId="0" fontId="103" fillId="0" borderId="129" xfId="0" applyNumberFormat="1" applyFont="1" applyFill="1" applyBorder="1" applyAlignment="1">
      <alignment horizontal="left" vertical="center" wrapText="1"/>
    </xf>
    <xf numFmtId="0" fontId="103" fillId="0" borderId="130" xfId="0" applyNumberFormat="1" applyFont="1" applyFill="1" applyBorder="1" applyAlignment="1">
      <alignment horizontal="left" vertical="center" wrapText="1"/>
    </xf>
    <xf numFmtId="0" fontId="103" fillId="0" borderId="132" xfId="0" applyNumberFormat="1" applyFont="1" applyFill="1" applyBorder="1" applyAlignment="1">
      <alignment horizontal="left" vertical="center" wrapText="1"/>
    </xf>
    <xf numFmtId="0" fontId="103" fillId="0" borderId="133" xfId="0" applyNumberFormat="1" applyFont="1" applyFill="1" applyBorder="1" applyAlignment="1">
      <alignment horizontal="left" vertical="center" wrapText="1"/>
    </xf>
    <xf numFmtId="0" fontId="103" fillId="0" borderId="135" xfId="0" applyNumberFormat="1" applyFont="1" applyFill="1" applyBorder="1" applyAlignment="1">
      <alignment horizontal="left" vertical="center" wrapText="1"/>
    </xf>
    <xf numFmtId="0" fontId="103" fillId="0" borderId="136" xfId="0" applyNumberFormat="1" applyFont="1" applyFill="1" applyBorder="1" applyAlignment="1">
      <alignment horizontal="left" vertical="center" wrapText="1"/>
    </xf>
    <xf numFmtId="0" fontId="119" fillId="0" borderId="10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3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0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8" xfId="0" applyFont="1" applyBorder="1" applyAlignment="1">
      <alignment horizontal="center" vertical="center" wrapText="1"/>
    </xf>
    <xf numFmtId="0" fontId="121" fillId="0" borderId="108"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31" xfId="0" applyFont="1" applyFill="1" applyBorder="1" applyAlignment="1">
      <alignment horizontal="center" vertical="center"/>
    </xf>
    <xf numFmtId="0" fontId="121" fillId="0" borderId="59" xfId="0" applyFont="1" applyFill="1" applyBorder="1" applyAlignment="1">
      <alignment horizontal="center" vertical="center"/>
    </xf>
    <xf numFmtId="0" fontId="121" fillId="0" borderId="11" xfId="0" applyFont="1" applyFill="1" applyBorder="1" applyAlignment="1">
      <alignment horizontal="center" vertical="center"/>
    </xf>
    <xf numFmtId="0" fontId="119" fillId="0" borderId="108"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5" fillId="0" borderId="109"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5" fillId="0" borderId="139"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8" xfId="0" applyFont="1" applyFill="1" applyBorder="1" applyAlignment="1">
      <alignment horizontal="center" vertical="center" wrapText="1"/>
    </xf>
    <xf numFmtId="0" fontId="115" fillId="0" borderId="11" xfId="0" applyFont="1" applyBorder="1" applyAlignment="1">
      <alignment horizontal="center" vertical="center" wrapText="1"/>
    </xf>
    <xf numFmtId="0" fontId="103" fillId="0" borderId="104" xfId="0" applyNumberFormat="1" applyFont="1" applyFill="1" applyBorder="1" applyAlignment="1">
      <alignment horizontal="left" vertical="top" wrapText="1"/>
    </xf>
    <xf numFmtId="0" fontId="103" fillId="0" borderId="131" xfId="0" applyNumberFormat="1" applyFont="1" applyFill="1" applyBorder="1" applyAlignment="1">
      <alignment horizontal="left" vertical="top" wrapText="1"/>
    </xf>
    <xf numFmtId="0" fontId="103" fillId="0" borderId="137" xfId="0" applyNumberFormat="1" applyFont="1" applyFill="1" applyBorder="1" applyAlignment="1">
      <alignment horizontal="left" vertical="top" wrapText="1"/>
    </xf>
    <xf numFmtId="0" fontId="103" fillId="0" borderId="138" xfId="0" applyNumberFormat="1" applyFont="1" applyFill="1" applyBorder="1" applyAlignment="1">
      <alignment horizontal="left" vertical="top" wrapText="1"/>
    </xf>
    <xf numFmtId="0" fontId="103" fillId="0" borderId="59" xfId="0" applyNumberFormat="1" applyFont="1" applyFill="1" applyBorder="1" applyAlignment="1">
      <alignment horizontal="left" vertical="top" wrapText="1"/>
    </xf>
    <xf numFmtId="0" fontId="103" fillId="0" borderId="11" xfId="0" applyNumberFormat="1" applyFont="1" applyFill="1" applyBorder="1" applyAlignment="1">
      <alignment horizontal="left" vertical="top" wrapText="1"/>
    </xf>
    <xf numFmtId="0" fontId="115" fillId="0" borderId="104" xfId="0" applyFont="1" applyFill="1" applyBorder="1" applyAlignment="1">
      <alignment horizontal="center" vertical="center"/>
    </xf>
    <xf numFmtId="0" fontId="115" fillId="0" borderId="121" xfId="0" applyFont="1" applyFill="1" applyBorder="1" applyAlignment="1">
      <alignment horizontal="center" vertical="center"/>
    </xf>
    <xf numFmtId="0" fontId="115" fillId="0" borderId="131" xfId="0" applyFont="1" applyFill="1" applyBorder="1" applyAlignment="1">
      <alignment horizontal="center" vertical="center"/>
    </xf>
    <xf numFmtId="0" fontId="115" fillId="0" borderId="104"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04" xfId="0" applyFont="1" applyBorder="1" applyAlignment="1">
      <alignment horizontal="center" vertical="top" wrapText="1"/>
    </xf>
    <xf numFmtId="0" fontId="115" fillId="0" borderId="121" xfId="0" applyFont="1" applyBorder="1" applyAlignment="1">
      <alignment horizontal="center" vertical="top" wrapText="1"/>
    </xf>
    <xf numFmtId="0" fontId="115" fillId="0" borderId="131" xfId="0" applyFont="1" applyBorder="1" applyAlignment="1">
      <alignment horizontal="center" vertical="top" wrapText="1"/>
    </xf>
    <xf numFmtId="0" fontId="115" fillId="0" borderId="104" xfId="0" applyFont="1" applyFill="1" applyBorder="1" applyAlignment="1">
      <alignment horizontal="center" vertical="top" wrapText="1"/>
    </xf>
    <xf numFmtId="0" fontId="115" fillId="0" borderId="106"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103" xfId="0" applyFont="1" applyBorder="1" applyAlignment="1">
      <alignment horizontal="center" vertical="top" wrapText="1"/>
    </xf>
    <xf numFmtId="0" fontId="115" fillId="0" borderId="7" xfId="0" applyFont="1" applyBorder="1" applyAlignment="1">
      <alignment horizontal="center" vertical="top" wrapText="1"/>
    </xf>
    <xf numFmtId="0" fontId="103" fillId="0" borderId="140" xfId="0" applyNumberFormat="1" applyFont="1" applyFill="1" applyBorder="1" applyAlignment="1">
      <alignment horizontal="left" vertical="top" wrapText="1"/>
    </xf>
    <xf numFmtId="0" fontId="103" fillId="0" borderId="141" xfId="0" applyNumberFormat="1" applyFont="1" applyFill="1" applyBorder="1" applyAlignment="1">
      <alignment horizontal="left" vertical="top" wrapText="1"/>
    </xf>
    <xf numFmtId="0" fontId="119" fillId="0" borderId="108" xfId="0" applyFont="1" applyBorder="1" applyAlignment="1">
      <alignment horizontal="center" vertical="center"/>
    </xf>
    <xf numFmtId="49" fontId="90" fillId="0" borderId="103" xfId="0" applyNumberFormat="1" applyFont="1" applyFill="1" applyBorder="1" applyAlignment="1">
      <alignment horizontal="center" vertical="center"/>
    </xf>
    <xf numFmtId="49" fontId="90" fillId="0" borderId="139" xfId="0" applyNumberFormat="1" applyFont="1" applyFill="1" applyBorder="1" applyAlignment="1">
      <alignment horizontal="center" vertical="center"/>
    </xf>
    <xf numFmtId="49" fontId="90" fillId="0" borderId="7" xfId="0" applyNumberFormat="1" applyFont="1" applyFill="1" applyBorder="1" applyAlignment="1">
      <alignment horizontal="center" vertical="center"/>
    </xf>
    <xf numFmtId="0" fontId="89" fillId="76" borderId="108" xfId="0" applyFont="1" applyFill="1" applyBorder="1" applyAlignment="1">
      <alignment horizontal="center" vertical="center" wrapText="1"/>
    </xf>
    <xf numFmtId="0" fontId="90" fillId="0" borderId="108" xfId="0" applyFont="1" applyFill="1" applyBorder="1" applyAlignment="1">
      <alignment horizontal="left" vertical="center" wrapText="1"/>
    </xf>
    <xf numFmtId="0" fontId="90" fillId="0" borderId="108" xfId="0" applyFont="1" applyFill="1" applyBorder="1" applyAlignment="1">
      <alignment horizontal="left" vertical="top" wrapText="1"/>
    </xf>
    <xf numFmtId="0" fontId="90" fillId="0" borderId="108" xfId="0" applyNumberFormat="1" applyFont="1" applyFill="1" applyBorder="1" applyAlignment="1">
      <alignment horizontal="left" vertical="top" wrapText="1"/>
    </xf>
    <xf numFmtId="0" fontId="89" fillId="76" borderId="109" xfId="0" applyFont="1" applyFill="1" applyBorder="1" applyAlignment="1">
      <alignment horizontal="center" vertical="center" wrapText="1"/>
    </xf>
    <xf numFmtId="0" fontId="89" fillId="76" borderId="107" xfId="0" applyFont="1" applyFill="1" applyBorder="1" applyAlignment="1">
      <alignment horizontal="center" vertical="center" wrapText="1"/>
    </xf>
    <xf numFmtId="0" fontId="90" fillId="0" borderId="109" xfId="0" applyFont="1" applyFill="1" applyBorder="1" applyAlignment="1">
      <alignment horizontal="left" vertical="center" wrapText="1"/>
    </xf>
    <xf numFmtId="0" fontId="90" fillId="0" borderId="107" xfId="0" applyFont="1" applyFill="1" applyBorder="1" applyAlignment="1">
      <alignment horizontal="left" vertical="center" wrapText="1"/>
    </xf>
    <xf numFmtId="0" fontId="90" fillId="0" borderId="109" xfId="0" applyNumberFormat="1"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90" fillId="0" borderId="109" xfId="0" applyFont="1" applyFill="1" applyBorder="1" applyAlignment="1">
      <alignment horizontal="left" vertical="top" wrapText="1"/>
    </xf>
    <xf numFmtId="0" fontId="90" fillId="0" borderId="109" xfId="0" applyNumberFormat="1" applyFont="1" applyFill="1" applyBorder="1" applyAlignment="1">
      <alignment horizontal="left" vertical="top" wrapText="1"/>
    </xf>
    <xf numFmtId="0" fontId="90" fillId="0" borderId="107" xfId="0" applyNumberFormat="1" applyFont="1" applyFill="1" applyBorder="1" applyAlignment="1">
      <alignment horizontal="left" vertical="top" wrapText="1"/>
    </xf>
    <xf numFmtId="0" fontId="90" fillId="0" borderId="109" xfId="13" applyFont="1" applyFill="1" applyBorder="1" applyAlignment="1" applyProtection="1">
      <alignment horizontal="left" vertical="top" wrapText="1"/>
      <protection locked="0"/>
    </xf>
    <xf numFmtId="0" fontId="90" fillId="0" borderId="107" xfId="13" applyFont="1" applyFill="1" applyBorder="1" applyAlignment="1" applyProtection="1">
      <alignment horizontal="left" vertical="top" wrapText="1"/>
      <protection locked="0"/>
    </xf>
    <xf numFmtId="0" fontId="90" fillId="0" borderId="103" xfId="12672" applyFont="1" applyFill="1" applyBorder="1" applyAlignment="1">
      <alignment horizontal="left" vertical="center" wrapText="1"/>
    </xf>
    <xf numFmtId="0" fontId="90" fillId="0" borderId="139" xfId="12672" applyFont="1" applyFill="1" applyBorder="1" applyAlignment="1">
      <alignment horizontal="left" vertical="center" wrapText="1"/>
    </xf>
    <xf numFmtId="0" fontId="90" fillId="0" borderId="7" xfId="12672" applyFont="1" applyFill="1" applyBorder="1" applyAlignment="1">
      <alignment horizontal="left" vertical="center" wrapText="1"/>
    </xf>
    <xf numFmtId="0" fontId="89" fillId="0" borderId="108" xfId="0" applyFont="1" applyFill="1" applyBorder="1" applyAlignment="1">
      <alignment horizontal="center" vertical="center"/>
    </xf>
    <xf numFmtId="0" fontId="90" fillId="3" borderId="109" xfId="13" applyFont="1" applyFill="1" applyBorder="1" applyAlignment="1" applyProtection="1">
      <alignment horizontal="left" vertical="top" wrapText="1"/>
      <protection locked="0"/>
    </xf>
    <xf numFmtId="0" fontId="90" fillId="3" borderId="107" xfId="13" applyFont="1" applyFill="1" applyBorder="1" applyAlignment="1" applyProtection="1">
      <alignment horizontal="left" vertical="top" wrapText="1"/>
      <protection locked="0"/>
    </xf>
    <xf numFmtId="0" fontId="89" fillId="0" borderId="94" xfId="0" applyFont="1" applyFill="1" applyBorder="1" applyAlignment="1">
      <alignment horizontal="center" vertical="center"/>
    </xf>
    <xf numFmtId="0" fontId="89" fillId="76" borderId="91"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2" xfId="0" applyFont="1" applyFill="1" applyBorder="1" applyAlignment="1">
      <alignment horizontal="center" vertical="center" wrapText="1"/>
    </xf>
    <xf numFmtId="0" fontId="90" fillId="78" borderId="109" xfId="0" applyFont="1" applyFill="1" applyBorder="1" applyAlignment="1">
      <alignment vertical="center" wrapText="1"/>
    </xf>
    <xf numFmtId="0" fontId="90" fillId="78" borderId="107" xfId="0" applyFont="1" applyFill="1" applyBorder="1" applyAlignment="1">
      <alignment vertical="center" wrapText="1"/>
    </xf>
    <xf numFmtId="0" fontId="90" fillId="0" borderId="109" xfId="0" applyFont="1" applyFill="1" applyBorder="1" applyAlignment="1">
      <alignment vertical="center" wrapText="1"/>
    </xf>
    <xf numFmtId="0" fontId="90" fillId="0" borderId="107" xfId="0" applyFont="1" applyFill="1" applyBorder="1" applyAlignment="1">
      <alignment vertical="center" wrapText="1"/>
    </xf>
    <xf numFmtId="0" fontId="89" fillId="76" borderId="96" xfId="0" applyFont="1" applyFill="1" applyBorder="1" applyAlignment="1">
      <alignment horizontal="center" vertical="center"/>
    </xf>
    <xf numFmtId="0" fontId="89" fillId="76" borderId="97" xfId="0" applyFont="1" applyFill="1" applyBorder="1" applyAlignment="1">
      <alignment horizontal="center" vertical="center"/>
    </xf>
    <xf numFmtId="0" fontId="89" fillId="76" borderId="98" xfId="0" applyFont="1" applyFill="1" applyBorder="1" applyAlignment="1">
      <alignment horizontal="center" vertical="center"/>
    </xf>
    <xf numFmtId="0" fontId="90" fillId="3" borderId="109" xfId="0" applyFont="1" applyFill="1" applyBorder="1" applyAlignment="1">
      <alignment horizontal="left" vertical="center" wrapText="1"/>
    </xf>
    <xf numFmtId="0" fontId="90" fillId="3" borderId="107" xfId="0" applyFont="1" applyFill="1" applyBorder="1" applyAlignment="1">
      <alignment horizontal="left" vertical="center" wrapText="1"/>
    </xf>
    <xf numFmtId="0" fontId="90" fillId="0" borderId="86" xfId="0" applyFont="1" applyFill="1" applyBorder="1" applyAlignment="1">
      <alignment horizontal="left" vertical="center" wrapText="1"/>
    </xf>
    <xf numFmtId="0" fontId="90" fillId="0" borderId="87" xfId="0" applyFont="1" applyFill="1" applyBorder="1" applyAlignment="1">
      <alignment horizontal="left" vertical="center" wrapText="1"/>
    </xf>
    <xf numFmtId="0" fontId="89" fillId="76" borderId="82" xfId="0" applyFont="1" applyFill="1" applyBorder="1" applyAlignment="1">
      <alignment horizontal="center" vertical="center" wrapText="1"/>
    </xf>
    <xf numFmtId="0" fontId="89" fillId="76" borderId="83" xfId="0" applyFont="1" applyFill="1" applyBorder="1" applyAlignment="1">
      <alignment horizontal="center" vertical="center" wrapText="1"/>
    </xf>
    <xf numFmtId="0" fontId="89" fillId="76" borderId="84" xfId="0" applyFont="1" applyFill="1" applyBorder="1" applyAlignment="1">
      <alignment horizontal="center" vertical="center" wrapText="1"/>
    </xf>
    <xf numFmtId="0" fontId="90" fillId="0" borderId="59"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3" borderId="109" xfId="0" applyFont="1" applyFill="1" applyBorder="1" applyAlignment="1">
      <alignment vertical="center" wrapText="1"/>
    </xf>
    <xf numFmtId="0" fontId="90" fillId="3" borderId="107" xfId="0" applyFont="1" applyFill="1" applyBorder="1" applyAlignment="1">
      <alignment vertical="center" wrapText="1"/>
    </xf>
    <xf numFmtId="0" fontId="90" fillId="0" borderId="86" xfId="0" applyFont="1" applyFill="1" applyBorder="1" applyAlignment="1">
      <alignment vertical="center" wrapText="1"/>
    </xf>
    <xf numFmtId="0" fontId="90" fillId="0" borderId="87" xfId="0" applyFont="1" applyFill="1" applyBorder="1" applyAlignment="1">
      <alignment vertical="center" wrapText="1"/>
    </xf>
    <xf numFmtId="0" fontId="90" fillId="3" borderId="86" xfId="0" applyFont="1" applyFill="1" applyBorder="1" applyAlignment="1">
      <alignment horizontal="left" vertical="center" wrapText="1"/>
    </xf>
    <xf numFmtId="0" fontId="90" fillId="3" borderId="87" xfId="0" applyFont="1" applyFill="1" applyBorder="1" applyAlignment="1">
      <alignment horizontal="left" vertical="center" wrapText="1"/>
    </xf>
    <xf numFmtId="0" fontId="90" fillId="0" borderId="89" xfId="0" applyFont="1" applyFill="1" applyBorder="1" applyAlignment="1">
      <alignment horizontal="left" vertical="center" wrapText="1"/>
    </xf>
    <xf numFmtId="0" fontId="90" fillId="0" borderId="90" xfId="0" applyFont="1" applyFill="1" applyBorder="1" applyAlignment="1">
      <alignment horizontal="left" vertical="center" wrapText="1"/>
    </xf>
    <xf numFmtId="0" fontId="90" fillId="0" borderId="59" xfId="0" applyFont="1" applyFill="1" applyBorder="1" applyAlignment="1">
      <alignment vertical="center" wrapText="1"/>
    </xf>
    <xf numFmtId="0" fontId="90" fillId="0" borderId="11" xfId="0" applyFont="1" applyFill="1" applyBorder="1" applyAlignment="1">
      <alignment vertical="center" wrapText="1"/>
    </xf>
    <xf numFmtId="0" fontId="90" fillId="0" borderId="109" xfId="0" applyFont="1" applyFill="1" applyBorder="1" applyAlignment="1">
      <alignment horizontal="left"/>
    </xf>
    <xf numFmtId="0" fontId="90" fillId="0" borderId="107" xfId="0" applyFont="1" applyFill="1" applyBorder="1" applyAlignment="1">
      <alignment horizontal="left"/>
    </xf>
    <xf numFmtId="0" fontId="89" fillId="0" borderId="79"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Normal="100" workbookViewId="0">
      <pane xSplit="1" ySplit="7" topLeftCell="B8" activePane="bottomRight" state="frozen"/>
      <selection activeCell="C15" sqref="C15"/>
      <selection pane="topRight" activeCell="C15" sqref="C15"/>
      <selection pane="bottomLeft" activeCell="C15" sqref="C15"/>
      <selection pane="bottomRight" activeCell="C21" sqref="C21"/>
    </sheetView>
  </sheetViews>
  <sheetFormatPr defaultRowHeight="15"/>
  <cols>
    <col min="1" max="1" width="10.28515625" style="1" customWidth="1"/>
    <col min="2" max="2" width="153" bestFit="1" customWidth="1"/>
    <col min="3" max="3" width="35.42578125" customWidth="1"/>
    <col min="7" max="7" width="9.5703125" customWidth="1"/>
  </cols>
  <sheetData>
    <row r="1" spans="1:3" ht="15.75">
      <c r="A1" s="2"/>
      <c r="B1" s="7" t="s">
        <v>253</v>
      </c>
      <c r="C1" s="88"/>
    </row>
    <row r="2" spans="1:3" s="4" customFormat="1" ht="15.75">
      <c r="A2" s="20">
        <v>1</v>
      </c>
      <c r="B2" s="5" t="s">
        <v>254</v>
      </c>
      <c r="C2" s="88" t="s">
        <v>1009</v>
      </c>
    </row>
    <row r="3" spans="1:3" s="4" customFormat="1" ht="15.75">
      <c r="A3" s="20">
        <v>2</v>
      </c>
      <c r="B3" s="6" t="s">
        <v>255</v>
      </c>
      <c r="C3" s="721" t="s">
        <v>1015</v>
      </c>
    </row>
    <row r="4" spans="1:3" s="4" customFormat="1" ht="15.75">
      <c r="A4" s="20">
        <v>3</v>
      </c>
      <c r="B4" s="6" t="s">
        <v>256</v>
      </c>
      <c r="C4" s="88" t="s">
        <v>1017</v>
      </c>
    </row>
    <row r="5" spans="1:3" s="4" customFormat="1" ht="15.75">
      <c r="A5" s="21">
        <v>4</v>
      </c>
      <c r="B5" s="9" t="s">
        <v>257</v>
      </c>
      <c r="C5" s="89" t="s">
        <v>1011</v>
      </c>
    </row>
    <row r="6" spans="1:3" s="8" customFormat="1" ht="65.25" customHeight="1">
      <c r="A6" s="743" t="s">
        <v>488</v>
      </c>
      <c r="B6" s="744"/>
      <c r="C6" s="744"/>
    </row>
    <row r="7" spans="1:3">
      <c r="A7" s="24" t="s">
        <v>403</v>
      </c>
      <c r="B7" s="25" t="s">
        <v>258</v>
      </c>
    </row>
    <row r="8" spans="1:3">
      <c r="A8" s="26">
        <v>1</v>
      </c>
      <c r="B8" s="23" t="s">
        <v>223</v>
      </c>
    </row>
    <row r="9" spans="1:3">
      <c r="A9" s="26">
        <v>2</v>
      </c>
      <c r="B9" s="23" t="s">
        <v>259</v>
      </c>
    </row>
    <row r="10" spans="1:3">
      <c r="A10" s="26">
        <v>3</v>
      </c>
      <c r="B10" s="23" t="s">
        <v>260</v>
      </c>
    </row>
    <row r="11" spans="1:3">
      <c r="A11" s="26">
        <v>4</v>
      </c>
      <c r="B11" s="23" t="s">
        <v>261</v>
      </c>
      <c r="C11" s="3"/>
    </row>
    <row r="12" spans="1:3">
      <c r="A12" s="26">
        <v>5</v>
      </c>
      <c r="B12" s="23" t="s">
        <v>187</v>
      </c>
    </row>
    <row r="13" spans="1:3">
      <c r="A13" s="26">
        <v>6</v>
      </c>
      <c r="B13" s="27" t="s">
        <v>149</v>
      </c>
    </row>
    <row r="14" spans="1:3">
      <c r="A14" s="26">
        <v>7</v>
      </c>
      <c r="B14" s="23" t="s">
        <v>262</v>
      </c>
    </row>
    <row r="15" spans="1:3">
      <c r="A15" s="26">
        <v>8</v>
      </c>
      <c r="B15" s="23" t="s">
        <v>265</v>
      </c>
    </row>
    <row r="16" spans="1:3">
      <c r="A16" s="26">
        <v>9</v>
      </c>
      <c r="B16" s="23" t="s">
        <v>88</v>
      </c>
    </row>
    <row r="17" spans="1:2">
      <c r="A17" s="28" t="s">
        <v>545</v>
      </c>
      <c r="B17" s="23" t="s">
        <v>525</v>
      </c>
    </row>
    <row r="18" spans="1:2">
      <c r="A18" s="26">
        <v>10</v>
      </c>
      <c r="B18" s="23" t="s">
        <v>268</v>
      </c>
    </row>
    <row r="19" spans="1:2">
      <c r="A19" s="26">
        <v>11</v>
      </c>
      <c r="B19" s="27" t="s">
        <v>249</v>
      </c>
    </row>
    <row r="20" spans="1:2">
      <c r="A20" s="26">
        <v>12</v>
      </c>
      <c r="B20" s="27" t="s">
        <v>246</v>
      </c>
    </row>
    <row r="21" spans="1:2">
      <c r="A21" s="26">
        <v>13</v>
      </c>
      <c r="B21" s="29" t="s">
        <v>459</v>
      </c>
    </row>
    <row r="22" spans="1:2">
      <c r="A22" s="26">
        <v>14</v>
      </c>
      <c r="B22" s="30" t="s">
        <v>518</v>
      </c>
    </row>
    <row r="23" spans="1:2">
      <c r="A23" s="31">
        <v>15</v>
      </c>
      <c r="B23" s="27" t="s">
        <v>77</v>
      </c>
    </row>
    <row r="24" spans="1:2">
      <c r="A24" s="31">
        <v>15.1</v>
      </c>
      <c r="B24" s="23" t="s">
        <v>554</v>
      </c>
    </row>
    <row r="25" spans="1:2">
      <c r="A25" s="31">
        <v>16</v>
      </c>
      <c r="B25" s="23" t="s">
        <v>622</v>
      </c>
    </row>
    <row r="26" spans="1:2">
      <c r="A26" s="31">
        <v>17</v>
      </c>
      <c r="B26" s="23" t="s">
        <v>933</v>
      </c>
    </row>
    <row r="27" spans="1:2">
      <c r="A27" s="31">
        <v>18</v>
      </c>
      <c r="B27" s="23" t="s">
        <v>951</v>
      </c>
    </row>
    <row r="28" spans="1:2">
      <c r="A28" s="31">
        <v>19</v>
      </c>
      <c r="B28" s="23" t="s">
        <v>952</v>
      </c>
    </row>
    <row r="29" spans="1:2">
      <c r="A29" s="31">
        <v>20</v>
      </c>
      <c r="B29" s="30" t="s">
        <v>721</v>
      </c>
    </row>
    <row r="30" spans="1:2">
      <c r="A30" s="31">
        <v>21</v>
      </c>
      <c r="B30" s="23" t="s">
        <v>739</v>
      </c>
    </row>
    <row r="31" spans="1:2">
      <c r="A31" s="31">
        <v>22</v>
      </c>
      <c r="B31" s="65" t="s">
        <v>756</v>
      </c>
    </row>
    <row r="32" spans="1:2" ht="26.25">
      <c r="A32" s="31">
        <v>23</v>
      </c>
      <c r="B32" s="65" t="s">
        <v>934</v>
      </c>
    </row>
    <row r="33" spans="1:2">
      <c r="A33" s="31">
        <v>24</v>
      </c>
      <c r="B33" s="23" t="s">
        <v>935</v>
      </c>
    </row>
    <row r="34" spans="1:2">
      <c r="A34" s="31">
        <v>25</v>
      </c>
      <c r="B34" s="23" t="s">
        <v>936</v>
      </c>
    </row>
    <row r="35" spans="1:2">
      <c r="A35" s="26">
        <v>26</v>
      </c>
      <c r="B35" s="30" t="s">
        <v>1005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scale="4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5703125" style="322" bestFit="1" customWidth="1"/>
    <col min="2" max="2" width="132.42578125" style="98" customWidth="1"/>
    <col min="3" max="3" width="18.42578125" style="98" customWidth="1"/>
    <col min="4" max="16384" width="9.140625" style="99"/>
  </cols>
  <sheetData>
    <row r="1" spans="1:6">
      <c r="A1" s="96" t="s">
        <v>188</v>
      </c>
      <c r="B1" s="103" t="str">
        <f>Info!C2</f>
        <v>სს ”ლიბერთი ბანკი”</v>
      </c>
      <c r="D1" s="98"/>
      <c r="E1" s="98"/>
      <c r="F1" s="98"/>
    </row>
    <row r="2" spans="1:6" s="277" customFormat="1" ht="15.75" customHeight="1">
      <c r="A2" s="277" t="s">
        <v>189</v>
      </c>
      <c r="B2" s="153">
        <f>'1. key ratios'!B2</f>
        <v>44742</v>
      </c>
    </row>
    <row r="3" spans="1:6" s="277" customFormat="1" ht="15.75" customHeight="1"/>
    <row r="4" spans="1:6" ht="16.5" thickBot="1">
      <c r="A4" s="322" t="s">
        <v>412</v>
      </c>
      <c r="B4" s="323" t="s">
        <v>88</v>
      </c>
    </row>
    <row r="5" spans="1:6" ht="15">
      <c r="A5" s="324" t="s">
        <v>26</v>
      </c>
      <c r="B5" s="325"/>
      <c r="C5" s="326" t="s">
        <v>27</v>
      </c>
    </row>
    <row r="6" spans="1:6" ht="15">
      <c r="A6" s="327">
        <v>1</v>
      </c>
      <c r="B6" s="328" t="s">
        <v>28</v>
      </c>
      <c r="C6" s="329">
        <f>SUM(C7:C11)</f>
        <v>355244612</v>
      </c>
    </row>
    <row r="7" spans="1:6" ht="15">
      <c r="A7" s="327">
        <v>2</v>
      </c>
      <c r="B7" s="330" t="s">
        <v>29</v>
      </c>
      <c r="C7" s="331">
        <v>44490460</v>
      </c>
    </row>
    <row r="8" spans="1:6" ht="15">
      <c r="A8" s="327">
        <v>3</v>
      </c>
      <c r="B8" s="332" t="s">
        <v>30</v>
      </c>
      <c r="C8" s="331">
        <v>35132256</v>
      </c>
    </row>
    <row r="9" spans="1:6" ht="15">
      <c r="A9" s="327">
        <v>4</v>
      </c>
      <c r="B9" s="332" t="s">
        <v>31</v>
      </c>
      <c r="C9" s="331">
        <v>34757221</v>
      </c>
    </row>
    <row r="10" spans="1:6" ht="15">
      <c r="A10" s="327">
        <v>5</v>
      </c>
      <c r="B10" s="332" t="s">
        <v>32</v>
      </c>
      <c r="C10" s="331">
        <v>1694028</v>
      </c>
    </row>
    <row r="11" spans="1:6" ht="15">
      <c r="A11" s="327">
        <v>6</v>
      </c>
      <c r="B11" s="333" t="s">
        <v>33</v>
      </c>
      <c r="C11" s="331">
        <v>239170647</v>
      </c>
    </row>
    <row r="12" spans="1:6" s="313" customFormat="1" ht="15">
      <c r="A12" s="327">
        <v>7</v>
      </c>
      <c r="B12" s="328" t="s">
        <v>34</v>
      </c>
      <c r="C12" s="334">
        <f>SUM(C13:C27)</f>
        <v>93284851.5037314</v>
      </c>
    </row>
    <row r="13" spans="1:6" s="313" customFormat="1" ht="15">
      <c r="A13" s="327">
        <v>8</v>
      </c>
      <c r="B13" s="335" t="s">
        <v>35</v>
      </c>
      <c r="C13" s="336">
        <v>34757221</v>
      </c>
    </row>
    <row r="14" spans="1:6" s="313" customFormat="1" ht="30">
      <c r="A14" s="327">
        <v>9</v>
      </c>
      <c r="B14" s="337" t="s">
        <v>36</v>
      </c>
      <c r="C14" s="336">
        <v>3037000.6837313883</v>
      </c>
    </row>
    <row r="15" spans="1:6" s="313" customFormat="1" ht="15">
      <c r="A15" s="327">
        <v>10</v>
      </c>
      <c r="B15" s="338" t="s">
        <v>37</v>
      </c>
      <c r="C15" s="336">
        <v>55383896.820000008</v>
      </c>
    </row>
    <row r="16" spans="1:6" s="313" customFormat="1" ht="15">
      <c r="A16" s="327">
        <v>11</v>
      </c>
      <c r="B16" s="339" t="s">
        <v>38</v>
      </c>
      <c r="C16" s="336">
        <v>0</v>
      </c>
    </row>
    <row r="17" spans="1:3" s="313" customFormat="1" ht="15">
      <c r="A17" s="327">
        <v>12</v>
      </c>
      <c r="B17" s="338" t="s">
        <v>39</v>
      </c>
      <c r="C17" s="336">
        <v>0</v>
      </c>
    </row>
    <row r="18" spans="1:3" s="313" customFormat="1" ht="15">
      <c r="A18" s="327">
        <v>13</v>
      </c>
      <c r="B18" s="338" t="s">
        <v>40</v>
      </c>
      <c r="C18" s="336">
        <v>0</v>
      </c>
    </row>
    <row r="19" spans="1:3" s="313" customFormat="1" ht="15">
      <c r="A19" s="327">
        <v>14</v>
      </c>
      <c r="B19" s="338" t="s">
        <v>41</v>
      </c>
      <c r="C19" s="336">
        <v>0</v>
      </c>
    </row>
    <row r="20" spans="1:3" s="313" customFormat="1" ht="30">
      <c r="A20" s="327">
        <v>15</v>
      </c>
      <c r="B20" s="338" t="s">
        <v>42</v>
      </c>
      <c r="C20" s="336">
        <v>0</v>
      </c>
    </row>
    <row r="21" spans="1:3" s="313" customFormat="1" ht="30">
      <c r="A21" s="327">
        <v>16</v>
      </c>
      <c r="B21" s="337" t="s">
        <v>43</v>
      </c>
      <c r="C21" s="336">
        <v>0</v>
      </c>
    </row>
    <row r="22" spans="1:3" s="313" customFormat="1">
      <c r="A22" s="327">
        <v>17</v>
      </c>
      <c r="B22" s="340" t="s">
        <v>44</v>
      </c>
      <c r="C22" s="336">
        <v>106733</v>
      </c>
    </row>
    <row r="23" spans="1:3" s="313" customFormat="1" ht="30">
      <c r="A23" s="327">
        <v>18</v>
      </c>
      <c r="B23" s="337" t="s">
        <v>45</v>
      </c>
      <c r="C23" s="336">
        <v>0</v>
      </c>
    </row>
    <row r="24" spans="1:3" s="313" customFormat="1" ht="30">
      <c r="A24" s="327">
        <v>19</v>
      </c>
      <c r="B24" s="337" t="s">
        <v>46</v>
      </c>
      <c r="C24" s="336">
        <v>0</v>
      </c>
    </row>
    <row r="25" spans="1:3" s="313" customFormat="1" ht="30">
      <c r="A25" s="327">
        <v>20</v>
      </c>
      <c r="B25" s="341" t="s">
        <v>47</v>
      </c>
      <c r="C25" s="336">
        <v>0</v>
      </c>
    </row>
    <row r="26" spans="1:3" s="313" customFormat="1" ht="15">
      <c r="A26" s="327">
        <v>21</v>
      </c>
      <c r="B26" s="341" t="s">
        <v>48</v>
      </c>
      <c r="C26" s="336">
        <v>0</v>
      </c>
    </row>
    <row r="27" spans="1:3" s="313" customFormat="1" ht="30">
      <c r="A27" s="327">
        <v>22</v>
      </c>
      <c r="B27" s="341" t="s">
        <v>49</v>
      </c>
      <c r="C27" s="336">
        <v>0</v>
      </c>
    </row>
    <row r="28" spans="1:3" s="313" customFormat="1" ht="15">
      <c r="A28" s="327">
        <v>23</v>
      </c>
      <c r="B28" s="342" t="s">
        <v>23</v>
      </c>
      <c r="C28" s="334">
        <f>C6-C12</f>
        <v>261959760.4962686</v>
      </c>
    </row>
    <row r="29" spans="1:3" s="313" customFormat="1" ht="15">
      <c r="A29" s="343"/>
      <c r="B29" s="344"/>
      <c r="C29" s="336"/>
    </row>
    <row r="30" spans="1:3" s="313" customFormat="1" ht="15">
      <c r="A30" s="343">
        <v>24</v>
      </c>
      <c r="B30" s="342" t="s">
        <v>50</v>
      </c>
      <c r="C30" s="334">
        <f>C31+C34</f>
        <v>4565384</v>
      </c>
    </row>
    <row r="31" spans="1:3" s="313" customFormat="1" ht="15">
      <c r="A31" s="343">
        <v>25</v>
      </c>
      <c r="B31" s="332" t="s">
        <v>51</v>
      </c>
      <c r="C31" s="345">
        <f>C32+C33</f>
        <v>45654</v>
      </c>
    </row>
    <row r="32" spans="1:3" s="313" customFormat="1" ht="15">
      <c r="A32" s="343">
        <v>26</v>
      </c>
      <c r="B32" s="346" t="s">
        <v>52</v>
      </c>
      <c r="C32" s="336">
        <v>45654</v>
      </c>
    </row>
    <row r="33" spans="1:3" s="313" customFormat="1" ht="15">
      <c r="A33" s="343">
        <v>27</v>
      </c>
      <c r="B33" s="346" t="s">
        <v>53</v>
      </c>
      <c r="C33" s="336">
        <v>0</v>
      </c>
    </row>
    <row r="34" spans="1:3" s="313" customFormat="1" ht="15">
      <c r="A34" s="343">
        <v>28</v>
      </c>
      <c r="B34" s="332" t="s">
        <v>54</v>
      </c>
      <c r="C34" s="336">
        <v>4519730</v>
      </c>
    </row>
    <row r="35" spans="1:3" s="313" customFormat="1" ht="15">
      <c r="A35" s="343">
        <v>29</v>
      </c>
      <c r="B35" s="342" t="s">
        <v>55</v>
      </c>
      <c r="C35" s="334">
        <f>SUM(C36:C40)</f>
        <v>0</v>
      </c>
    </row>
    <row r="36" spans="1:3" s="313" customFormat="1" ht="15">
      <c r="A36" s="343">
        <v>30</v>
      </c>
      <c r="B36" s="337" t="s">
        <v>56</v>
      </c>
      <c r="C36" s="336">
        <v>0</v>
      </c>
    </row>
    <row r="37" spans="1:3" s="313" customFormat="1" ht="15">
      <c r="A37" s="343">
        <v>31</v>
      </c>
      <c r="B37" s="338" t="s">
        <v>57</v>
      </c>
      <c r="C37" s="336">
        <v>0</v>
      </c>
    </row>
    <row r="38" spans="1:3" s="313" customFormat="1" ht="30">
      <c r="A38" s="343">
        <v>32</v>
      </c>
      <c r="B38" s="337" t="s">
        <v>58</v>
      </c>
      <c r="C38" s="336">
        <v>0</v>
      </c>
    </row>
    <row r="39" spans="1:3" s="313" customFormat="1" ht="30">
      <c r="A39" s="343">
        <v>33</v>
      </c>
      <c r="B39" s="337" t="s">
        <v>46</v>
      </c>
      <c r="C39" s="336">
        <v>0</v>
      </c>
    </row>
    <row r="40" spans="1:3" s="313" customFormat="1" ht="30">
      <c r="A40" s="343">
        <v>34</v>
      </c>
      <c r="B40" s="341" t="s">
        <v>59</v>
      </c>
      <c r="C40" s="336">
        <v>0</v>
      </c>
    </row>
    <row r="41" spans="1:3" s="313" customFormat="1" ht="15">
      <c r="A41" s="343">
        <v>35</v>
      </c>
      <c r="B41" s="342" t="s">
        <v>24</v>
      </c>
      <c r="C41" s="334">
        <f>C30-C35</f>
        <v>4565384</v>
      </c>
    </row>
    <row r="42" spans="1:3" s="313" customFormat="1" ht="15">
      <c r="A42" s="343"/>
      <c r="B42" s="344"/>
      <c r="C42" s="336"/>
    </row>
    <row r="43" spans="1:3" s="313" customFormat="1" ht="15">
      <c r="A43" s="343">
        <v>36</v>
      </c>
      <c r="B43" s="347" t="s">
        <v>60</v>
      </c>
      <c r="C43" s="334">
        <f>SUM(C44:C46)</f>
        <v>90950101.799617141</v>
      </c>
    </row>
    <row r="44" spans="1:3" s="313" customFormat="1" ht="15">
      <c r="A44" s="343">
        <v>37</v>
      </c>
      <c r="B44" s="332" t="s">
        <v>61</v>
      </c>
      <c r="C44" s="336">
        <v>63459936.026000001</v>
      </c>
    </row>
    <row r="45" spans="1:3" s="313" customFormat="1" ht="15">
      <c r="A45" s="343">
        <v>38</v>
      </c>
      <c r="B45" s="332" t="s">
        <v>62</v>
      </c>
      <c r="C45" s="336">
        <v>0</v>
      </c>
    </row>
    <row r="46" spans="1:3" s="313" customFormat="1" ht="15">
      <c r="A46" s="343">
        <v>39</v>
      </c>
      <c r="B46" s="332" t="s">
        <v>63</v>
      </c>
      <c r="C46" s="336">
        <v>27490165.773617145</v>
      </c>
    </row>
    <row r="47" spans="1:3" s="313" customFormat="1" ht="15">
      <c r="A47" s="343">
        <v>40</v>
      </c>
      <c r="B47" s="347" t="s">
        <v>64</v>
      </c>
      <c r="C47" s="334">
        <f>SUM(C48:C51)</f>
        <v>0</v>
      </c>
    </row>
    <row r="48" spans="1:3" s="313" customFormat="1" ht="15">
      <c r="A48" s="343">
        <v>41</v>
      </c>
      <c r="B48" s="337" t="s">
        <v>65</v>
      </c>
      <c r="C48" s="336"/>
    </row>
    <row r="49" spans="1:3" s="313" customFormat="1" ht="15">
      <c r="A49" s="343">
        <v>42</v>
      </c>
      <c r="B49" s="338" t="s">
        <v>66</v>
      </c>
      <c r="C49" s="336"/>
    </row>
    <row r="50" spans="1:3" s="313" customFormat="1" ht="30">
      <c r="A50" s="343">
        <v>43</v>
      </c>
      <c r="B50" s="337" t="s">
        <v>67</v>
      </c>
      <c r="C50" s="336"/>
    </row>
    <row r="51" spans="1:3" s="313" customFormat="1" ht="30">
      <c r="A51" s="343">
        <v>44</v>
      </c>
      <c r="B51" s="337" t="s">
        <v>46</v>
      </c>
      <c r="C51" s="336"/>
    </row>
    <row r="52" spans="1:3" s="313" customFormat="1" thickBot="1">
      <c r="A52" s="348">
        <v>45</v>
      </c>
      <c r="B52" s="349" t="s">
        <v>25</v>
      </c>
      <c r="C52" s="350">
        <f>C43-C47</f>
        <v>90950101.799617141</v>
      </c>
    </row>
    <row r="55" spans="1:3">
      <c r="B55" s="98"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D15" sqref="D15"/>
    </sheetView>
  </sheetViews>
  <sheetFormatPr defaultColWidth="9.140625" defaultRowHeight="15"/>
  <cols>
    <col min="1" max="1" width="10.85546875" style="98" bestFit="1" customWidth="1"/>
    <col min="2" max="2" width="59" style="98" customWidth="1"/>
    <col min="3" max="3" width="24.28515625" style="98" bestFit="1" customWidth="1"/>
    <col min="4" max="4" width="22.140625" style="98" customWidth="1"/>
    <col min="5" max="16384" width="9.140625" style="98"/>
  </cols>
  <sheetData>
    <row r="1" spans="1:4">
      <c r="A1" s="96" t="s">
        <v>188</v>
      </c>
      <c r="B1" s="103" t="str">
        <f>Info!C2</f>
        <v>სს ”ლიბერთი ბანკი”</v>
      </c>
    </row>
    <row r="2" spans="1:4" s="277" customFormat="1" ht="15.75" customHeight="1">
      <c r="A2" s="277" t="s">
        <v>189</v>
      </c>
      <c r="B2" s="153">
        <f>'1. key ratios'!B2</f>
        <v>44742</v>
      </c>
    </row>
    <row r="3" spans="1:4" s="277" customFormat="1" ht="15.75" customHeight="1"/>
    <row r="4" spans="1:4" ht="15.75" thickBot="1">
      <c r="A4" s="322" t="s">
        <v>524</v>
      </c>
      <c r="B4" s="351" t="s">
        <v>525</v>
      </c>
    </row>
    <row r="5" spans="1:4" s="354" customFormat="1">
      <c r="A5" s="763" t="s">
        <v>526</v>
      </c>
      <c r="B5" s="764"/>
      <c r="C5" s="352" t="s">
        <v>527</v>
      </c>
      <c r="D5" s="353" t="s">
        <v>528</v>
      </c>
    </row>
    <row r="6" spans="1:4" s="358" customFormat="1">
      <c r="A6" s="355">
        <v>1</v>
      </c>
      <c r="B6" s="356" t="s">
        <v>529</v>
      </c>
      <c r="C6" s="356"/>
      <c r="D6" s="357"/>
    </row>
    <row r="7" spans="1:4" s="358" customFormat="1">
      <c r="A7" s="359" t="s">
        <v>530</v>
      </c>
      <c r="B7" s="360" t="s">
        <v>531</v>
      </c>
      <c r="C7" s="361">
        <v>4.4999999999999998E-2</v>
      </c>
      <c r="D7" s="362">
        <f>C7*'5. RWA'!$C$13</f>
        <v>117581407.80833791</v>
      </c>
    </row>
    <row r="8" spans="1:4" s="358" customFormat="1">
      <c r="A8" s="359" t="s">
        <v>532</v>
      </c>
      <c r="B8" s="360" t="s">
        <v>533</v>
      </c>
      <c r="C8" s="363">
        <v>0.06</v>
      </c>
      <c r="D8" s="362">
        <f>C8*'5. RWA'!$C$13</f>
        <v>156775210.41111723</v>
      </c>
    </row>
    <row r="9" spans="1:4" s="358" customFormat="1">
      <c r="A9" s="359" t="s">
        <v>534</v>
      </c>
      <c r="B9" s="360" t="s">
        <v>535</v>
      </c>
      <c r="C9" s="363">
        <v>0.08</v>
      </c>
      <c r="D9" s="362">
        <f>C9*'5. RWA'!$C$13</f>
        <v>209033613.88148963</v>
      </c>
    </row>
    <row r="10" spans="1:4" s="358" customFormat="1">
      <c r="A10" s="355" t="s">
        <v>536</v>
      </c>
      <c r="B10" s="356" t="s">
        <v>537</v>
      </c>
      <c r="C10" s="364"/>
      <c r="D10" s="365"/>
    </row>
    <row r="11" spans="1:4" s="358" customFormat="1">
      <c r="A11" s="359" t="s">
        <v>538</v>
      </c>
      <c r="B11" s="360" t="s">
        <v>600</v>
      </c>
      <c r="C11" s="363">
        <v>0</v>
      </c>
      <c r="D11" s="362">
        <f>C11*'5. RWA'!$C$13</f>
        <v>0</v>
      </c>
    </row>
    <row r="12" spans="1:4" s="358" customFormat="1">
      <c r="A12" s="359" t="s">
        <v>539</v>
      </c>
      <c r="B12" s="360" t="s">
        <v>540</v>
      </c>
      <c r="C12" s="363">
        <v>0</v>
      </c>
      <c r="D12" s="362">
        <f>C12*'5. RWA'!$C$13</f>
        <v>0</v>
      </c>
    </row>
    <row r="13" spans="1:4" s="358" customFormat="1">
      <c r="A13" s="359" t="s">
        <v>541</v>
      </c>
      <c r="B13" s="360" t="s">
        <v>542</v>
      </c>
      <c r="C13" s="363">
        <v>1.4999999999999999E-2</v>
      </c>
      <c r="D13" s="362">
        <f>C13*'5. RWA'!$C$13</f>
        <v>39193802.602779306</v>
      </c>
    </row>
    <row r="14" spans="1:4" s="358" customFormat="1">
      <c r="A14" s="355" t="s">
        <v>543</v>
      </c>
      <c r="B14" s="356" t="s">
        <v>598</v>
      </c>
      <c r="C14" s="366"/>
      <c r="D14" s="365"/>
    </row>
    <row r="15" spans="1:4" s="358" customFormat="1">
      <c r="A15" s="367" t="s">
        <v>546</v>
      </c>
      <c r="B15" s="360" t="s">
        <v>599</v>
      </c>
      <c r="C15" s="363">
        <v>2.0238426242834562E-2</v>
      </c>
      <c r="D15" s="362">
        <f>C15*'5. RWA'!$C$13</f>
        <v>52881392.210171089</v>
      </c>
    </row>
    <row r="16" spans="1:4" s="358" customFormat="1">
      <c r="A16" s="367" t="s">
        <v>547</v>
      </c>
      <c r="B16" s="360" t="s">
        <v>549</v>
      </c>
      <c r="C16" s="363">
        <v>1.9496725512335819E-2</v>
      </c>
      <c r="D16" s="362">
        <f>C16*'5. RWA'!$C$13</f>
        <v>50943387.408737421</v>
      </c>
    </row>
    <row r="17" spans="1:6" s="358" customFormat="1">
      <c r="A17" s="367" t="s">
        <v>548</v>
      </c>
      <c r="B17" s="360" t="s">
        <v>596</v>
      </c>
      <c r="C17" s="363">
        <v>3.4082753378829184E-2</v>
      </c>
      <c r="D17" s="362">
        <f>C17*'5. RWA'!$C$13</f>
        <v>89055513.872602701</v>
      </c>
    </row>
    <row r="18" spans="1:6" s="354" customFormat="1">
      <c r="A18" s="765" t="s">
        <v>597</v>
      </c>
      <c r="B18" s="766"/>
      <c r="C18" s="368" t="s">
        <v>527</v>
      </c>
      <c r="D18" s="369" t="s">
        <v>528</v>
      </c>
    </row>
    <row r="19" spans="1:6" s="358" customFormat="1">
      <c r="A19" s="370">
        <v>4</v>
      </c>
      <c r="B19" s="360" t="s">
        <v>23</v>
      </c>
      <c r="C19" s="363">
        <f>C7+C11+C12+C13+C15</f>
        <v>8.023842624283456E-2</v>
      </c>
      <c r="D19" s="362">
        <f>C19*'5. RWA'!$C$13</f>
        <v>209656602.6212883</v>
      </c>
    </row>
    <row r="20" spans="1:6" s="358" customFormat="1">
      <c r="A20" s="370">
        <v>5</v>
      </c>
      <c r="B20" s="360" t="s">
        <v>89</v>
      </c>
      <c r="C20" s="363">
        <f>C8+C11+C12+C13+C16</f>
        <v>9.4496725512335816E-2</v>
      </c>
      <c r="D20" s="362">
        <f>C20*'5. RWA'!$C$13</f>
        <v>246912400.42263395</v>
      </c>
    </row>
    <row r="21" spans="1:6" s="358" customFormat="1" ht="15.75" thickBot="1">
      <c r="A21" s="371" t="s">
        <v>544</v>
      </c>
      <c r="B21" s="372" t="s">
        <v>88</v>
      </c>
      <c r="C21" s="373">
        <f>C9+C11+C12+C13+C17</f>
        <v>0.12908275337882918</v>
      </c>
      <c r="D21" s="374">
        <f>C21*'5. RWA'!$C$13</f>
        <v>337282930.35687166</v>
      </c>
    </row>
    <row r="22" spans="1:6">
      <c r="F22" s="322"/>
    </row>
    <row r="23" spans="1:6" ht="75">
      <c r="B23" s="151"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10.7109375" style="98" customWidth="1"/>
    <col min="2" max="2" width="91.85546875" style="98" customWidth="1"/>
    <col min="3" max="3" width="49" style="98" customWidth="1"/>
    <col min="4" max="4" width="32.28515625" style="98" customWidth="1"/>
    <col min="5" max="5" width="9.42578125" style="99" customWidth="1"/>
    <col min="6" max="16384" width="9.140625" style="99"/>
  </cols>
  <sheetData>
    <row r="1" spans="1:6">
      <c r="A1" s="96" t="s">
        <v>188</v>
      </c>
      <c r="B1" s="103" t="str">
        <f>Info!C2</f>
        <v>სს ”ლიბერთი ბანკი”</v>
      </c>
      <c r="E1" s="98"/>
      <c r="F1" s="98"/>
    </row>
    <row r="2" spans="1:6" s="277" customFormat="1" ht="15.75" customHeight="1">
      <c r="A2" s="277" t="s">
        <v>189</v>
      </c>
      <c r="B2" s="153">
        <f>'1. key ratios'!B2</f>
        <v>44742</v>
      </c>
    </row>
    <row r="3" spans="1:6" s="277" customFormat="1" ht="15.75" customHeight="1">
      <c r="A3" s="375"/>
    </row>
    <row r="4" spans="1:6" s="277" customFormat="1" ht="15.75" customHeight="1" thickBot="1">
      <c r="A4" s="277" t="s">
        <v>413</v>
      </c>
      <c r="B4" s="376" t="s">
        <v>268</v>
      </c>
      <c r="D4" s="377" t="s">
        <v>93</v>
      </c>
    </row>
    <row r="5" spans="1:6" ht="45">
      <c r="A5" s="378" t="s">
        <v>26</v>
      </c>
      <c r="B5" s="379" t="s">
        <v>231</v>
      </c>
      <c r="C5" s="380" t="s">
        <v>236</v>
      </c>
      <c r="D5" s="381" t="s">
        <v>269</v>
      </c>
    </row>
    <row r="6" spans="1:6">
      <c r="A6" s="382">
        <v>1</v>
      </c>
      <c r="B6" s="383" t="s">
        <v>154</v>
      </c>
      <c r="C6" s="384">
        <v>244245831.50300002</v>
      </c>
      <c r="D6" s="385"/>
      <c r="E6" s="386"/>
    </row>
    <row r="7" spans="1:6">
      <c r="A7" s="382">
        <v>2</v>
      </c>
      <c r="B7" s="387" t="s">
        <v>155</v>
      </c>
      <c r="C7" s="388">
        <v>92079686.648000002</v>
      </c>
      <c r="D7" s="389"/>
      <c r="E7" s="386"/>
    </row>
    <row r="8" spans="1:6">
      <c r="A8" s="382">
        <v>3</v>
      </c>
      <c r="B8" s="387" t="s">
        <v>156</v>
      </c>
      <c r="C8" s="388">
        <v>232048061.359</v>
      </c>
      <c r="D8" s="389"/>
      <c r="E8" s="386"/>
    </row>
    <row r="9" spans="1:6">
      <c r="A9" s="382">
        <v>4</v>
      </c>
      <c r="B9" s="387" t="s">
        <v>185</v>
      </c>
      <c r="C9" s="388">
        <v>0</v>
      </c>
      <c r="D9" s="389"/>
      <c r="E9" s="386"/>
    </row>
    <row r="10" spans="1:6">
      <c r="A10" s="382">
        <v>5</v>
      </c>
      <c r="B10" s="387" t="s">
        <v>157</v>
      </c>
      <c r="C10" s="388">
        <v>237647927.05000001</v>
      </c>
      <c r="D10" s="389"/>
      <c r="E10" s="386"/>
    </row>
    <row r="11" spans="1:6">
      <c r="A11" s="382">
        <v>6.1</v>
      </c>
      <c r="B11" s="387" t="s">
        <v>158</v>
      </c>
      <c r="C11" s="390">
        <v>2315939504.1480036</v>
      </c>
      <c r="D11" s="391"/>
      <c r="E11" s="392"/>
    </row>
    <row r="12" spans="1:6">
      <c r="A12" s="382">
        <v>6.2</v>
      </c>
      <c r="B12" s="393" t="s">
        <v>159</v>
      </c>
      <c r="C12" s="390">
        <v>-128105095.36074242</v>
      </c>
      <c r="D12" s="391"/>
      <c r="E12" s="392"/>
    </row>
    <row r="13" spans="1:6">
      <c r="A13" s="382" t="s">
        <v>485</v>
      </c>
      <c r="B13" s="394" t="s">
        <v>486</v>
      </c>
      <c r="C13" s="390">
        <v>27490165.773617145</v>
      </c>
      <c r="D13" s="391"/>
      <c r="E13" s="392"/>
    </row>
    <row r="14" spans="1:6">
      <c r="A14" s="382" t="s">
        <v>620</v>
      </c>
      <c r="B14" s="394" t="s">
        <v>609</v>
      </c>
      <c r="C14" s="390">
        <v>0</v>
      </c>
      <c r="D14" s="391"/>
      <c r="E14" s="392"/>
    </row>
    <row r="15" spans="1:6">
      <c r="A15" s="382">
        <v>6</v>
      </c>
      <c r="B15" s="387" t="s">
        <v>160</v>
      </c>
      <c r="C15" s="395">
        <f>C11+C12</f>
        <v>2187834408.787261</v>
      </c>
      <c r="D15" s="391"/>
      <c r="E15" s="386"/>
    </row>
    <row r="16" spans="1:6">
      <c r="A16" s="382">
        <v>7</v>
      </c>
      <c r="B16" s="387" t="s">
        <v>161</v>
      </c>
      <c r="C16" s="388">
        <v>44875794.13099999</v>
      </c>
      <c r="D16" s="389"/>
      <c r="E16" s="386"/>
    </row>
    <row r="17" spans="1:5">
      <c r="A17" s="382">
        <v>8</v>
      </c>
      <c r="B17" s="387" t="s">
        <v>162</v>
      </c>
      <c r="C17" s="388">
        <v>177863.57799999986</v>
      </c>
      <c r="D17" s="389"/>
      <c r="E17" s="386"/>
    </row>
    <row r="18" spans="1:5">
      <c r="A18" s="382">
        <v>9</v>
      </c>
      <c r="B18" s="387" t="s">
        <v>163</v>
      </c>
      <c r="C18" s="388">
        <v>106733.3</v>
      </c>
      <c r="D18" s="389"/>
      <c r="E18" s="386"/>
    </row>
    <row r="19" spans="1:5">
      <c r="A19" s="382">
        <v>9.1</v>
      </c>
      <c r="B19" s="394" t="s">
        <v>245</v>
      </c>
      <c r="C19" s="390">
        <v>106733.3</v>
      </c>
      <c r="D19" s="389"/>
      <c r="E19" s="386"/>
    </row>
    <row r="20" spans="1:5">
      <c r="A20" s="382">
        <v>9.1999999999999993</v>
      </c>
      <c r="B20" s="394" t="s">
        <v>235</v>
      </c>
      <c r="C20" s="390">
        <v>0</v>
      </c>
      <c r="D20" s="389"/>
      <c r="E20" s="386"/>
    </row>
    <row r="21" spans="1:5">
      <c r="A21" s="382">
        <v>9.3000000000000007</v>
      </c>
      <c r="B21" s="394" t="s">
        <v>234</v>
      </c>
      <c r="C21" s="390">
        <v>0</v>
      </c>
      <c r="D21" s="389"/>
      <c r="E21" s="386"/>
    </row>
    <row r="22" spans="1:5">
      <c r="A22" s="382">
        <v>10</v>
      </c>
      <c r="B22" s="387" t="s">
        <v>164</v>
      </c>
      <c r="C22" s="388">
        <v>240805726.19999999</v>
      </c>
      <c r="D22" s="389"/>
      <c r="E22" s="386"/>
    </row>
    <row r="23" spans="1:5">
      <c r="A23" s="382">
        <v>10.1</v>
      </c>
      <c r="B23" s="394" t="s">
        <v>233</v>
      </c>
      <c r="C23" s="388">
        <v>55383896.820000008</v>
      </c>
      <c r="D23" s="396" t="s">
        <v>439</v>
      </c>
      <c r="E23" s="386"/>
    </row>
    <row r="24" spans="1:5">
      <c r="A24" s="382">
        <v>11</v>
      </c>
      <c r="B24" s="397" t="s">
        <v>165</v>
      </c>
      <c r="C24" s="398">
        <v>67494779.896000013</v>
      </c>
      <c r="D24" s="399"/>
      <c r="E24" s="386"/>
    </row>
    <row r="25" spans="1:5">
      <c r="A25" s="382">
        <v>12</v>
      </c>
      <c r="B25" s="400" t="s">
        <v>166</v>
      </c>
      <c r="C25" s="401">
        <f>SUM(C6:C10,C15:C18,C22,C24)</f>
        <v>3347316812.452261</v>
      </c>
      <c r="D25" s="402"/>
      <c r="E25" s="403"/>
    </row>
    <row r="26" spans="1:5">
      <c r="A26" s="382">
        <v>13</v>
      </c>
      <c r="B26" s="387" t="s">
        <v>167</v>
      </c>
      <c r="C26" s="404">
        <v>28905914.114</v>
      </c>
      <c r="D26" s="405"/>
      <c r="E26" s="386"/>
    </row>
    <row r="27" spans="1:5">
      <c r="A27" s="382">
        <v>14</v>
      </c>
      <c r="B27" s="387" t="s">
        <v>168</v>
      </c>
      <c r="C27" s="388">
        <v>1043842081.990824</v>
      </c>
      <c r="D27" s="389"/>
      <c r="E27" s="386"/>
    </row>
    <row r="28" spans="1:5">
      <c r="A28" s="382">
        <v>15</v>
      </c>
      <c r="B28" s="387" t="s">
        <v>169</v>
      </c>
      <c r="C28" s="388">
        <v>363896833.5756712</v>
      </c>
      <c r="D28" s="389"/>
      <c r="E28" s="386"/>
    </row>
    <row r="29" spans="1:5">
      <c r="A29" s="382">
        <v>16</v>
      </c>
      <c r="B29" s="387" t="s">
        <v>170</v>
      </c>
      <c r="C29" s="388">
        <v>1179448704.2555039</v>
      </c>
      <c r="D29" s="389"/>
      <c r="E29" s="386"/>
    </row>
    <row r="30" spans="1:5">
      <c r="A30" s="382">
        <v>17</v>
      </c>
      <c r="B30" s="387" t="s">
        <v>171</v>
      </c>
      <c r="C30" s="388">
        <v>0</v>
      </c>
      <c r="D30" s="389"/>
      <c r="E30" s="386"/>
    </row>
    <row r="31" spans="1:5">
      <c r="A31" s="382">
        <v>18</v>
      </c>
      <c r="B31" s="387" t="s">
        <v>172</v>
      </c>
      <c r="C31" s="388">
        <v>144526508.3344757</v>
      </c>
      <c r="D31" s="389"/>
      <c r="E31" s="386"/>
    </row>
    <row r="32" spans="1:5">
      <c r="A32" s="382">
        <v>19</v>
      </c>
      <c r="B32" s="387" t="s">
        <v>173</v>
      </c>
      <c r="C32" s="388">
        <v>21062982.892999999</v>
      </c>
      <c r="D32" s="389"/>
      <c r="E32" s="386"/>
    </row>
    <row r="33" spans="1:5">
      <c r="A33" s="382">
        <v>20</v>
      </c>
      <c r="B33" s="387" t="s">
        <v>95</v>
      </c>
      <c r="C33" s="388">
        <v>99690215.146256804</v>
      </c>
      <c r="D33" s="389"/>
      <c r="E33" s="386"/>
    </row>
    <row r="34" spans="1:5">
      <c r="A34" s="406">
        <v>20.100000000000001</v>
      </c>
      <c r="B34" s="407" t="s">
        <v>960</v>
      </c>
      <c r="C34" s="398">
        <v>-537377.06425679987</v>
      </c>
      <c r="D34" s="399"/>
      <c r="E34" s="386"/>
    </row>
    <row r="35" spans="1:5">
      <c r="A35" s="382">
        <v>21</v>
      </c>
      <c r="B35" s="397" t="s">
        <v>174</v>
      </c>
      <c r="C35" s="398">
        <v>106133576.99000001</v>
      </c>
      <c r="D35" s="399"/>
      <c r="E35" s="386"/>
    </row>
    <row r="36" spans="1:5">
      <c r="A36" s="382">
        <v>21.1</v>
      </c>
      <c r="B36" s="407" t="s">
        <v>958</v>
      </c>
      <c r="C36" s="408">
        <v>63459936.026000001</v>
      </c>
      <c r="D36" s="409"/>
      <c r="E36" s="386"/>
    </row>
    <row r="37" spans="1:5">
      <c r="A37" s="382">
        <v>22</v>
      </c>
      <c r="B37" s="400" t="s">
        <v>175</v>
      </c>
      <c r="C37" s="410">
        <f>SUM(C26:C33,C35)</f>
        <v>2987506817.2997313</v>
      </c>
      <c r="D37" s="402"/>
      <c r="E37" s="403"/>
    </row>
    <row r="38" spans="1:5">
      <c r="A38" s="382">
        <v>23</v>
      </c>
      <c r="B38" s="397" t="s">
        <v>176</v>
      </c>
      <c r="C38" s="388">
        <v>54628742.530000001</v>
      </c>
      <c r="D38" s="389"/>
      <c r="E38" s="386"/>
    </row>
    <row r="39" spans="1:5">
      <c r="A39" s="382">
        <v>24</v>
      </c>
      <c r="B39" s="397" t="s">
        <v>177</v>
      </c>
      <c r="C39" s="388">
        <v>61390.64</v>
      </c>
      <c r="D39" s="389"/>
      <c r="E39" s="386"/>
    </row>
    <row r="40" spans="1:5">
      <c r="A40" s="382">
        <v>25</v>
      </c>
      <c r="B40" s="397" t="s">
        <v>232</v>
      </c>
      <c r="C40" s="388">
        <v>-10154020.07</v>
      </c>
      <c r="D40" s="389"/>
      <c r="E40" s="386"/>
    </row>
    <row r="41" spans="1:5">
      <c r="A41" s="382">
        <v>26</v>
      </c>
      <c r="B41" s="397" t="s">
        <v>179</v>
      </c>
      <c r="C41" s="388">
        <v>39651986.239999995</v>
      </c>
      <c r="D41" s="389"/>
      <c r="E41" s="386"/>
    </row>
    <row r="42" spans="1:5">
      <c r="A42" s="382">
        <v>27</v>
      </c>
      <c r="B42" s="397" t="s">
        <v>180</v>
      </c>
      <c r="C42" s="388">
        <v>1694027.75</v>
      </c>
      <c r="D42" s="389"/>
      <c r="E42" s="386"/>
    </row>
    <row r="43" spans="1:5">
      <c r="A43" s="382">
        <v>28</v>
      </c>
      <c r="B43" s="397" t="s">
        <v>181</v>
      </c>
      <c r="C43" s="388">
        <v>239170646.78</v>
      </c>
      <c r="D43" s="389"/>
      <c r="E43" s="386"/>
    </row>
    <row r="44" spans="1:5">
      <c r="A44" s="382">
        <v>29</v>
      </c>
      <c r="B44" s="397" t="s">
        <v>35</v>
      </c>
      <c r="C44" s="388">
        <v>34757221.32</v>
      </c>
      <c r="D44" s="389"/>
      <c r="E44" s="386"/>
    </row>
    <row r="45" spans="1:5" ht="16.5" thickBot="1">
      <c r="A45" s="411">
        <v>30</v>
      </c>
      <c r="B45" s="412" t="s">
        <v>182</v>
      </c>
      <c r="C45" s="413">
        <f>SUM(C38:C44)</f>
        <v>359809995.19</v>
      </c>
      <c r="D45" s="414"/>
      <c r="E45" s="403"/>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zoomScaleSheetLayoutView="90" workbookViewId="0">
      <pane xSplit="2" ySplit="7" topLeftCell="C8"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cols>
    <col min="1" max="1" width="10.5703125" style="98" bestFit="1" customWidth="1"/>
    <col min="2" max="2" width="95" style="98" customWidth="1"/>
    <col min="3" max="3" width="14.7109375" style="98" bestFit="1" customWidth="1"/>
    <col min="4" max="4" width="13.5703125" style="98" bestFit="1" customWidth="1"/>
    <col min="5" max="5" width="16" style="98" bestFit="1" customWidth="1"/>
    <col min="6" max="6" width="13.5703125" style="98" bestFit="1" customWidth="1"/>
    <col min="7" max="7" width="16" style="98" bestFit="1" customWidth="1"/>
    <col min="8" max="8" width="13.5703125" style="98" bestFit="1" customWidth="1"/>
    <col min="9" max="9" width="13.7109375" style="98" bestFit="1" customWidth="1"/>
    <col min="10" max="10" width="13.5703125" style="98" bestFit="1" customWidth="1"/>
    <col min="11" max="11" width="17.5703125" style="98" bestFit="1" customWidth="1"/>
    <col min="12" max="12" width="15" style="98" bestFit="1" customWidth="1"/>
    <col min="13" max="13" width="16" style="98" bestFit="1" customWidth="1"/>
    <col min="14" max="14" width="15" style="98" bestFit="1" customWidth="1"/>
    <col min="15" max="15" width="16" style="98" bestFit="1" customWidth="1"/>
    <col min="16" max="16" width="13.5703125" style="98" bestFit="1" customWidth="1"/>
    <col min="17" max="17" width="13.7109375" style="98" bestFit="1" customWidth="1"/>
    <col min="18" max="18" width="13.5703125" style="98" bestFit="1" customWidth="1"/>
    <col min="19" max="19" width="31.5703125" style="98" bestFit="1" customWidth="1"/>
    <col min="20" max="16384" width="9.140625" style="182"/>
  </cols>
  <sheetData>
    <row r="1" spans="1:19">
      <c r="A1" s="98" t="s">
        <v>188</v>
      </c>
      <c r="B1" s="98" t="str">
        <f>Info!C2</f>
        <v>სს ”ლიბერთი ბანკი”</v>
      </c>
    </row>
    <row r="2" spans="1:19">
      <c r="A2" s="98" t="s">
        <v>189</v>
      </c>
      <c r="B2" s="153">
        <f>'1. key ratios'!B2</f>
        <v>44742</v>
      </c>
    </row>
    <row r="4" spans="1:19" ht="45.75" thickBot="1">
      <c r="A4" s="321" t="s">
        <v>414</v>
      </c>
      <c r="B4" s="415" t="s">
        <v>456</v>
      </c>
    </row>
    <row r="5" spans="1:19">
      <c r="A5" s="416"/>
      <c r="B5" s="417"/>
      <c r="C5" s="418" t="s">
        <v>0</v>
      </c>
      <c r="D5" s="418" t="s">
        <v>1</v>
      </c>
      <c r="E5" s="418" t="s">
        <v>2</v>
      </c>
      <c r="F5" s="418" t="s">
        <v>3</v>
      </c>
      <c r="G5" s="418" t="s">
        <v>4</v>
      </c>
      <c r="H5" s="418" t="s">
        <v>5</v>
      </c>
      <c r="I5" s="418" t="s">
        <v>237</v>
      </c>
      <c r="J5" s="418" t="s">
        <v>238</v>
      </c>
      <c r="K5" s="418" t="s">
        <v>239</v>
      </c>
      <c r="L5" s="418" t="s">
        <v>240</v>
      </c>
      <c r="M5" s="418" t="s">
        <v>241</v>
      </c>
      <c r="N5" s="418" t="s">
        <v>242</v>
      </c>
      <c r="O5" s="418" t="s">
        <v>443</v>
      </c>
      <c r="P5" s="418" t="s">
        <v>444</v>
      </c>
      <c r="Q5" s="418" t="s">
        <v>445</v>
      </c>
      <c r="R5" s="419" t="s">
        <v>446</v>
      </c>
      <c r="S5" s="420" t="s">
        <v>447</v>
      </c>
    </row>
    <row r="6" spans="1:19" ht="46.5" customHeight="1">
      <c r="A6" s="421"/>
      <c r="B6" s="771" t="s">
        <v>448</v>
      </c>
      <c r="C6" s="769">
        <v>0</v>
      </c>
      <c r="D6" s="770"/>
      <c r="E6" s="769">
        <v>0.2</v>
      </c>
      <c r="F6" s="770"/>
      <c r="G6" s="769">
        <v>0.35</v>
      </c>
      <c r="H6" s="770"/>
      <c r="I6" s="769">
        <v>0.5</v>
      </c>
      <c r="J6" s="770"/>
      <c r="K6" s="769">
        <v>0.75</v>
      </c>
      <c r="L6" s="770"/>
      <c r="M6" s="769">
        <v>1</v>
      </c>
      <c r="N6" s="770"/>
      <c r="O6" s="769">
        <v>1.5</v>
      </c>
      <c r="P6" s="770"/>
      <c r="Q6" s="769">
        <v>2.5</v>
      </c>
      <c r="R6" s="770"/>
      <c r="S6" s="767" t="s">
        <v>250</v>
      </c>
    </row>
    <row r="7" spans="1:19">
      <c r="A7" s="421"/>
      <c r="B7" s="772"/>
      <c r="C7" s="422" t="s">
        <v>441</v>
      </c>
      <c r="D7" s="422" t="s">
        <v>442</v>
      </c>
      <c r="E7" s="422" t="s">
        <v>441</v>
      </c>
      <c r="F7" s="422" t="s">
        <v>442</v>
      </c>
      <c r="G7" s="422" t="s">
        <v>441</v>
      </c>
      <c r="H7" s="422" t="s">
        <v>442</v>
      </c>
      <c r="I7" s="422" t="s">
        <v>441</v>
      </c>
      <c r="J7" s="422" t="s">
        <v>442</v>
      </c>
      <c r="K7" s="422" t="s">
        <v>441</v>
      </c>
      <c r="L7" s="422" t="s">
        <v>442</v>
      </c>
      <c r="M7" s="422" t="s">
        <v>441</v>
      </c>
      <c r="N7" s="422" t="s">
        <v>442</v>
      </c>
      <c r="O7" s="422" t="s">
        <v>441</v>
      </c>
      <c r="P7" s="422" t="s">
        <v>442</v>
      </c>
      <c r="Q7" s="422" t="s">
        <v>441</v>
      </c>
      <c r="R7" s="422" t="s">
        <v>442</v>
      </c>
      <c r="S7" s="768"/>
    </row>
    <row r="8" spans="1:19" s="428" customFormat="1">
      <c r="A8" s="423">
        <v>1</v>
      </c>
      <c r="B8" s="424" t="s">
        <v>216</v>
      </c>
      <c r="C8" s="425">
        <v>276773454.19</v>
      </c>
      <c r="D8" s="425">
        <v>0</v>
      </c>
      <c r="E8" s="425">
        <v>0</v>
      </c>
      <c r="F8" s="426">
        <v>0</v>
      </c>
      <c r="G8" s="425">
        <v>0</v>
      </c>
      <c r="H8" s="425">
        <v>0</v>
      </c>
      <c r="I8" s="425">
        <v>0</v>
      </c>
      <c r="J8" s="425">
        <v>0</v>
      </c>
      <c r="K8" s="425">
        <v>0</v>
      </c>
      <c r="L8" s="425">
        <v>0</v>
      </c>
      <c r="M8" s="425">
        <v>67098975.828162</v>
      </c>
      <c r="N8" s="425">
        <v>0</v>
      </c>
      <c r="O8" s="425">
        <v>0</v>
      </c>
      <c r="P8" s="425">
        <v>0</v>
      </c>
      <c r="Q8" s="425">
        <v>0</v>
      </c>
      <c r="R8" s="426">
        <v>0</v>
      </c>
      <c r="S8" s="427">
        <f>$C$6*SUM(C8:D8)+$E$6*SUM(E8:F8)+$G$6*SUM(G8:H8)+$I$6*SUM(I8:J8)+$K$6*SUM(K8:L8)+$M$6*SUM(M8:N8)+$O$6*SUM(O8:P8)+$Q$6*SUM(Q8:R8)</f>
        <v>67098975.828162</v>
      </c>
    </row>
    <row r="9" spans="1:19" s="428" customFormat="1">
      <c r="A9" s="423">
        <v>2</v>
      </c>
      <c r="B9" s="424" t="s">
        <v>217</v>
      </c>
      <c r="C9" s="425">
        <v>0</v>
      </c>
      <c r="D9" s="425">
        <v>0</v>
      </c>
      <c r="E9" s="425">
        <v>0</v>
      </c>
      <c r="F9" s="425">
        <v>0</v>
      </c>
      <c r="G9" s="425">
        <v>0</v>
      </c>
      <c r="H9" s="425">
        <v>0</v>
      </c>
      <c r="I9" s="425">
        <v>0</v>
      </c>
      <c r="J9" s="425">
        <v>0</v>
      </c>
      <c r="K9" s="425">
        <v>0</v>
      </c>
      <c r="L9" s="425">
        <v>0</v>
      </c>
      <c r="M9" s="425">
        <v>0</v>
      </c>
      <c r="N9" s="425">
        <v>0</v>
      </c>
      <c r="O9" s="425">
        <v>0</v>
      </c>
      <c r="P9" s="425">
        <v>0</v>
      </c>
      <c r="Q9" s="425">
        <v>0</v>
      </c>
      <c r="R9" s="426">
        <v>0</v>
      </c>
      <c r="S9" s="427">
        <f t="shared" ref="S9:S21" si="0">$C$6*SUM(C9:D9)+$E$6*SUM(E9:F9)+$G$6*SUM(G9:H9)+$I$6*SUM(I9:J9)+$K$6*SUM(K9:L9)+$M$6*SUM(M9:N9)+$O$6*SUM(O9:P9)+$Q$6*SUM(Q9:R9)</f>
        <v>0</v>
      </c>
    </row>
    <row r="10" spans="1:19" s="428" customFormat="1">
      <c r="A10" s="423">
        <v>3</v>
      </c>
      <c r="B10" s="424" t="s">
        <v>218</v>
      </c>
      <c r="C10" s="425">
        <v>0</v>
      </c>
      <c r="D10" s="425">
        <v>0</v>
      </c>
      <c r="E10" s="425">
        <v>0</v>
      </c>
      <c r="F10" s="425">
        <v>0</v>
      </c>
      <c r="G10" s="425">
        <v>0</v>
      </c>
      <c r="H10" s="425">
        <v>0</v>
      </c>
      <c r="I10" s="425">
        <v>0</v>
      </c>
      <c r="J10" s="425">
        <v>0</v>
      </c>
      <c r="K10" s="425">
        <v>0</v>
      </c>
      <c r="L10" s="425">
        <v>0</v>
      </c>
      <c r="M10" s="425">
        <v>0</v>
      </c>
      <c r="N10" s="425">
        <v>0</v>
      </c>
      <c r="O10" s="425">
        <v>0</v>
      </c>
      <c r="P10" s="425">
        <v>0</v>
      </c>
      <c r="Q10" s="425">
        <v>0</v>
      </c>
      <c r="R10" s="426">
        <v>0</v>
      </c>
      <c r="S10" s="427">
        <f t="shared" si="0"/>
        <v>0</v>
      </c>
    </row>
    <row r="11" spans="1:19" s="428" customFormat="1">
      <c r="A11" s="423">
        <v>4</v>
      </c>
      <c r="B11" s="424" t="s">
        <v>219</v>
      </c>
      <c r="C11" s="425">
        <v>462852.33</v>
      </c>
      <c r="D11" s="425">
        <v>0</v>
      </c>
      <c r="E11" s="425">
        <v>0</v>
      </c>
      <c r="F11" s="425">
        <v>0</v>
      </c>
      <c r="G11" s="425">
        <v>0</v>
      </c>
      <c r="H11" s="425">
        <v>0</v>
      </c>
      <c r="I11" s="425">
        <v>0</v>
      </c>
      <c r="J11" s="425">
        <v>0</v>
      </c>
      <c r="K11" s="425">
        <v>0</v>
      </c>
      <c r="L11" s="425">
        <v>0</v>
      </c>
      <c r="M11" s="425">
        <v>0</v>
      </c>
      <c r="N11" s="425">
        <v>0</v>
      </c>
      <c r="O11" s="425">
        <v>0</v>
      </c>
      <c r="P11" s="425">
        <v>0</v>
      </c>
      <c r="Q11" s="425">
        <v>0</v>
      </c>
      <c r="R11" s="426">
        <v>0</v>
      </c>
      <c r="S11" s="427">
        <f t="shared" si="0"/>
        <v>0</v>
      </c>
    </row>
    <row r="12" spans="1:19" s="428" customFormat="1">
      <c r="A12" s="423">
        <v>5</v>
      </c>
      <c r="B12" s="424" t="s">
        <v>220</v>
      </c>
      <c r="C12" s="425">
        <v>0</v>
      </c>
      <c r="D12" s="425">
        <v>0</v>
      </c>
      <c r="E12" s="425">
        <v>0</v>
      </c>
      <c r="F12" s="425">
        <v>0</v>
      </c>
      <c r="G12" s="425">
        <v>0</v>
      </c>
      <c r="H12" s="425">
        <v>0</v>
      </c>
      <c r="I12" s="425">
        <v>0</v>
      </c>
      <c r="J12" s="425">
        <v>0</v>
      </c>
      <c r="K12" s="425">
        <v>0</v>
      </c>
      <c r="L12" s="425">
        <v>0</v>
      </c>
      <c r="M12" s="425">
        <v>978954.23999999999</v>
      </c>
      <c r="N12" s="425">
        <v>0</v>
      </c>
      <c r="O12" s="425">
        <v>0</v>
      </c>
      <c r="P12" s="425">
        <v>0</v>
      </c>
      <c r="Q12" s="425">
        <v>0</v>
      </c>
      <c r="R12" s="426">
        <v>0</v>
      </c>
      <c r="S12" s="427">
        <f t="shared" si="0"/>
        <v>978954.23999999999</v>
      </c>
    </row>
    <row r="13" spans="1:19" s="428" customFormat="1">
      <c r="A13" s="423">
        <v>6</v>
      </c>
      <c r="B13" s="424" t="s">
        <v>221</v>
      </c>
      <c r="C13" s="425">
        <v>0</v>
      </c>
      <c r="D13" s="425">
        <v>0</v>
      </c>
      <c r="E13" s="425">
        <v>217615954.178413</v>
      </c>
      <c r="F13" s="425">
        <v>0</v>
      </c>
      <c r="G13" s="425">
        <v>0</v>
      </c>
      <c r="H13" s="425">
        <v>0</v>
      </c>
      <c r="I13" s="425">
        <v>13923581.180690857</v>
      </c>
      <c r="J13" s="425">
        <v>0</v>
      </c>
      <c r="K13" s="425">
        <v>0</v>
      </c>
      <c r="L13" s="425">
        <v>0</v>
      </c>
      <c r="M13" s="425">
        <v>900288.08</v>
      </c>
      <c r="N13" s="425">
        <v>0</v>
      </c>
      <c r="O13" s="425">
        <v>0</v>
      </c>
      <c r="P13" s="425">
        <v>0</v>
      </c>
      <c r="Q13" s="425">
        <v>0</v>
      </c>
      <c r="R13" s="426">
        <v>0</v>
      </c>
      <c r="S13" s="427">
        <f t="shared" si="0"/>
        <v>51385269.506028026</v>
      </c>
    </row>
    <row r="14" spans="1:19" s="428" customFormat="1">
      <c r="A14" s="423">
        <v>7</v>
      </c>
      <c r="B14" s="424" t="s">
        <v>73</v>
      </c>
      <c r="C14" s="425">
        <v>0</v>
      </c>
      <c r="D14" s="425">
        <v>0</v>
      </c>
      <c r="E14" s="425">
        <v>0</v>
      </c>
      <c r="F14" s="425">
        <v>0</v>
      </c>
      <c r="G14" s="425">
        <v>0</v>
      </c>
      <c r="H14" s="425">
        <v>0</v>
      </c>
      <c r="I14" s="425">
        <v>0</v>
      </c>
      <c r="J14" s="425">
        <v>0</v>
      </c>
      <c r="K14" s="425">
        <v>0</v>
      </c>
      <c r="L14" s="425">
        <v>0</v>
      </c>
      <c r="M14" s="425">
        <v>442003586.61535823</v>
      </c>
      <c r="N14" s="425">
        <v>53823366.336249493</v>
      </c>
      <c r="O14" s="425">
        <v>0</v>
      </c>
      <c r="P14" s="425">
        <v>0</v>
      </c>
      <c r="Q14" s="425">
        <v>0</v>
      </c>
      <c r="R14" s="426">
        <v>0</v>
      </c>
      <c r="S14" s="427">
        <f t="shared" si="0"/>
        <v>495826952.9516077</v>
      </c>
    </row>
    <row r="15" spans="1:19" s="428" customFormat="1">
      <c r="A15" s="423">
        <v>8</v>
      </c>
      <c r="B15" s="424" t="s">
        <v>74</v>
      </c>
      <c r="C15" s="425">
        <v>0</v>
      </c>
      <c r="D15" s="425">
        <v>0</v>
      </c>
      <c r="E15" s="425">
        <v>0</v>
      </c>
      <c r="F15" s="425">
        <v>0</v>
      </c>
      <c r="G15" s="425">
        <v>0</v>
      </c>
      <c r="H15" s="425">
        <v>0</v>
      </c>
      <c r="I15" s="425">
        <v>0</v>
      </c>
      <c r="J15" s="425">
        <v>0</v>
      </c>
      <c r="K15" s="425">
        <v>1234377681.4957235</v>
      </c>
      <c r="L15" s="425">
        <v>25461671.836803999</v>
      </c>
      <c r="M15" s="425">
        <v>95.929999999999993</v>
      </c>
      <c r="N15" s="425">
        <v>0</v>
      </c>
      <c r="O15" s="425">
        <v>0</v>
      </c>
      <c r="P15" s="425">
        <v>0</v>
      </c>
      <c r="Q15" s="425">
        <v>0</v>
      </c>
      <c r="R15" s="426">
        <v>0</v>
      </c>
      <c r="S15" s="427">
        <f t="shared" si="0"/>
        <v>944879610.92939556</v>
      </c>
    </row>
    <row r="16" spans="1:19" s="428" customFormat="1">
      <c r="A16" s="423">
        <v>9</v>
      </c>
      <c r="B16" s="424" t="s">
        <v>75</v>
      </c>
      <c r="C16" s="425">
        <v>0</v>
      </c>
      <c r="D16" s="425">
        <v>0</v>
      </c>
      <c r="E16" s="425">
        <v>0</v>
      </c>
      <c r="F16" s="425">
        <v>0</v>
      </c>
      <c r="G16" s="425">
        <v>342662133.52560121</v>
      </c>
      <c r="H16" s="425">
        <v>0</v>
      </c>
      <c r="I16" s="425">
        <v>0</v>
      </c>
      <c r="J16" s="425">
        <v>0</v>
      </c>
      <c r="K16" s="425">
        <v>0</v>
      </c>
      <c r="L16" s="425">
        <v>0</v>
      </c>
      <c r="M16" s="425">
        <v>0</v>
      </c>
      <c r="N16" s="425">
        <v>0</v>
      </c>
      <c r="O16" s="425">
        <v>0</v>
      </c>
      <c r="P16" s="425">
        <v>0</v>
      </c>
      <c r="Q16" s="425">
        <v>0</v>
      </c>
      <c r="R16" s="426">
        <v>0</v>
      </c>
      <c r="S16" s="427">
        <f t="shared" si="0"/>
        <v>119931746.73396042</v>
      </c>
    </row>
    <row r="17" spans="1:19" s="428" customFormat="1">
      <c r="A17" s="423">
        <v>10</v>
      </c>
      <c r="B17" s="424" t="s">
        <v>69</v>
      </c>
      <c r="C17" s="425">
        <v>0</v>
      </c>
      <c r="D17" s="425">
        <v>0</v>
      </c>
      <c r="E17" s="425">
        <v>0</v>
      </c>
      <c r="F17" s="425">
        <v>0</v>
      </c>
      <c r="G17" s="425">
        <v>0</v>
      </c>
      <c r="H17" s="425">
        <v>0</v>
      </c>
      <c r="I17" s="425">
        <v>2512738.5199999996</v>
      </c>
      <c r="J17" s="425">
        <v>0</v>
      </c>
      <c r="K17" s="425">
        <v>0</v>
      </c>
      <c r="L17" s="425">
        <v>0</v>
      </c>
      <c r="M17" s="425">
        <v>5297054.422000004</v>
      </c>
      <c r="N17" s="425">
        <v>0</v>
      </c>
      <c r="O17" s="425">
        <v>1117988.4280000001</v>
      </c>
      <c r="P17" s="425">
        <v>0</v>
      </c>
      <c r="Q17" s="425">
        <v>0</v>
      </c>
      <c r="R17" s="426">
        <v>0</v>
      </c>
      <c r="S17" s="427">
        <f t="shared" si="0"/>
        <v>8230406.3240000037</v>
      </c>
    </row>
    <row r="18" spans="1:19" s="428" customFormat="1">
      <c r="A18" s="423">
        <v>11</v>
      </c>
      <c r="B18" s="424" t="s">
        <v>70</v>
      </c>
      <c r="C18" s="425">
        <v>0</v>
      </c>
      <c r="D18" s="425">
        <v>0</v>
      </c>
      <c r="E18" s="425">
        <v>0</v>
      </c>
      <c r="F18" s="425">
        <v>0</v>
      </c>
      <c r="G18" s="425">
        <v>0</v>
      </c>
      <c r="H18" s="425">
        <v>0</v>
      </c>
      <c r="I18" s="425">
        <v>0</v>
      </c>
      <c r="J18" s="425">
        <v>0</v>
      </c>
      <c r="K18" s="425">
        <v>0</v>
      </c>
      <c r="L18" s="425">
        <v>0</v>
      </c>
      <c r="M18" s="425">
        <v>106298495.80637522</v>
      </c>
      <c r="N18" s="425">
        <v>0</v>
      </c>
      <c r="O18" s="425">
        <v>185735503.37953383</v>
      </c>
      <c r="P18" s="425">
        <v>0</v>
      </c>
      <c r="Q18" s="425">
        <v>2112563</v>
      </c>
      <c r="R18" s="426">
        <v>0</v>
      </c>
      <c r="S18" s="427">
        <f t="shared" si="0"/>
        <v>390183158.37567598</v>
      </c>
    </row>
    <row r="19" spans="1:19" s="428" customFormat="1">
      <c r="A19" s="423">
        <v>12</v>
      </c>
      <c r="B19" s="424" t="s">
        <v>71</v>
      </c>
      <c r="C19" s="425">
        <v>0</v>
      </c>
      <c r="D19" s="425">
        <v>0</v>
      </c>
      <c r="E19" s="425">
        <v>0</v>
      </c>
      <c r="F19" s="425">
        <v>0</v>
      </c>
      <c r="G19" s="425">
        <v>0</v>
      </c>
      <c r="H19" s="425">
        <v>0</v>
      </c>
      <c r="I19" s="425">
        <v>0</v>
      </c>
      <c r="J19" s="425">
        <v>0</v>
      </c>
      <c r="K19" s="425">
        <v>0</v>
      </c>
      <c r="L19" s="425">
        <v>0</v>
      </c>
      <c r="M19" s="425">
        <v>0</v>
      </c>
      <c r="N19" s="425">
        <v>0</v>
      </c>
      <c r="O19" s="425">
        <v>0</v>
      </c>
      <c r="P19" s="425">
        <v>0</v>
      </c>
      <c r="Q19" s="425">
        <v>0</v>
      </c>
      <c r="R19" s="426">
        <v>0</v>
      </c>
      <c r="S19" s="427">
        <f t="shared" si="0"/>
        <v>0</v>
      </c>
    </row>
    <row r="20" spans="1:19" s="428" customFormat="1">
      <c r="A20" s="423">
        <v>13</v>
      </c>
      <c r="B20" s="424" t="s">
        <v>72</v>
      </c>
      <c r="C20" s="425">
        <v>0</v>
      </c>
      <c r="D20" s="425">
        <v>0</v>
      </c>
      <c r="E20" s="425">
        <v>0</v>
      </c>
      <c r="F20" s="425">
        <v>0</v>
      </c>
      <c r="G20" s="425">
        <v>0</v>
      </c>
      <c r="H20" s="425">
        <v>0</v>
      </c>
      <c r="I20" s="425">
        <v>0</v>
      </c>
      <c r="J20" s="425">
        <v>0</v>
      </c>
      <c r="K20" s="425">
        <v>0</v>
      </c>
      <c r="L20" s="425">
        <v>0</v>
      </c>
      <c r="M20" s="425">
        <v>0</v>
      </c>
      <c r="N20" s="425">
        <v>0</v>
      </c>
      <c r="O20" s="425">
        <v>0</v>
      </c>
      <c r="P20" s="425">
        <v>0</v>
      </c>
      <c r="Q20" s="425">
        <v>0</v>
      </c>
      <c r="R20" s="426">
        <v>0</v>
      </c>
      <c r="S20" s="427">
        <f t="shared" si="0"/>
        <v>0</v>
      </c>
    </row>
    <row r="21" spans="1:19" s="428" customFormat="1">
      <c r="A21" s="423">
        <v>14</v>
      </c>
      <c r="B21" s="424" t="s">
        <v>248</v>
      </c>
      <c r="C21" s="425">
        <v>243762330.73800001</v>
      </c>
      <c r="D21" s="425">
        <v>0</v>
      </c>
      <c r="E21" s="425">
        <v>486479.36499999999</v>
      </c>
      <c r="F21" s="425">
        <v>0</v>
      </c>
      <c r="G21" s="425">
        <v>0</v>
      </c>
      <c r="H21" s="425">
        <v>0</v>
      </c>
      <c r="I21" s="425">
        <v>0</v>
      </c>
      <c r="J21" s="425">
        <v>0</v>
      </c>
      <c r="K21" s="425">
        <v>0</v>
      </c>
      <c r="L21" s="425">
        <v>0</v>
      </c>
      <c r="M21" s="425">
        <v>155122790.23600006</v>
      </c>
      <c r="N21" s="425">
        <v>0</v>
      </c>
      <c r="O21" s="425">
        <v>0</v>
      </c>
      <c r="P21" s="425">
        <v>0</v>
      </c>
      <c r="Q21" s="425">
        <v>0</v>
      </c>
      <c r="R21" s="426">
        <v>0</v>
      </c>
      <c r="S21" s="427">
        <f t="shared" si="0"/>
        <v>155220086.10900006</v>
      </c>
    </row>
    <row r="22" spans="1:19" ht="15.75" thickBot="1">
      <c r="A22" s="429"/>
      <c r="B22" s="430" t="s">
        <v>68</v>
      </c>
      <c r="C22" s="431">
        <f>SUM(C8:C21)</f>
        <v>520998637.25800002</v>
      </c>
      <c r="D22" s="431">
        <f t="shared" ref="D22:S22" si="1">SUM(D8:D21)</f>
        <v>0</v>
      </c>
      <c r="E22" s="431">
        <f t="shared" si="1"/>
        <v>218102433.54341301</v>
      </c>
      <c r="F22" s="431">
        <f t="shared" si="1"/>
        <v>0</v>
      </c>
      <c r="G22" s="431">
        <f t="shared" si="1"/>
        <v>342662133.52560121</v>
      </c>
      <c r="H22" s="431">
        <f t="shared" si="1"/>
        <v>0</v>
      </c>
      <c r="I22" s="431">
        <f t="shared" si="1"/>
        <v>16436319.700690856</v>
      </c>
      <c r="J22" s="431">
        <f t="shared" si="1"/>
        <v>0</v>
      </c>
      <c r="K22" s="431">
        <f t="shared" si="1"/>
        <v>1234377681.4957235</v>
      </c>
      <c r="L22" s="431">
        <f t="shared" si="1"/>
        <v>25461671.836803999</v>
      </c>
      <c r="M22" s="431">
        <f t="shared" si="1"/>
        <v>777700241.15789557</v>
      </c>
      <c r="N22" s="431">
        <f t="shared" si="1"/>
        <v>53823366.336249493</v>
      </c>
      <c r="O22" s="431">
        <f t="shared" si="1"/>
        <v>186853491.80753383</v>
      </c>
      <c r="P22" s="431">
        <f t="shared" si="1"/>
        <v>0</v>
      </c>
      <c r="Q22" s="431">
        <f t="shared" si="1"/>
        <v>2112563</v>
      </c>
      <c r="R22" s="431">
        <f t="shared" si="1"/>
        <v>0</v>
      </c>
      <c r="S22" s="432">
        <f t="shared" si="1"/>
        <v>2233735160.9978299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70" zoomScaleNormal="70" zoomScaleSheetLayoutView="100" workbookViewId="0">
      <pane xSplit="2" ySplit="6" topLeftCell="C7"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cols>
    <col min="1" max="1" width="10.5703125" style="98" bestFit="1" customWidth="1"/>
    <col min="2" max="2" width="81.140625" style="98" customWidth="1"/>
    <col min="3" max="3" width="19" style="98" customWidth="1"/>
    <col min="4" max="4" width="19.5703125" style="98" customWidth="1"/>
    <col min="5" max="5" width="31.140625" style="98" customWidth="1"/>
    <col min="6" max="6" width="29.140625" style="98" customWidth="1"/>
    <col min="7" max="7" width="28.5703125" style="98" customWidth="1"/>
    <col min="8" max="8" width="26.42578125" style="98" customWidth="1"/>
    <col min="9" max="9" width="23.7109375" style="98" customWidth="1"/>
    <col min="10" max="10" width="21.5703125" style="98" customWidth="1"/>
    <col min="11" max="11" width="15.7109375" style="98" customWidth="1"/>
    <col min="12" max="12" width="13.28515625" style="98" customWidth="1"/>
    <col min="13" max="13" width="20.85546875" style="98" customWidth="1"/>
    <col min="14" max="14" width="19.28515625" style="98" customWidth="1"/>
    <col min="15" max="15" width="18.42578125" style="98" customWidth="1"/>
    <col min="16" max="16" width="19" style="98" customWidth="1"/>
    <col min="17" max="17" width="20.28515625" style="98" customWidth="1"/>
    <col min="18" max="18" width="18" style="98" customWidth="1"/>
    <col min="19" max="19" width="36" style="98" customWidth="1"/>
    <col min="20" max="20" width="19.42578125" style="98" customWidth="1"/>
    <col min="21" max="21" width="19.140625" style="98" customWidth="1"/>
    <col min="22" max="22" width="20" style="98" customWidth="1"/>
    <col min="23" max="16384" width="9.140625" style="182"/>
  </cols>
  <sheetData>
    <row r="1" spans="1:23">
      <c r="A1" s="98" t="s">
        <v>188</v>
      </c>
      <c r="B1" s="98" t="str">
        <f>Info!C2</f>
        <v>სს ”ლიბერთი ბანკი”</v>
      </c>
    </row>
    <row r="2" spans="1:23">
      <c r="A2" s="98" t="s">
        <v>189</v>
      </c>
      <c r="B2" s="153">
        <f>'1. key ratios'!B2</f>
        <v>44742</v>
      </c>
    </row>
    <row r="4" spans="1:23" ht="30.75" thickBot="1">
      <c r="A4" s="98" t="s">
        <v>415</v>
      </c>
      <c r="B4" s="433" t="s">
        <v>457</v>
      </c>
      <c r="V4" s="377" t="s">
        <v>93</v>
      </c>
    </row>
    <row r="5" spans="1:23">
      <c r="A5" s="434"/>
      <c r="B5" s="435"/>
      <c r="C5" s="773" t="s">
        <v>198</v>
      </c>
      <c r="D5" s="774"/>
      <c r="E5" s="774"/>
      <c r="F5" s="774"/>
      <c r="G5" s="774"/>
      <c r="H5" s="774"/>
      <c r="I5" s="774"/>
      <c r="J5" s="774"/>
      <c r="K5" s="774"/>
      <c r="L5" s="775"/>
      <c r="M5" s="773" t="s">
        <v>199</v>
      </c>
      <c r="N5" s="774"/>
      <c r="O5" s="774"/>
      <c r="P5" s="774"/>
      <c r="Q5" s="774"/>
      <c r="R5" s="774"/>
      <c r="S5" s="775"/>
      <c r="T5" s="778" t="s">
        <v>455</v>
      </c>
      <c r="U5" s="778" t="s">
        <v>454</v>
      </c>
      <c r="V5" s="776" t="s">
        <v>200</v>
      </c>
    </row>
    <row r="6" spans="1:23" s="321" customFormat="1" ht="165">
      <c r="A6" s="306"/>
      <c r="B6" s="436"/>
      <c r="C6" s="437" t="s">
        <v>201</v>
      </c>
      <c r="D6" s="438" t="s">
        <v>202</v>
      </c>
      <c r="E6" s="439" t="s">
        <v>203</v>
      </c>
      <c r="F6" s="440" t="s">
        <v>449</v>
      </c>
      <c r="G6" s="438" t="s">
        <v>204</v>
      </c>
      <c r="H6" s="438" t="s">
        <v>205</v>
      </c>
      <c r="I6" s="438" t="s">
        <v>206</v>
      </c>
      <c r="J6" s="438" t="s">
        <v>247</v>
      </c>
      <c r="K6" s="438" t="s">
        <v>207</v>
      </c>
      <c r="L6" s="441" t="s">
        <v>208</v>
      </c>
      <c r="M6" s="437" t="s">
        <v>209</v>
      </c>
      <c r="N6" s="438" t="s">
        <v>210</v>
      </c>
      <c r="O6" s="438" t="s">
        <v>211</v>
      </c>
      <c r="P6" s="438" t="s">
        <v>212</v>
      </c>
      <c r="Q6" s="438" t="s">
        <v>213</v>
      </c>
      <c r="R6" s="438" t="s">
        <v>214</v>
      </c>
      <c r="S6" s="441" t="s">
        <v>215</v>
      </c>
      <c r="T6" s="779"/>
      <c r="U6" s="779"/>
      <c r="V6" s="777"/>
    </row>
    <row r="7" spans="1:23" s="428" customFormat="1">
      <c r="A7" s="442">
        <v>1</v>
      </c>
      <c r="B7" s="443" t="s">
        <v>216</v>
      </c>
      <c r="C7" s="444"/>
      <c r="D7" s="425"/>
      <c r="E7" s="445"/>
      <c r="F7" s="445"/>
      <c r="G7" s="445"/>
      <c r="H7" s="445"/>
      <c r="I7" s="445"/>
      <c r="J7" s="445"/>
      <c r="K7" s="445"/>
      <c r="L7" s="446"/>
      <c r="M7" s="444"/>
      <c r="N7" s="445"/>
      <c r="O7" s="445"/>
      <c r="P7" s="445"/>
      <c r="Q7" s="445"/>
      <c r="R7" s="445"/>
      <c r="S7" s="446"/>
      <c r="T7" s="447"/>
      <c r="U7" s="448"/>
      <c r="V7" s="449">
        <f>SUM(C7:S7)</f>
        <v>0</v>
      </c>
    </row>
    <row r="8" spans="1:23" s="428" customFormat="1">
      <c r="A8" s="442">
        <v>2</v>
      </c>
      <c r="B8" s="443" t="s">
        <v>217</v>
      </c>
      <c r="C8" s="444"/>
      <c r="D8" s="425"/>
      <c r="E8" s="445"/>
      <c r="F8" s="445"/>
      <c r="G8" s="445"/>
      <c r="H8" s="445"/>
      <c r="I8" s="445"/>
      <c r="J8" s="445"/>
      <c r="K8" s="445"/>
      <c r="L8" s="446"/>
      <c r="M8" s="444"/>
      <c r="N8" s="445"/>
      <c r="O8" s="445"/>
      <c r="P8" s="445"/>
      <c r="Q8" s="445"/>
      <c r="R8" s="445"/>
      <c r="S8" s="446"/>
      <c r="T8" s="448"/>
      <c r="U8" s="448"/>
      <c r="V8" s="449">
        <f t="shared" ref="V8:V20" si="0">SUM(C8:S8)</f>
        <v>0</v>
      </c>
    </row>
    <row r="9" spans="1:23" s="428" customFormat="1">
      <c r="A9" s="442">
        <v>3</v>
      </c>
      <c r="B9" s="443" t="s">
        <v>218</v>
      </c>
      <c r="C9" s="444"/>
      <c r="D9" s="425"/>
      <c r="E9" s="445"/>
      <c r="F9" s="445"/>
      <c r="G9" s="445"/>
      <c r="H9" s="445"/>
      <c r="I9" s="445"/>
      <c r="J9" s="445"/>
      <c r="K9" s="445"/>
      <c r="L9" s="446"/>
      <c r="M9" s="444"/>
      <c r="N9" s="445"/>
      <c r="O9" s="445"/>
      <c r="P9" s="445"/>
      <c r="Q9" s="445"/>
      <c r="R9" s="445"/>
      <c r="S9" s="446"/>
      <c r="T9" s="448"/>
      <c r="U9" s="448"/>
      <c r="V9" s="449">
        <f>SUM(C9:S9)</f>
        <v>0</v>
      </c>
    </row>
    <row r="10" spans="1:23" s="428" customFormat="1">
      <c r="A10" s="442">
        <v>4</v>
      </c>
      <c r="B10" s="443" t="s">
        <v>219</v>
      </c>
      <c r="C10" s="444"/>
      <c r="D10" s="425"/>
      <c r="E10" s="445"/>
      <c r="F10" s="445"/>
      <c r="G10" s="445"/>
      <c r="H10" s="445"/>
      <c r="I10" s="445"/>
      <c r="J10" s="445"/>
      <c r="K10" s="445"/>
      <c r="L10" s="446"/>
      <c r="M10" s="444"/>
      <c r="N10" s="445"/>
      <c r="O10" s="445"/>
      <c r="P10" s="445"/>
      <c r="Q10" s="445"/>
      <c r="R10" s="445"/>
      <c r="S10" s="446"/>
      <c r="T10" s="448"/>
      <c r="U10" s="448"/>
      <c r="V10" s="449">
        <f t="shared" si="0"/>
        <v>0</v>
      </c>
    </row>
    <row r="11" spans="1:23" s="428" customFormat="1">
      <c r="A11" s="442">
        <v>5</v>
      </c>
      <c r="B11" s="443" t="s">
        <v>220</v>
      </c>
      <c r="C11" s="444"/>
      <c r="D11" s="425"/>
      <c r="E11" s="445"/>
      <c r="F11" s="445"/>
      <c r="G11" s="445"/>
      <c r="H11" s="445"/>
      <c r="I11" s="445"/>
      <c r="J11" s="445"/>
      <c r="K11" s="445"/>
      <c r="L11" s="446"/>
      <c r="M11" s="444"/>
      <c r="N11" s="445"/>
      <c r="O11" s="445"/>
      <c r="P11" s="445"/>
      <c r="Q11" s="445"/>
      <c r="R11" s="445"/>
      <c r="S11" s="446"/>
      <c r="T11" s="448"/>
      <c r="U11" s="448"/>
      <c r="V11" s="449">
        <f t="shared" si="0"/>
        <v>0</v>
      </c>
    </row>
    <row r="12" spans="1:23" s="428" customFormat="1">
      <c r="A12" s="442">
        <v>6</v>
      </c>
      <c r="B12" s="443" t="s">
        <v>221</v>
      </c>
      <c r="C12" s="444"/>
      <c r="D12" s="425"/>
      <c r="E12" s="445"/>
      <c r="F12" s="445"/>
      <c r="G12" s="445"/>
      <c r="H12" s="445"/>
      <c r="I12" s="445"/>
      <c r="J12" s="445"/>
      <c r="K12" s="445"/>
      <c r="L12" s="446"/>
      <c r="M12" s="444"/>
      <c r="N12" s="445"/>
      <c r="O12" s="445"/>
      <c r="P12" s="445"/>
      <c r="Q12" s="445"/>
      <c r="R12" s="445"/>
      <c r="S12" s="446"/>
      <c r="T12" s="448"/>
      <c r="U12" s="448"/>
      <c r="V12" s="449">
        <f t="shared" si="0"/>
        <v>0</v>
      </c>
    </row>
    <row r="13" spans="1:23" s="428" customFormat="1">
      <c r="A13" s="442">
        <v>7</v>
      </c>
      <c r="B13" s="443" t="s">
        <v>73</v>
      </c>
      <c r="C13" s="444"/>
      <c r="D13" s="425">
        <v>32739278.690000001</v>
      </c>
      <c r="E13" s="445"/>
      <c r="F13" s="445"/>
      <c r="G13" s="445"/>
      <c r="H13" s="445"/>
      <c r="I13" s="445"/>
      <c r="J13" s="445"/>
      <c r="K13" s="445"/>
      <c r="L13" s="446"/>
      <c r="M13" s="444"/>
      <c r="N13" s="445"/>
      <c r="O13" s="445"/>
      <c r="P13" s="445"/>
      <c r="Q13" s="445"/>
      <c r="R13" s="445"/>
      <c r="S13" s="446"/>
      <c r="T13" s="448">
        <v>31336090.940000001</v>
      </c>
      <c r="U13" s="448"/>
      <c r="V13" s="449">
        <f t="shared" si="0"/>
        <v>32739278.690000001</v>
      </c>
      <c r="W13" s="723"/>
    </row>
    <row r="14" spans="1:23" s="428" customFormat="1">
      <c r="A14" s="442">
        <v>8</v>
      </c>
      <c r="B14" s="443" t="s">
        <v>74</v>
      </c>
      <c r="C14" s="444"/>
      <c r="D14" s="425">
        <v>15583575.710458748</v>
      </c>
      <c r="E14" s="445"/>
      <c r="F14" s="445"/>
      <c r="G14" s="445"/>
      <c r="H14" s="445"/>
      <c r="I14" s="445"/>
      <c r="J14" s="445"/>
      <c r="K14" s="445"/>
      <c r="L14" s="446"/>
      <c r="M14" s="444"/>
      <c r="N14" s="445"/>
      <c r="O14" s="445"/>
      <c r="P14" s="445"/>
      <c r="Q14" s="445"/>
      <c r="R14" s="445"/>
      <c r="S14" s="446"/>
      <c r="T14" s="448">
        <v>13911705.074999997</v>
      </c>
      <c r="U14" s="448">
        <v>3075058.3854587502</v>
      </c>
      <c r="V14" s="449">
        <f t="shared" si="0"/>
        <v>15583575.710458748</v>
      </c>
      <c r="W14" s="723"/>
    </row>
    <row r="15" spans="1:23" s="428" customFormat="1">
      <c r="A15" s="442">
        <v>9</v>
      </c>
      <c r="B15" s="443" t="s">
        <v>75</v>
      </c>
      <c r="C15" s="444"/>
      <c r="D15" s="425">
        <v>165658.584</v>
      </c>
      <c r="E15" s="445"/>
      <c r="F15" s="445"/>
      <c r="G15" s="445"/>
      <c r="H15" s="445"/>
      <c r="I15" s="445"/>
      <c r="J15" s="445"/>
      <c r="K15" s="445"/>
      <c r="L15" s="446"/>
      <c r="M15" s="444"/>
      <c r="N15" s="445"/>
      <c r="O15" s="445"/>
      <c r="P15" s="445"/>
      <c r="Q15" s="445"/>
      <c r="R15" s="445"/>
      <c r="S15" s="446"/>
      <c r="T15" s="448">
        <v>165658.584</v>
      </c>
      <c r="U15" s="448"/>
      <c r="V15" s="449">
        <f t="shared" si="0"/>
        <v>165658.584</v>
      </c>
      <c r="W15" s="723"/>
    </row>
    <row r="16" spans="1:23" s="428" customFormat="1">
      <c r="A16" s="442">
        <v>10</v>
      </c>
      <c r="B16" s="443" t="s">
        <v>69</v>
      </c>
      <c r="C16" s="444"/>
      <c r="D16" s="425">
        <v>3002.31</v>
      </c>
      <c r="E16" s="445"/>
      <c r="F16" s="445"/>
      <c r="G16" s="445"/>
      <c r="H16" s="445"/>
      <c r="I16" s="445"/>
      <c r="J16" s="445"/>
      <c r="K16" s="445"/>
      <c r="L16" s="446"/>
      <c r="M16" s="444"/>
      <c r="N16" s="445"/>
      <c r="O16" s="445"/>
      <c r="P16" s="445"/>
      <c r="Q16" s="445"/>
      <c r="R16" s="445"/>
      <c r="S16" s="446"/>
      <c r="T16" s="448">
        <v>3002.31</v>
      </c>
      <c r="U16" s="448"/>
      <c r="V16" s="449">
        <f t="shared" si="0"/>
        <v>3002.31</v>
      </c>
      <c r="W16" s="723"/>
    </row>
    <row r="17" spans="1:23" s="428" customFormat="1">
      <c r="A17" s="442">
        <v>11</v>
      </c>
      <c r="B17" s="443" t="s">
        <v>70</v>
      </c>
      <c r="C17" s="444"/>
      <c r="D17" s="425"/>
      <c r="E17" s="445"/>
      <c r="F17" s="445"/>
      <c r="G17" s="445"/>
      <c r="H17" s="445"/>
      <c r="I17" s="445"/>
      <c r="J17" s="445"/>
      <c r="K17" s="445"/>
      <c r="L17" s="446"/>
      <c r="M17" s="444"/>
      <c r="N17" s="445"/>
      <c r="O17" s="445"/>
      <c r="P17" s="445"/>
      <c r="Q17" s="445"/>
      <c r="R17" s="445"/>
      <c r="S17" s="446"/>
      <c r="T17" s="448"/>
      <c r="U17" s="448"/>
      <c r="V17" s="449">
        <f t="shared" si="0"/>
        <v>0</v>
      </c>
      <c r="W17" s="723"/>
    </row>
    <row r="18" spans="1:23" s="428" customFormat="1">
      <c r="A18" s="442">
        <v>12</v>
      </c>
      <c r="B18" s="443" t="s">
        <v>71</v>
      </c>
      <c r="C18" s="444"/>
      <c r="D18" s="425"/>
      <c r="E18" s="445"/>
      <c r="F18" s="445"/>
      <c r="G18" s="445"/>
      <c r="H18" s="445"/>
      <c r="I18" s="445"/>
      <c r="J18" s="445"/>
      <c r="K18" s="445"/>
      <c r="L18" s="446"/>
      <c r="M18" s="444"/>
      <c r="N18" s="445"/>
      <c r="O18" s="445"/>
      <c r="P18" s="445"/>
      <c r="Q18" s="445"/>
      <c r="R18" s="445"/>
      <c r="S18" s="446"/>
      <c r="T18" s="448"/>
      <c r="U18" s="448"/>
      <c r="V18" s="449">
        <f t="shared" si="0"/>
        <v>0</v>
      </c>
      <c r="W18" s="723"/>
    </row>
    <row r="19" spans="1:23" s="428" customFormat="1">
      <c r="A19" s="442">
        <v>13</v>
      </c>
      <c r="B19" s="443" t="s">
        <v>72</v>
      </c>
      <c r="C19" s="444"/>
      <c r="D19" s="425"/>
      <c r="E19" s="445"/>
      <c r="F19" s="445"/>
      <c r="G19" s="445"/>
      <c r="H19" s="445"/>
      <c r="I19" s="445"/>
      <c r="J19" s="445"/>
      <c r="K19" s="445"/>
      <c r="L19" s="446"/>
      <c r="M19" s="444"/>
      <c r="N19" s="445"/>
      <c r="O19" s="445"/>
      <c r="P19" s="445"/>
      <c r="Q19" s="445"/>
      <c r="R19" s="445"/>
      <c r="S19" s="446"/>
      <c r="T19" s="448"/>
      <c r="U19" s="448"/>
      <c r="V19" s="449">
        <f t="shared" si="0"/>
        <v>0</v>
      </c>
      <c r="W19" s="723"/>
    </row>
    <row r="20" spans="1:23" s="428" customFormat="1">
      <c r="A20" s="442">
        <v>14</v>
      </c>
      <c r="B20" s="443" t="s">
        <v>248</v>
      </c>
      <c r="C20" s="444"/>
      <c r="D20" s="425"/>
      <c r="E20" s="445"/>
      <c r="F20" s="445"/>
      <c r="G20" s="445"/>
      <c r="H20" s="445"/>
      <c r="I20" s="445"/>
      <c r="J20" s="445"/>
      <c r="K20" s="445"/>
      <c r="L20" s="446"/>
      <c r="M20" s="444"/>
      <c r="N20" s="445"/>
      <c r="O20" s="445"/>
      <c r="P20" s="445"/>
      <c r="Q20" s="445"/>
      <c r="R20" s="445"/>
      <c r="S20" s="446"/>
      <c r="T20" s="448"/>
      <c r="U20" s="448"/>
      <c r="V20" s="449">
        <f t="shared" si="0"/>
        <v>0</v>
      </c>
      <c r="W20" s="723"/>
    </row>
    <row r="21" spans="1:23" ht="15.75" thickBot="1">
      <c r="A21" s="429"/>
      <c r="B21" s="450" t="s">
        <v>68</v>
      </c>
      <c r="C21" s="451">
        <f>SUM(C7:C20)</f>
        <v>0</v>
      </c>
      <c r="D21" s="431">
        <f t="shared" ref="D21:V21" si="1">SUM(D7:D20)</f>
        <v>48491515.294458754</v>
      </c>
      <c r="E21" s="431">
        <f t="shared" si="1"/>
        <v>0</v>
      </c>
      <c r="F21" s="431">
        <f t="shared" si="1"/>
        <v>0</v>
      </c>
      <c r="G21" s="431">
        <f t="shared" si="1"/>
        <v>0</v>
      </c>
      <c r="H21" s="431">
        <f t="shared" si="1"/>
        <v>0</v>
      </c>
      <c r="I21" s="431">
        <f t="shared" si="1"/>
        <v>0</v>
      </c>
      <c r="J21" s="431">
        <f t="shared" si="1"/>
        <v>0</v>
      </c>
      <c r="K21" s="431">
        <f t="shared" si="1"/>
        <v>0</v>
      </c>
      <c r="L21" s="452">
        <f t="shared" si="1"/>
        <v>0</v>
      </c>
      <c r="M21" s="451">
        <f t="shared" si="1"/>
        <v>0</v>
      </c>
      <c r="N21" s="431">
        <f t="shared" si="1"/>
        <v>0</v>
      </c>
      <c r="O21" s="431">
        <f t="shared" si="1"/>
        <v>0</v>
      </c>
      <c r="P21" s="431">
        <f t="shared" si="1"/>
        <v>0</v>
      </c>
      <c r="Q21" s="431">
        <f t="shared" si="1"/>
        <v>0</v>
      </c>
      <c r="R21" s="431">
        <f t="shared" si="1"/>
        <v>0</v>
      </c>
      <c r="S21" s="452">
        <f t="shared" si="1"/>
        <v>0</v>
      </c>
      <c r="T21" s="452">
        <f>SUM(T7:T20)</f>
        <v>45416456.909000002</v>
      </c>
      <c r="U21" s="452">
        <f t="shared" si="1"/>
        <v>3075058.3854587502</v>
      </c>
      <c r="V21" s="453">
        <f t="shared" si="1"/>
        <v>48491515.294458754</v>
      </c>
    </row>
    <row r="22" spans="1:23">
      <c r="U22" s="722"/>
    </row>
    <row r="23" spans="1:23">
      <c r="U23" s="532"/>
    </row>
    <row r="24" spans="1:23">
      <c r="A24" s="101"/>
      <c r="B24" s="101"/>
      <c r="C24" s="454"/>
      <c r="D24" s="454"/>
      <c r="E24" s="454"/>
    </row>
    <row r="25" spans="1:23">
      <c r="A25" s="455"/>
      <c r="B25" s="455"/>
      <c r="C25" s="101"/>
      <c r="D25" s="454"/>
      <c r="E25" s="454"/>
    </row>
    <row r="26" spans="1:23">
      <c r="A26" s="455"/>
      <c r="B26" s="456"/>
      <c r="C26" s="101"/>
      <c r="D26" s="454"/>
      <c r="E26" s="454"/>
    </row>
    <row r="27" spans="1:23">
      <c r="A27" s="455"/>
      <c r="B27" s="455"/>
      <c r="C27" s="101"/>
      <c r="D27" s="454"/>
      <c r="E27" s="454"/>
    </row>
    <row r="28" spans="1:23">
      <c r="A28" s="455"/>
      <c r="B28" s="456"/>
      <c r="C28" s="101"/>
      <c r="D28" s="454"/>
      <c r="E28" s="454"/>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5" zoomScaleNormal="85" zoomScaleSheetLayoutView="85" workbookViewId="0">
      <pane xSplit="1" ySplit="7" topLeftCell="B8"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cols>
    <col min="1" max="1" width="10.5703125" style="98" bestFit="1" customWidth="1"/>
    <col min="2" max="2" width="101.85546875" style="98" customWidth="1"/>
    <col min="3" max="3" width="15.5703125" style="98" customWidth="1"/>
    <col min="4" max="4" width="14.85546875" style="98" bestFit="1" customWidth="1"/>
    <col min="5" max="5" width="17.7109375" style="98" customWidth="1"/>
    <col min="6" max="6" width="15.85546875" style="98" customWidth="1"/>
    <col min="7" max="7" width="17.42578125" style="98" customWidth="1"/>
    <col min="8" max="8" width="15.28515625" style="98" customWidth="1"/>
    <col min="9" max="16384" width="9.140625" style="182"/>
  </cols>
  <sheetData>
    <row r="1" spans="1:9">
      <c r="A1" s="98" t="s">
        <v>188</v>
      </c>
      <c r="B1" s="98" t="str">
        <f>Info!C2</f>
        <v>სს ”ლიბერთი ბანკი”</v>
      </c>
    </row>
    <row r="2" spans="1:9">
      <c r="A2" s="98" t="s">
        <v>189</v>
      </c>
      <c r="B2" s="153">
        <f>'1. key ratios'!B2</f>
        <v>44742</v>
      </c>
    </row>
    <row r="4" spans="1:9" ht="15.75" thickBot="1">
      <c r="A4" s="98" t="s">
        <v>416</v>
      </c>
      <c r="B4" s="457" t="s">
        <v>458</v>
      </c>
    </row>
    <row r="5" spans="1:9">
      <c r="A5" s="434"/>
      <c r="B5" s="458"/>
      <c r="C5" s="680" t="s">
        <v>0</v>
      </c>
      <c r="D5" s="680" t="s">
        <v>1</v>
      </c>
      <c r="E5" s="680" t="s">
        <v>2</v>
      </c>
      <c r="F5" s="680" t="s">
        <v>3</v>
      </c>
      <c r="G5" s="681" t="s">
        <v>4</v>
      </c>
      <c r="H5" s="682" t="s">
        <v>5</v>
      </c>
      <c r="I5" s="459"/>
    </row>
    <row r="6" spans="1:9" ht="15" customHeight="1">
      <c r="A6" s="421"/>
      <c r="B6" s="460"/>
      <c r="C6" s="780" t="s">
        <v>450</v>
      </c>
      <c r="D6" s="784" t="s">
        <v>471</v>
      </c>
      <c r="E6" s="785"/>
      <c r="F6" s="780" t="s">
        <v>477</v>
      </c>
      <c r="G6" s="780" t="s">
        <v>478</v>
      </c>
      <c r="H6" s="782" t="s">
        <v>452</v>
      </c>
      <c r="I6" s="459"/>
    </row>
    <row r="7" spans="1:9" ht="75" customHeight="1">
      <c r="A7" s="421"/>
      <c r="B7" s="460"/>
      <c r="C7" s="781"/>
      <c r="D7" s="466" t="s">
        <v>453</v>
      </c>
      <c r="E7" s="466" t="s">
        <v>451</v>
      </c>
      <c r="F7" s="781"/>
      <c r="G7" s="781"/>
      <c r="H7" s="783"/>
      <c r="I7" s="459"/>
    </row>
    <row r="8" spans="1:9" ht="16.5" customHeight="1">
      <c r="A8" s="570">
        <v>1</v>
      </c>
      <c r="B8" s="683" t="s">
        <v>216</v>
      </c>
      <c r="C8" s="572">
        <v>343872430.01816201</v>
      </c>
      <c r="D8" s="585"/>
      <c r="E8" s="572"/>
      <c r="F8" s="572">
        <v>67098975.828162</v>
      </c>
      <c r="G8" s="684">
        <v>67098975.828162</v>
      </c>
      <c r="H8" s="685">
        <f>G8/(C8+E8)</f>
        <v>0.19512752396177294</v>
      </c>
    </row>
    <row r="9" spans="1:9" ht="30">
      <c r="A9" s="570">
        <v>2</v>
      </c>
      <c r="B9" s="683" t="s">
        <v>217</v>
      </c>
      <c r="C9" s="572">
        <v>0</v>
      </c>
      <c r="D9" s="585"/>
      <c r="E9" s="572"/>
      <c r="F9" s="572"/>
      <c r="G9" s="684"/>
      <c r="H9" s="686" t="s">
        <v>1026</v>
      </c>
    </row>
    <row r="10" spans="1:9">
      <c r="A10" s="570">
        <v>3</v>
      </c>
      <c r="B10" s="683" t="s">
        <v>218</v>
      </c>
      <c r="C10" s="572">
        <v>0</v>
      </c>
      <c r="D10" s="585"/>
      <c r="E10" s="572"/>
      <c r="F10" s="572"/>
      <c r="G10" s="684"/>
      <c r="H10" s="686" t="s">
        <v>1026</v>
      </c>
    </row>
    <row r="11" spans="1:9">
      <c r="A11" s="570">
        <v>4</v>
      </c>
      <c r="B11" s="683" t="s">
        <v>219</v>
      </c>
      <c r="C11" s="572">
        <v>462852.33</v>
      </c>
      <c r="D11" s="585"/>
      <c r="E11" s="572"/>
      <c r="F11" s="572"/>
      <c r="G11" s="684"/>
      <c r="H11" s="686" t="s">
        <v>1026</v>
      </c>
    </row>
    <row r="12" spans="1:9">
      <c r="A12" s="570">
        <v>5</v>
      </c>
      <c r="B12" s="683" t="s">
        <v>220</v>
      </c>
      <c r="C12" s="572">
        <v>978954.23999999999</v>
      </c>
      <c r="D12" s="585"/>
      <c r="E12" s="572"/>
      <c r="F12" s="572">
        <v>978954.23999999999</v>
      </c>
      <c r="G12" s="684">
        <v>978954.23999999999</v>
      </c>
      <c r="H12" s="686" t="s">
        <v>1026</v>
      </c>
    </row>
    <row r="13" spans="1:9">
      <c r="A13" s="570">
        <v>6</v>
      </c>
      <c r="B13" s="683" t="s">
        <v>221</v>
      </c>
      <c r="C13" s="572">
        <v>232439823.43910387</v>
      </c>
      <c r="D13" s="585"/>
      <c r="E13" s="572"/>
      <c r="F13" s="572">
        <v>51385269.506028026</v>
      </c>
      <c r="G13" s="684">
        <v>51385269.506028026</v>
      </c>
      <c r="H13" s="685">
        <f t="shared" ref="H13:H21" si="0">G13/(C13+E13)</f>
        <v>0.22106912983217905</v>
      </c>
    </row>
    <row r="14" spans="1:9">
      <c r="A14" s="570">
        <v>7</v>
      </c>
      <c r="B14" s="683" t="s">
        <v>73</v>
      </c>
      <c r="C14" s="572">
        <v>442003586.61535823</v>
      </c>
      <c r="D14" s="585">
        <v>159212249.35684797</v>
      </c>
      <c r="E14" s="572">
        <v>53823366.336249493</v>
      </c>
      <c r="F14" s="585">
        <v>495826952.95160747</v>
      </c>
      <c r="G14" s="687">
        <v>462818991.3761487</v>
      </c>
      <c r="H14" s="685">
        <f>G14/(C14+E14)</f>
        <v>0.93342846455004924</v>
      </c>
    </row>
    <row r="15" spans="1:9">
      <c r="A15" s="570">
        <v>8</v>
      </c>
      <c r="B15" s="683" t="s">
        <v>74</v>
      </c>
      <c r="C15" s="572">
        <v>1234377777.4257236</v>
      </c>
      <c r="D15" s="585">
        <v>77736478.362440005</v>
      </c>
      <c r="E15" s="572">
        <v>25461671.836804003</v>
      </c>
      <c r="F15" s="585">
        <v>944879610.92939603</v>
      </c>
      <c r="G15" s="687">
        <v>929564718.10439503</v>
      </c>
      <c r="H15" s="685">
        <f t="shared" si="0"/>
        <v>0.73784379322979177</v>
      </c>
    </row>
    <row r="16" spans="1:9">
      <c r="A16" s="570">
        <v>9</v>
      </c>
      <c r="B16" s="683" t="s">
        <v>75</v>
      </c>
      <c r="C16" s="572">
        <v>342662133.52560121</v>
      </c>
      <c r="D16" s="585"/>
      <c r="E16" s="572"/>
      <c r="F16" s="585">
        <v>119931746.73396042</v>
      </c>
      <c r="G16" s="687">
        <v>119766088.14996041</v>
      </c>
      <c r="H16" s="685">
        <f t="shared" si="0"/>
        <v>0.34951655415701882</v>
      </c>
    </row>
    <row r="17" spans="1:8">
      <c r="A17" s="570">
        <v>10</v>
      </c>
      <c r="B17" s="683" t="s">
        <v>69</v>
      </c>
      <c r="C17" s="572">
        <v>8927781.3700000029</v>
      </c>
      <c r="D17" s="585"/>
      <c r="E17" s="572"/>
      <c r="F17" s="585">
        <v>8230406.3240000037</v>
      </c>
      <c r="G17" s="687">
        <v>8227404.0140000042</v>
      </c>
      <c r="H17" s="685">
        <f t="shared" si="0"/>
        <v>0.9215507944276643</v>
      </c>
    </row>
    <row r="18" spans="1:8">
      <c r="A18" s="570">
        <v>11</v>
      </c>
      <c r="B18" s="683" t="s">
        <v>70</v>
      </c>
      <c r="C18" s="572">
        <v>294146562.18590903</v>
      </c>
      <c r="D18" s="585"/>
      <c r="E18" s="572"/>
      <c r="F18" s="585">
        <v>390183158.37567598</v>
      </c>
      <c r="G18" s="687">
        <v>390183158.37567598</v>
      </c>
      <c r="H18" s="685">
        <f t="shared" si="0"/>
        <v>1.3264923291167654</v>
      </c>
    </row>
    <row r="19" spans="1:8">
      <c r="A19" s="570">
        <v>12</v>
      </c>
      <c r="B19" s="683" t="s">
        <v>71</v>
      </c>
      <c r="C19" s="572">
        <v>0</v>
      </c>
      <c r="D19" s="585"/>
      <c r="E19" s="572"/>
      <c r="F19" s="585">
        <v>0</v>
      </c>
      <c r="G19" s="687">
        <v>0</v>
      </c>
      <c r="H19" s="686" t="s">
        <v>1026</v>
      </c>
    </row>
    <row r="20" spans="1:8">
      <c r="A20" s="570">
        <v>13</v>
      </c>
      <c r="B20" s="683" t="s">
        <v>72</v>
      </c>
      <c r="C20" s="572">
        <v>0</v>
      </c>
      <c r="D20" s="585"/>
      <c r="E20" s="572"/>
      <c r="F20" s="585">
        <v>0</v>
      </c>
      <c r="G20" s="687">
        <v>0</v>
      </c>
      <c r="H20" s="686" t="s">
        <v>1026</v>
      </c>
    </row>
    <row r="21" spans="1:8">
      <c r="A21" s="570">
        <v>14</v>
      </c>
      <c r="B21" s="683" t="s">
        <v>248</v>
      </c>
      <c r="C21" s="572">
        <v>399371600.33900011</v>
      </c>
      <c r="D21" s="585"/>
      <c r="E21" s="572"/>
      <c r="F21" s="585">
        <v>155220086.10900006</v>
      </c>
      <c r="G21" s="687">
        <v>155220086.10900006</v>
      </c>
      <c r="H21" s="685">
        <f t="shared" si="0"/>
        <v>0.38866080106157774</v>
      </c>
    </row>
    <row r="22" spans="1:8" ht="15.75" thickBot="1">
      <c r="A22" s="461"/>
      <c r="B22" s="462" t="s">
        <v>68</v>
      </c>
      <c r="C22" s="431">
        <f>SUM(C8:C21)</f>
        <v>3299243501.4888587</v>
      </c>
      <c r="D22" s="431">
        <f>SUM(D8:D21)</f>
        <v>236948727.71928799</v>
      </c>
      <c r="E22" s="431">
        <f>SUM(E8:E21)</f>
        <v>79285038.173053503</v>
      </c>
      <c r="F22" s="431">
        <f>SUM(F8:F21)</f>
        <v>2233735160.9978299</v>
      </c>
      <c r="G22" s="431">
        <f>SUM(G8:G21)</f>
        <v>2185243645.7033701</v>
      </c>
      <c r="H22" s="463">
        <f>G22/(C22+E22)</f>
        <v>0.64680337018021661</v>
      </c>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C7"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cols>
    <col min="1" max="1" width="10.5703125" style="98" bestFit="1" customWidth="1"/>
    <col min="2" max="2" width="92.42578125" style="98" customWidth="1"/>
    <col min="3" max="4" width="15.28515625" style="98" customWidth="1"/>
    <col min="5" max="5" width="17" style="98" customWidth="1"/>
    <col min="6" max="11" width="15.28515625" style="98" customWidth="1"/>
    <col min="12" max="16384" width="9.140625" style="98"/>
  </cols>
  <sheetData>
    <row r="1" spans="1:11">
      <c r="A1" s="98" t="s">
        <v>188</v>
      </c>
      <c r="B1" s="98" t="str">
        <f>Info!C2</f>
        <v>სს ”ლიბერთი ბანკი”</v>
      </c>
    </row>
    <row r="2" spans="1:11">
      <c r="A2" s="98" t="s">
        <v>189</v>
      </c>
      <c r="B2" s="153">
        <f>'1. key ratios'!B2</f>
        <v>44742</v>
      </c>
      <c r="C2" s="322"/>
      <c r="D2" s="322"/>
    </row>
    <row r="3" spans="1:11">
      <c r="B3" s="322"/>
      <c r="C3" s="322"/>
      <c r="D3" s="322"/>
    </row>
    <row r="4" spans="1:11" ht="15.75" thickBot="1">
      <c r="A4" s="98" t="s">
        <v>519</v>
      </c>
      <c r="B4" s="457" t="s">
        <v>518</v>
      </c>
      <c r="C4" s="322"/>
      <c r="D4" s="322"/>
    </row>
    <row r="5" spans="1:11" ht="30" customHeight="1">
      <c r="A5" s="789"/>
      <c r="B5" s="790"/>
      <c r="C5" s="791" t="s">
        <v>551</v>
      </c>
      <c r="D5" s="791"/>
      <c r="E5" s="791"/>
      <c r="F5" s="791" t="s">
        <v>552</v>
      </c>
      <c r="G5" s="791"/>
      <c r="H5" s="791"/>
      <c r="I5" s="791" t="s">
        <v>553</v>
      </c>
      <c r="J5" s="791"/>
      <c r="K5" s="792"/>
    </row>
    <row r="6" spans="1:11">
      <c r="A6" s="464"/>
      <c r="B6" s="465"/>
      <c r="C6" s="466" t="s">
        <v>27</v>
      </c>
      <c r="D6" s="466" t="s">
        <v>96</v>
      </c>
      <c r="E6" s="466" t="s">
        <v>68</v>
      </c>
      <c r="F6" s="466" t="s">
        <v>27</v>
      </c>
      <c r="G6" s="466" t="s">
        <v>96</v>
      </c>
      <c r="H6" s="466" t="s">
        <v>68</v>
      </c>
      <c r="I6" s="466" t="s">
        <v>27</v>
      </c>
      <c r="J6" s="466" t="s">
        <v>96</v>
      </c>
      <c r="K6" s="467" t="s">
        <v>68</v>
      </c>
    </row>
    <row r="7" spans="1:11">
      <c r="A7" s="468" t="s">
        <v>489</v>
      </c>
      <c r="B7" s="469"/>
      <c r="C7" s="469"/>
      <c r="D7" s="469"/>
      <c r="E7" s="469"/>
      <c r="F7" s="469"/>
      <c r="G7" s="469"/>
      <c r="H7" s="469"/>
      <c r="I7" s="469"/>
      <c r="J7" s="469"/>
      <c r="K7" s="470"/>
    </row>
    <row r="8" spans="1:11">
      <c r="A8" s="471">
        <v>1</v>
      </c>
      <c r="B8" s="472" t="s">
        <v>489</v>
      </c>
      <c r="C8" s="473"/>
      <c r="D8" s="473"/>
      <c r="E8" s="473"/>
      <c r="F8" s="474">
        <v>424361049.95502496</v>
      </c>
      <c r="G8" s="474">
        <v>329802104.44198519</v>
      </c>
      <c r="H8" s="474">
        <v>754163154.39700997</v>
      </c>
      <c r="I8" s="474">
        <v>416120779.28241616</v>
      </c>
      <c r="J8" s="474">
        <v>127345348.9465252</v>
      </c>
      <c r="K8" s="475">
        <v>543466128.22894132</v>
      </c>
    </row>
    <row r="9" spans="1:11">
      <c r="A9" s="468" t="s">
        <v>490</v>
      </c>
      <c r="B9" s="469"/>
      <c r="C9" s="469"/>
      <c r="D9" s="469"/>
      <c r="E9" s="469"/>
      <c r="F9" s="474"/>
      <c r="G9" s="474"/>
      <c r="H9" s="474"/>
      <c r="I9" s="474"/>
      <c r="J9" s="474"/>
      <c r="K9" s="475"/>
    </row>
    <row r="10" spans="1:11">
      <c r="A10" s="476">
        <v>2</v>
      </c>
      <c r="B10" s="477" t="s">
        <v>491</v>
      </c>
      <c r="C10" s="478">
        <v>808546851.47201526</v>
      </c>
      <c r="D10" s="478">
        <v>409696751.04444087</v>
      </c>
      <c r="E10" s="478">
        <v>1218243602.5164552</v>
      </c>
      <c r="F10" s="474">
        <v>130273386.40932636</v>
      </c>
      <c r="G10" s="474">
        <v>80446638.827833921</v>
      </c>
      <c r="H10" s="474">
        <v>210720025.23716024</v>
      </c>
      <c r="I10" s="474">
        <v>33645176.171027929</v>
      </c>
      <c r="J10" s="474">
        <v>20664736.197455931</v>
      </c>
      <c r="K10" s="475">
        <v>54309912.368483856</v>
      </c>
    </row>
    <row r="11" spans="1:11">
      <c r="A11" s="476">
        <v>3</v>
      </c>
      <c r="B11" s="477" t="s">
        <v>492</v>
      </c>
      <c r="C11" s="478">
        <v>943705111.57654405</v>
      </c>
      <c r="D11" s="478">
        <v>435116447.70432913</v>
      </c>
      <c r="E11" s="478">
        <v>1378821559.2808726</v>
      </c>
      <c r="F11" s="474">
        <v>358907824.51027453</v>
      </c>
      <c r="G11" s="474">
        <v>107146318.16616991</v>
      </c>
      <c r="H11" s="474">
        <v>466054142.67644453</v>
      </c>
      <c r="I11" s="474">
        <v>306652636.53450012</v>
      </c>
      <c r="J11" s="474">
        <v>92493538.66009438</v>
      </c>
      <c r="K11" s="475">
        <v>399146175.19459444</v>
      </c>
    </row>
    <row r="12" spans="1:11">
      <c r="A12" s="476">
        <v>4</v>
      </c>
      <c r="B12" s="477" t="s">
        <v>493</v>
      </c>
      <c r="C12" s="478">
        <v>0</v>
      </c>
      <c r="D12" s="478">
        <v>0</v>
      </c>
      <c r="E12" s="478">
        <v>0</v>
      </c>
      <c r="F12" s="474">
        <v>0</v>
      </c>
      <c r="G12" s="474">
        <v>0</v>
      </c>
      <c r="H12" s="474">
        <v>0</v>
      </c>
      <c r="I12" s="474">
        <v>0</v>
      </c>
      <c r="J12" s="474">
        <v>0</v>
      </c>
      <c r="K12" s="475">
        <v>0</v>
      </c>
    </row>
    <row r="13" spans="1:11">
      <c r="A13" s="476">
        <v>5</v>
      </c>
      <c r="B13" s="477" t="s">
        <v>494</v>
      </c>
      <c r="C13" s="478">
        <v>2254279.553369564</v>
      </c>
      <c r="D13" s="478">
        <v>0</v>
      </c>
      <c r="E13" s="478">
        <v>2254279.553369564</v>
      </c>
      <c r="F13" s="474">
        <v>12926.024999999996</v>
      </c>
      <c r="G13" s="474">
        <v>0</v>
      </c>
      <c r="H13" s="474">
        <v>12926.024999999996</v>
      </c>
      <c r="I13" s="474">
        <v>12926.024999999996</v>
      </c>
      <c r="J13" s="474">
        <v>0</v>
      </c>
      <c r="K13" s="475">
        <v>12926.024999999996</v>
      </c>
    </row>
    <row r="14" spans="1:11">
      <c r="A14" s="476">
        <v>6</v>
      </c>
      <c r="B14" s="477" t="s">
        <v>509</v>
      </c>
      <c r="C14" s="478">
        <v>59548795.255108699</v>
      </c>
      <c r="D14" s="478">
        <v>22650271.311610032</v>
      </c>
      <c r="E14" s="478">
        <v>82199066.566718772</v>
      </c>
      <c r="F14" s="474">
        <v>23108851.881423909</v>
      </c>
      <c r="G14" s="474">
        <v>19728742.114084143</v>
      </c>
      <c r="H14" s="474">
        <v>42837593.99550806</v>
      </c>
      <c r="I14" s="474">
        <v>7413137.5624402165</v>
      </c>
      <c r="J14" s="474">
        <v>6770416.5117546329</v>
      </c>
      <c r="K14" s="475">
        <v>14183554.074194849</v>
      </c>
    </row>
    <row r="15" spans="1:11">
      <c r="A15" s="476">
        <v>7</v>
      </c>
      <c r="B15" s="477" t="s">
        <v>496</v>
      </c>
      <c r="C15" s="478">
        <v>126448741.21591885</v>
      </c>
      <c r="D15" s="478">
        <v>61249081.075658508</v>
      </c>
      <c r="E15" s="478">
        <v>187697822.29157743</v>
      </c>
      <c r="F15" s="474">
        <v>43425293.096445657</v>
      </c>
      <c r="G15" s="474">
        <v>20176541.818576086</v>
      </c>
      <c r="H15" s="474">
        <v>63601834.91502177</v>
      </c>
      <c r="I15" s="474">
        <v>41998434.242266297</v>
      </c>
      <c r="J15" s="474">
        <v>20560625.586226698</v>
      </c>
      <c r="K15" s="475">
        <v>62559059.828492992</v>
      </c>
    </row>
    <row r="16" spans="1:11">
      <c r="A16" s="476">
        <v>8</v>
      </c>
      <c r="B16" s="479" t="s">
        <v>497</v>
      </c>
      <c r="C16" s="478">
        <v>1940503779.0729561</v>
      </c>
      <c r="D16" s="478">
        <v>928712551.13603854</v>
      </c>
      <c r="E16" s="478">
        <v>2869216330.2089949</v>
      </c>
      <c r="F16" s="474">
        <v>555728281.92247045</v>
      </c>
      <c r="G16" s="474">
        <v>227498240.92666408</v>
      </c>
      <c r="H16" s="474">
        <v>783226522.84913456</v>
      </c>
      <c r="I16" s="474">
        <v>389722310.53523451</v>
      </c>
      <c r="J16" s="474">
        <v>140489316.95553163</v>
      </c>
      <c r="K16" s="475">
        <v>530211627.49076617</v>
      </c>
    </row>
    <row r="17" spans="1:11">
      <c r="A17" s="468" t="s">
        <v>498</v>
      </c>
      <c r="B17" s="469"/>
      <c r="C17" s="478"/>
      <c r="D17" s="478"/>
      <c r="E17" s="478"/>
      <c r="F17" s="474"/>
      <c r="G17" s="474"/>
      <c r="H17" s="474"/>
      <c r="I17" s="474"/>
      <c r="J17" s="474"/>
      <c r="K17" s="475"/>
    </row>
    <row r="18" spans="1:11">
      <c r="A18" s="476">
        <v>9</v>
      </c>
      <c r="B18" s="477" t="s">
        <v>499</v>
      </c>
      <c r="C18" s="478">
        <v>6750000</v>
      </c>
      <c r="D18" s="478">
        <v>0</v>
      </c>
      <c r="E18" s="478">
        <v>6750000</v>
      </c>
      <c r="F18" s="474">
        <v>0</v>
      </c>
      <c r="G18" s="474">
        <v>0</v>
      </c>
      <c r="H18" s="474">
        <v>0</v>
      </c>
      <c r="I18" s="474">
        <v>0</v>
      </c>
      <c r="J18" s="474">
        <v>0</v>
      </c>
      <c r="K18" s="475">
        <v>0</v>
      </c>
    </row>
    <row r="19" spans="1:11">
      <c r="A19" s="476">
        <v>10</v>
      </c>
      <c r="B19" s="477" t="s">
        <v>500</v>
      </c>
      <c r="C19" s="478">
        <v>1605639787.5134187</v>
      </c>
      <c r="D19" s="478">
        <v>572497238.61925733</v>
      </c>
      <c r="E19" s="478">
        <v>2178137026.1326761</v>
      </c>
      <c r="F19" s="474">
        <v>76379378.211484149</v>
      </c>
      <c r="G19" s="474">
        <v>13023367.648393294</v>
      </c>
      <c r="H19" s="474">
        <v>89402745.859877452</v>
      </c>
      <c r="I19" s="474">
        <v>84626480.749418929</v>
      </c>
      <c r="J19" s="474">
        <v>217452805.65600869</v>
      </c>
      <c r="K19" s="475">
        <v>302079286.40542775</v>
      </c>
    </row>
    <row r="20" spans="1:11">
      <c r="A20" s="476">
        <v>11</v>
      </c>
      <c r="B20" s="477" t="s">
        <v>501</v>
      </c>
      <c r="C20" s="478">
        <v>51590445.098459795</v>
      </c>
      <c r="D20" s="478">
        <v>8424551.7440760899</v>
      </c>
      <c r="E20" s="478">
        <v>60014996.842535838</v>
      </c>
      <c r="F20" s="474">
        <v>1602663.0153391305</v>
      </c>
      <c r="G20" s="474">
        <v>0</v>
      </c>
      <c r="H20" s="474">
        <v>1602663.0153391305</v>
      </c>
      <c r="I20" s="474">
        <v>1602663.0153391305</v>
      </c>
      <c r="J20" s="474">
        <v>0</v>
      </c>
      <c r="K20" s="475">
        <v>1602663.0153391305</v>
      </c>
    </row>
    <row r="21" spans="1:11" ht="15.75" thickBot="1">
      <c r="A21" s="229">
        <v>12</v>
      </c>
      <c r="B21" s="480" t="s">
        <v>502</v>
      </c>
      <c r="C21" s="481">
        <v>1663980232.6118784</v>
      </c>
      <c r="D21" s="481">
        <v>580921790.36333346</v>
      </c>
      <c r="E21" s="481">
        <v>2244902022.9752121</v>
      </c>
      <c r="F21" s="482">
        <v>77982041.226823285</v>
      </c>
      <c r="G21" s="482">
        <v>13023367.648393294</v>
      </c>
      <c r="H21" s="482">
        <v>91005408.875216588</v>
      </c>
      <c r="I21" s="482">
        <v>86229143.764758065</v>
      </c>
      <c r="J21" s="482">
        <v>217452805.65600869</v>
      </c>
      <c r="K21" s="483">
        <v>303681949.42076677</v>
      </c>
    </row>
    <row r="22" spans="1:11" ht="38.25" customHeight="1" thickBot="1">
      <c r="A22" s="484"/>
      <c r="B22" s="485"/>
      <c r="C22" s="485"/>
      <c r="D22" s="485"/>
      <c r="E22" s="485"/>
      <c r="F22" s="786" t="s">
        <v>503</v>
      </c>
      <c r="G22" s="787"/>
      <c r="H22" s="787"/>
      <c r="I22" s="786" t="s">
        <v>504</v>
      </c>
      <c r="J22" s="787"/>
      <c r="K22" s="788"/>
    </row>
    <row r="23" spans="1:11">
      <c r="A23" s="486">
        <v>13</v>
      </c>
      <c r="B23" s="487" t="s">
        <v>489</v>
      </c>
      <c r="C23" s="488"/>
      <c r="D23" s="488"/>
      <c r="E23" s="488"/>
      <c r="F23" s="489">
        <v>424361049.95502496</v>
      </c>
      <c r="G23" s="489">
        <v>329802104.44198519</v>
      </c>
      <c r="H23" s="489">
        <v>754163154.39701009</v>
      </c>
      <c r="I23" s="490">
        <v>416120779.28241616</v>
      </c>
      <c r="J23" s="490">
        <v>127345348.9465252</v>
      </c>
      <c r="K23" s="491">
        <v>543466128.22894132</v>
      </c>
    </row>
    <row r="24" spans="1:11" ht="15.75" thickBot="1">
      <c r="A24" s="492">
        <v>14</v>
      </c>
      <c r="B24" s="493" t="s">
        <v>505</v>
      </c>
      <c r="C24" s="494"/>
      <c r="D24" s="495"/>
      <c r="E24" s="496"/>
      <c r="F24" s="497">
        <v>477746240.69564718</v>
      </c>
      <c r="G24" s="497">
        <v>214474873.27827078</v>
      </c>
      <c r="H24" s="497">
        <v>692221113.97391796</v>
      </c>
      <c r="I24" s="497">
        <v>303493166.77047646</v>
      </c>
      <c r="J24" s="497">
        <v>35122329.238882907</v>
      </c>
      <c r="K24" s="498">
        <v>226529678.0699994</v>
      </c>
    </row>
    <row r="25" spans="1:11" ht="15.75" thickBot="1">
      <c r="A25" s="499">
        <v>15</v>
      </c>
      <c r="B25" s="500" t="s">
        <v>506</v>
      </c>
      <c r="C25" s="501"/>
      <c r="D25" s="501"/>
      <c r="E25" s="501"/>
      <c r="F25" s="502">
        <v>0.88825617829480363</v>
      </c>
      <c r="G25" s="502">
        <v>1.5377190782347865</v>
      </c>
      <c r="H25" s="502">
        <v>1.0894830266986424</v>
      </c>
      <c r="I25" s="502">
        <v>1.3711042779329423</v>
      </c>
      <c r="J25" s="502">
        <v>3.6257660498650779</v>
      </c>
      <c r="K25" s="503">
        <v>2.3990946036704566</v>
      </c>
    </row>
    <row r="28" spans="1:11" ht="45">
      <c r="B28" s="151" t="s">
        <v>550</v>
      </c>
    </row>
  </sheetData>
  <mergeCells count="6">
    <mergeCell ref="F22:H22"/>
    <mergeCell ref="I22:K22"/>
    <mergeCell ref="A5:B5"/>
    <mergeCell ref="C5:E5"/>
    <mergeCell ref="F5:H5"/>
    <mergeCell ref="I5:K5"/>
  </mergeCells>
  <pageMargins left="0.7" right="0.7"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cols>
    <col min="1" max="1" width="10.5703125" style="98" bestFit="1" customWidth="1"/>
    <col min="2" max="2" width="60.42578125" style="98" customWidth="1"/>
    <col min="3" max="3" width="15.5703125" style="98" customWidth="1"/>
    <col min="4" max="4" width="13.140625" style="98" customWidth="1"/>
    <col min="5" max="5" width="18.28515625" style="98" bestFit="1" customWidth="1"/>
    <col min="6" max="13" width="10.7109375" style="98" customWidth="1"/>
    <col min="14" max="14" width="31" style="98" bestFit="1" customWidth="1"/>
    <col min="15" max="16384" width="9.140625" style="182"/>
  </cols>
  <sheetData>
    <row r="1" spans="1:14">
      <c r="A1" s="322" t="s">
        <v>188</v>
      </c>
      <c r="B1" s="98" t="str">
        <f>Info!C2</f>
        <v>სს ”ლიბერთი ბანკი”</v>
      </c>
    </row>
    <row r="2" spans="1:14" ht="14.25" customHeight="1">
      <c r="A2" s="98" t="s">
        <v>189</v>
      </c>
      <c r="B2" s="153">
        <f>'1. key ratios'!B2</f>
        <v>44742</v>
      </c>
    </row>
    <row r="3" spans="1:14" ht="14.25" customHeight="1"/>
    <row r="4" spans="1:14" ht="15.75" thickBot="1">
      <c r="A4" s="98" t="s">
        <v>417</v>
      </c>
      <c r="B4" s="504" t="s">
        <v>77</v>
      </c>
    </row>
    <row r="5" spans="1:14" s="509" customFormat="1">
      <c r="A5" s="505"/>
      <c r="B5" s="506"/>
      <c r="C5" s="507" t="s">
        <v>0</v>
      </c>
      <c r="D5" s="507" t="s">
        <v>1</v>
      </c>
      <c r="E5" s="507" t="s">
        <v>2</v>
      </c>
      <c r="F5" s="507" t="s">
        <v>3</v>
      </c>
      <c r="G5" s="507" t="s">
        <v>4</v>
      </c>
      <c r="H5" s="507" t="s">
        <v>5</v>
      </c>
      <c r="I5" s="507" t="s">
        <v>237</v>
      </c>
      <c r="J5" s="507" t="s">
        <v>238</v>
      </c>
      <c r="K5" s="507" t="s">
        <v>239</v>
      </c>
      <c r="L5" s="507" t="s">
        <v>240</v>
      </c>
      <c r="M5" s="507" t="s">
        <v>241</v>
      </c>
      <c r="N5" s="508" t="s">
        <v>242</v>
      </c>
    </row>
    <row r="6" spans="1:14" ht="45">
      <c r="A6" s="510"/>
      <c r="B6" s="511"/>
      <c r="C6" s="440" t="s">
        <v>87</v>
      </c>
      <c r="D6" s="512" t="s">
        <v>76</v>
      </c>
      <c r="E6" s="513" t="s">
        <v>86</v>
      </c>
      <c r="F6" s="514">
        <v>0</v>
      </c>
      <c r="G6" s="514">
        <v>0.2</v>
      </c>
      <c r="H6" s="514">
        <v>0.35</v>
      </c>
      <c r="I6" s="514">
        <v>0.5</v>
      </c>
      <c r="J6" s="514">
        <v>0.75</v>
      </c>
      <c r="K6" s="514">
        <v>1</v>
      </c>
      <c r="L6" s="514">
        <v>1.5</v>
      </c>
      <c r="M6" s="514">
        <v>2.5</v>
      </c>
      <c r="N6" s="515" t="s">
        <v>77</v>
      </c>
    </row>
    <row r="7" spans="1:14">
      <c r="A7" s="442">
        <v>1</v>
      </c>
      <c r="B7" s="516" t="s">
        <v>78</v>
      </c>
      <c r="C7" s="517">
        <f>SUM(C8:C13)</f>
        <v>221255129.80000001</v>
      </c>
      <c r="D7" s="511"/>
      <c r="E7" s="518">
        <f t="shared" ref="E7:M7" si="0">SUM(E8:E13)</f>
        <v>13969616.186000001</v>
      </c>
      <c r="F7" s="517">
        <f>SUM(F8:F13)</f>
        <v>0</v>
      </c>
      <c r="G7" s="517">
        <f t="shared" si="0"/>
        <v>0</v>
      </c>
      <c r="H7" s="517">
        <f t="shared" si="0"/>
        <v>0</v>
      </c>
      <c r="I7" s="517">
        <f t="shared" si="0"/>
        <v>0</v>
      </c>
      <c r="J7" s="517">
        <f t="shared" si="0"/>
        <v>0</v>
      </c>
      <c r="K7" s="517">
        <f t="shared" si="0"/>
        <v>13969616.186000001</v>
      </c>
      <c r="L7" s="517">
        <f t="shared" si="0"/>
        <v>0</v>
      </c>
      <c r="M7" s="517">
        <f t="shared" si="0"/>
        <v>0</v>
      </c>
      <c r="N7" s="519">
        <f>SUM(N8:N13)</f>
        <v>13969616.186000001</v>
      </c>
    </row>
    <row r="8" spans="1:14">
      <c r="A8" s="442">
        <v>1.1000000000000001</v>
      </c>
      <c r="B8" s="337" t="s">
        <v>79</v>
      </c>
      <c r="C8" s="520">
        <v>100653847.8</v>
      </c>
      <c r="D8" s="521">
        <v>0.02</v>
      </c>
      <c r="E8" s="518">
        <f>C8*D8</f>
        <v>2013076.956</v>
      </c>
      <c r="F8" s="522"/>
      <c r="G8" s="522"/>
      <c r="H8" s="522"/>
      <c r="I8" s="522"/>
      <c r="J8" s="522"/>
      <c r="K8" s="520">
        <v>2013076.956</v>
      </c>
      <c r="L8" s="522"/>
      <c r="M8" s="522"/>
      <c r="N8" s="519">
        <f>SUMPRODUCT($F$6:$M$6,F8:M8)</f>
        <v>2013076.956</v>
      </c>
    </row>
    <row r="9" spans="1:14">
      <c r="A9" s="442">
        <v>1.2</v>
      </c>
      <c r="B9" s="337" t="s">
        <v>80</v>
      </c>
      <c r="C9" s="520">
        <v>0</v>
      </c>
      <c r="D9" s="521">
        <v>0.05</v>
      </c>
      <c r="E9" s="518">
        <f>C9*D9</f>
        <v>0</v>
      </c>
      <c r="F9" s="522"/>
      <c r="G9" s="522"/>
      <c r="H9" s="522"/>
      <c r="I9" s="522"/>
      <c r="J9" s="522"/>
      <c r="K9" s="520">
        <v>0</v>
      </c>
      <c r="L9" s="522"/>
      <c r="M9" s="522"/>
      <c r="N9" s="519">
        <f t="shared" ref="N9:N12" si="1">SUMPRODUCT($F$6:$M$6,F9:M9)</f>
        <v>0</v>
      </c>
    </row>
    <row r="10" spans="1:14">
      <c r="A10" s="442">
        <v>1.3</v>
      </c>
      <c r="B10" s="337" t="s">
        <v>81</v>
      </c>
      <c r="C10" s="520">
        <v>61394374</v>
      </c>
      <c r="D10" s="521">
        <v>0.08</v>
      </c>
      <c r="E10" s="518">
        <f>C10*D10</f>
        <v>4911549.92</v>
      </c>
      <c r="F10" s="522"/>
      <c r="G10" s="522"/>
      <c r="H10" s="522"/>
      <c r="I10" s="522"/>
      <c r="J10" s="522"/>
      <c r="K10" s="520">
        <v>4911549.92</v>
      </c>
      <c r="L10" s="522"/>
      <c r="M10" s="522"/>
      <c r="N10" s="519">
        <f>SUMPRODUCT($F$6:$M$6,F10:M10)</f>
        <v>4911549.92</v>
      </c>
    </row>
    <row r="11" spans="1:14">
      <c r="A11" s="442">
        <v>1.4</v>
      </c>
      <c r="B11" s="337" t="s">
        <v>82</v>
      </c>
      <c r="C11" s="520">
        <v>41465927</v>
      </c>
      <c r="D11" s="521">
        <v>0.11</v>
      </c>
      <c r="E11" s="518">
        <f>C11*D11</f>
        <v>4561251.97</v>
      </c>
      <c r="F11" s="522"/>
      <c r="G11" s="522"/>
      <c r="H11" s="522"/>
      <c r="I11" s="522"/>
      <c r="J11" s="522"/>
      <c r="K11" s="520">
        <v>4561251.97</v>
      </c>
      <c r="L11" s="522"/>
      <c r="M11" s="522"/>
      <c r="N11" s="519">
        <f t="shared" si="1"/>
        <v>4561251.97</v>
      </c>
    </row>
    <row r="12" spans="1:14">
      <c r="A12" s="442">
        <v>1.5</v>
      </c>
      <c r="B12" s="337" t="s">
        <v>83</v>
      </c>
      <c r="C12" s="520">
        <v>17740981</v>
      </c>
      <c r="D12" s="521">
        <v>0.14000000000000001</v>
      </c>
      <c r="E12" s="518">
        <f>C12*D12</f>
        <v>2483737.3400000003</v>
      </c>
      <c r="F12" s="522"/>
      <c r="G12" s="522"/>
      <c r="H12" s="522"/>
      <c r="I12" s="522"/>
      <c r="J12" s="522"/>
      <c r="K12" s="520">
        <v>2483737.3400000003</v>
      </c>
      <c r="L12" s="522"/>
      <c r="M12" s="522"/>
      <c r="N12" s="519">
        <f t="shared" si="1"/>
        <v>2483737.3400000003</v>
      </c>
    </row>
    <row r="13" spans="1:14">
      <c r="A13" s="442">
        <v>1.6</v>
      </c>
      <c r="B13" s="341" t="s">
        <v>84</v>
      </c>
      <c r="C13" s="520">
        <v>0</v>
      </c>
      <c r="D13" s="523"/>
      <c r="E13" s="522"/>
      <c r="F13" s="522"/>
      <c r="G13" s="522"/>
      <c r="H13" s="522"/>
      <c r="I13" s="522"/>
      <c r="J13" s="522"/>
      <c r="K13" s="520">
        <v>0</v>
      </c>
      <c r="L13" s="522"/>
      <c r="M13" s="522"/>
      <c r="N13" s="519">
        <f>SUMPRODUCT($F$6:$M$6,F13:M13)</f>
        <v>0</v>
      </c>
    </row>
    <row r="14" spans="1:14">
      <c r="A14" s="442">
        <v>2</v>
      </c>
      <c r="B14" s="524" t="s">
        <v>85</v>
      </c>
      <c r="C14" s="517">
        <f>SUM(C15:C20)</f>
        <v>0</v>
      </c>
      <c r="D14" s="511"/>
      <c r="E14" s="518">
        <f t="shared" ref="E14:M14" si="2">SUM(E15:E20)</f>
        <v>0</v>
      </c>
      <c r="F14" s="522">
        <f t="shared" si="2"/>
        <v>0</v>
      </c>
      <c r="G14" s="522">
        <f t="shared" si="2"/>
        <v>0</v>
      </c>
      <c r="H14" s="522">
        <f t="shared" si="2"/>
        <v>0</v>
      </c>
      <c r="I14" s="522">
        <f t="shared" si="2"/>
        <v>0</v>
      </c>
      <c r="J14" s="522">
        <f t="shared" si="2"/>
        <v>0</v>
      </c>
      <c r="K14" s="522">
        <f t="shared" si="2"/>
        <v>0</v>
      </c>
      <c r="L14" s="522">
        <f t="shared" si="2"/>
        <v>0</v>
      </c>
      <c r="M14" s="522">
        <f t="shared" si="2"/>
        <v>0</v>
      </c>
      <c r="N14" s="519">
        <f>SUM(N15:N20)</f>
        <v>0</v>
      </c>
    </row>
    <row r="15" spans="1:14">
      <c r="A15" s="442">
        <v>2.1</v>
      </c>
      <c r="B15" s="341" t="s">
        <v>79</v>
      </c>
      <c r="C15" s="522"/>
      <c r="D15" s="521">
        <v>5.0000000000000001E-3</v>
      </c>
      <c r="E15" s="518">
        <f>C15*D15</f>
        <v>0</v>
      </c>
      <c r="F15" s="522"/>
      <c r="G15" s="522"/>
      <c r="H15" s="522"/>
      <c r="I15" s="522"/>
      <c r="J15" s="522"/>
      <c r="K15" s="522"/>
      <c r="L15" s="522"/>
      <c r="M15" s="522"/>
      <c r="N15" s="519">
        <f>SUMPRODUCT($F$6:$M$6,F15:M15)</f>
        <v>0</v>
      </c>
    </row>
    <row r="16" spans="1:14">
      <c r="A16" s="442">
        <v>2.2000000000000002</v>
      </c>
      <c r="B16" s="341" t="s">
        <v>80</v>
      </c>
      <c r="C16" s="522"/>
      <c r="D16" s="521">
        <v>0.01</v>
      </c>
      <c r="E16" s="518">
        <f>C16*D16</f>
        <v>0</v>
      </c>
      <c r="F16" s="522"/>
      <c r="G16" s="522"/>
      <c r="H16" s="522"/>
      <c r="I16" s="522"/>
      <c r="J16" s="522"/>
      <c r="K16" s="522"/>
      <c r="L16" s="522"/>
      <c r="M16" s="522"/>
      <c r="N16" s="519">
        <f t="shared" ref="N16:N20" si="3">SUMPRODUCT($F$6:$M$6,F16:M16)</f>
        <v>0</v>
      </c>
    </row>
    <row r="17" spans="1:14">
      <c r="A17" s="442">
        <v>2.2999999999999998</v>
      </c>
      <c r="B17" s="341" t="s">
        <v>81</v>
      </c>
      <c r="C17" s="522"/>
      <c r="D17" s="521">
        <v>0.02</v>
      </c>
      <c r="E17" s="518">
        <f>C17*D17</f>
        <v>0</v>
      </c>
      <c r="F17" s="522"/>
      <c r="G17" s="522"/>
      <c r="H17" s="522"/>
      <c r="I17" s="522"/>
      <c r="J17" s="522"/>
      <c r="K17" s="522"/>
      <c r="L17" s="522"/>
      <c r="M17" s="522"/>
      <c r="N17" s="519">
        <f t="shared" si="3"/>
        <v>0</v>
      </c>
    </row>
    <row r="18" spans="1:14">
      <c r="A18" s="442">
        <v>2.4</v>
      </c>
      <c r="B18" s="341" t="s">
        <v>82</v>
      </c>
      <c r="C18" s="522"/>
      <c r="D18" s="521">
        <v>0.03</v>
      </c>
      <c r="E18" s="518">
        <f>C18*D18</f>
        <v>0</v>
      </c>
      <c r="F18" s="522"/>
      <c r="G18" s="522"/>
      <c r="H18" s="522"/>
      <c r="I18" s="522"/>
      <c r="J18" s="522"/>
      <c r="K18" s="522"/>
      <c r="L18" s="522"/>
      <c r="M18" s="522"/>
      <c r="N18" s="519">
        <f t="shared" si="3"/>
        <v>0</v>
      </c>
    </row>
    <row r="19" spans="1:14">
      <c r="A19" s="442">
        <v>2.5</v>
      </c>
      <c r="B19" s="341" t="s">
        <v>83</v>
      </c>
      <c r="C19" s="522"/>
      <c r="D19" s="521">
        <v>0.04</v>
      </c>
      <c r="E19" s="518">
        <f>C19*D19</f>
        <v>0</v>
      </c>
      <c r="F19" s="522"/>
      <c r="G19" s="522"/>
      <c r="H19" s="522"/>
      <c r="I19" s="522"/>
      <c r="J19" s="522"/>
      <c r="K19" s="522"/>
      <c r="L19" s="522"/>
      <c r="M19" s="522"/>
      <c r="N19" s="519">
        <f t="shared" si="3"/>
        <v>0</v>
      </c>
    </row>
    <row r="20" spans="1:14">
      <c r="A20" s="442">
        <v>2.6</v>
      </c>
      <c r="B20" s="341" t="s">
        <v>84</v>
      </c>
      <c r="C20" s="522"/>
      <c r="D20" s="523"/>
      <c r="E20" s="525"/>
      <c r="F20" s="522"/>
      <c r="G20" s="522"/>
      <c r="H20" s="522"/>
      <c r="I20" s="522"/>
      <c r="J20" s="522"/>
      <c r="K20" s="522"/>
      <c r="L20" s="522"/>
      <c r="M20" s="522"/>
      <c r="N20" s="519">
        <f t="shared" si="3"/>
        <v>0</v>
      </c>
    </row>
    <row r="21" spans="1:14" ht="15.75" thickBot="1">
      <c r="A21" s="526">
        <v>3</v>
      </c>
      <c r="B21" s="430" t="s">
        <v>68</v>
      </c>
      <c r="C21" s="527">
        <f>C14+C7</f>
        <v>221255129.80000001</v>
      </c>
      <c r="D21" s="528"/>
      <c r="E21" s="529">
        <f>E14+E7</f>
        <v>13969616.186000001</v>
      </c>
      <c r="F21" s="530">
        <f>F7+F14</f>
        <v>0</v>
      </c>
      <c r="G21" s="530">
        <f t="shared" ref="G21:L21" si="4">G7+G14</f>
        <v>0</v>
      </c>
      <c r="H21" s="530">
        <f t="shared" si="4"/>
        <v>0</v>
      </c>
      <c r="I21" s="530">
        <f t="shared" si="4"/>
        <v>0</v>
      </c>
      <c r="J21" s="530">
        <f t="shared" si="4"/>
        <v>0</v>
      </c>
      <c r="K21" s="530">
        <f t="shared" si="4"/>
        <v>13969616.186000001</v>
      </c>
      <c r="L21" s="530">
        <f t="shared" si="4"/>
        <v>0</v>
      </c>
      <c r="M21" s="530">
        <f>M7+M14</f>
        <v>0</v>
      </c>
      <c r="N21" s="531">
        <f>N14+N7</f>
        <v>13969616.186000001</v>
      </c>
    </row>
    <row r="22" spans="1:14">
      <c r="E22" s="532"/>
      <c r="F22" s="532"/>
      <c r="G22" s="532"/>
      <c r="H22" s="532"/>
      <c r="I22" s="532"/>
      <c r="J22" s="532"/>
      <c r="K22" s="532"/>
      <c r="L22" s="532"/>
      <c r="M22" s="53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85" zoomScaleNormal="85" workbookViewId="0">
      <selection activeCell="D15" sqref="D15"/>
    </sheetView>
  </sheetViews>
  <sheetFormatPr defaultColWidth="9.140625" defaultRowHeight="15"/>
  <cols>
    <col min="1" max="1" width="11.42578125" style="99" customWidth="1"/>
    <col min="2" max="2" width="76.85546875" style="313" customWidth="1"/>
    <col min="3" max="3" width="22.85546875" style="99" customWidth="1"/>
    <col min="4" max="16384" width="9.140625" style="99"/>
  </cols>
  <sheetData>
    <row r="1" spans="1:3" ht="15.75">
      <c r="A1" s="98" t="s">
        <v>188</v>
      </c>
      <c r="B1" s="99" t="str">
        <f>Info!C2</f>
        <v>სს ”ლიბერთი ბანკი”</v>
      </c>
    </row>
    <row r="2" spans="1:3" ht="15.75">
      <c r="A2" s="98" t="s">
        <v>189</v>
      </c>
      <c r="B2" s="153">
        <f>'1. key ratios'!B2</f>
        <v>44742</v>
      </c>
    </row>
    <row r="3" spans="1:3" ht="15.75">
      <c r="A3" s="98"/>
      <c r="B3" s="99"/>
    </row>
    <row r="4" spans="1:3" ht="15.75">
      <c r="A4" s="98" t="s">
        <v>595</v>
      </c>
      <c r="B4" s="99" t="s">
        <v>554</v>
      </c>
    </row>
    <row r="5" spans="1:3">
      <c r="A5" s="533"/>
      <c r="B5" s="533" t="s">
        <v>555</v>
      </c>
      <c r="C5" s="534"/>
    </row>
    <row r="6" spans="1:3">
      <c r="A6" s="535">
        <v>1</v>
      </c>
      <c r="B6" s="536" t="s">
        <v>607</v>
      </c>
      <c r="C6" s="537">
        <v>3389491352.0288577</v>
      </c>
    </row>
    <row r="7" spans="1:3">
      <c r="A7" s="535">
        <v>2</v>
      </c>
      <c r="B7" s="536" t="s">
        <v>556</v>
      </c>
      <c r="C7" s="537">
        <v>-93284851.5037314</v>
      </c>
    </row>
    <row r="8" spans="1:3">
      <c r="A8" s="538">
        <v>3</v>
      </c>
      <c r="B8" s="539" t="s">
        <v>557</v>
      </c>
      <c r="C8" s="540">
        <f>C6+C7</f>
        <v>3296206500.5251265</v>
      </c>
    </row>
    <row r="9" spans="1:3">
      <c r="A9" s="541"/>
      <c r="B9" s="541" t="s">
        <v>558</v>
      </c>
      <c r="C9" s="542"/>
    </row>
    <row r="10" spans="1:3">
      <c r="A10" s="535">
        <v>4</v>
      </c>
      <c r="B10" s="543" t="s">
        <v>559</v>
      </c>
      <c r="C10" s="537"/>
    </row>
    <row r="11" spans="1:3">
      <c r="A11" s="535">
        <v>5</v>
      </c>
      <c r="B11" s="544" t="s">
        <v>560</v>
      </c>
      <c r="C11" s="537"/>
    </row>
    <row r="12" spans="1:3">
      <c r="A12" s="535" t="s">
        <v>561</v>
      </c>
      <c r="B12" s="536" t="s">
        <v>562</v>
      </c>
      <c r="C12" s="540">
        <f>'15. CCR'!E21</f>
        <v>13969616.186000001</v>
      </c>
    </row>
    <row r="13" spans="1:3">
      <c r="A13" s="545">
        <v>6</v>
      </c>
      <c r="B13" s="546" t="s">
        <v>563</v>
      </c>
      <c r="C13" s="537"/>
    </row>
    <row r="14" spans="1:3">
      <c r="A14" s="545">
        <v>7</v>
      </c>
      <c r="B14" s="547" t="s">
        <v>564</v>
      </c>
      <c r="C14" s="537"/>
    </row>
    <row r="15" spans="1:3">
      <c r="A15" s="548">
        <v>8</v>
      </c>
      <c r="B15" s="536" t="s">
        <v>565</v>
      </c>
      <c r="C15" s="537"/>
    </row>
    <row r="16" spans="1:3" ht="25.5">
      <c r="A16" s="545">
        <v>9</v>
      </c>
      <c r="B16" s="547" t="s">
        <v>566</v>
      </c>
      <c r="C16" s="537"/>
    </row>
    <row r="17" spans="1:3">
      <c r="A17" s="545">
        <v>10</v>
      </c>
      <c r="B17" s="547" t="s">
        <v>567</v>
      </c>
      <c r="C17" s="537"/>
    </row>
    <row r="18" spans="1:3">
      <c r="A18" s="538">
        <v>11</v>
      </c>
      <c r="B18" s="549" t="s">
        <v>568</v>
      </c>
      <c r="C18" s="540">
        <f>SUM(C10:C17)</f>
        <v>13969616.186000001</v>
      </c>
    </row>
    <row r="19" spans="1:3">
      <c r="A19" s="541"/>
      <c r="B19" s="541" t="s">
        <v>569</v>
      </c>
      <c r="C19" s="550"/>
    </row>
    <row r="20" spans="1:3">
      <c r="A20" s="545">
        <v>12</v>
      </c>
      <c r="B20" s="543" t="s">
        <v>570</v>
      </c>
      <c r="C20" s="537"/>
    </row>
    <row r="21" spans="1:3">
      <c r="A21" s="545">
        <v>13</v>
      </c>
      <c r="B21" s="543" t="s">
        <v>571</v>
      </c>
      <c r="C21" s="537"/>
    </row>
    <row r="22" spans="1:3">
      <c r="A22" s="545">
        <v>14</v>
      </c>
      <c r="B22" s="543" t="s">
        <v>572</v>
      </c>
      <c r="C22" s="537"/>
    </row>
    <row r="23" spans="1:3" ht="25.5">
      <c r="A23" s="545" t="s">
        <v>573</v>
      </c>
      <c r="B23" s="543" t="s">
        <v>574</v>
      </c>
      <c r="C23" s="537"/>
    </row>
    <row r="24" spans="1:3">
      <c r="A24" s="545">
        <v>15</v>
      </c>
      <c r="B24" s="543" t="s">
        <v>575</v>
      </c>
      <c r="C24" s="537"/>
    </row>
    <row r="25" spans="1:3">
      <c r="A25" s="545" t="s">
        <v>576</v>
      </c>
      <c r="B25" s="536" t="s">
        <v>577</v>
      </c>
      <c r="C25" s="537"/>
    </row>
    <row r="26" spans="1:3">
      <c r="A26" s="538">
        <v>16</v>
      </c>
      <c r="B26" s="549" t="s">
        <v>578</v>
      </c>
      <c r="C26" s="540">
        <f>SUM(C20:C25)</f>
        <v>0</v>
      </c>
    </row>
    <row r="27" spans="1:3">
      <c r="A27" s="541"/>
      <c r="B27" s="541" t="s">
        <v>579</v>
      </c>
      <c r="C27" s="542"/>
    </row>
    <row r="28" spans="1:3">
      <c r="A28" s="535">
        <v>17</v>
      </c>
      <c r="B28" s="536" t="s">
        <v>580</v>
      </c>
      <c r="C28" s="537">
        <v>236948727.71928799</v>
      </c>
    </row>
    <row r="29" spans="1:3">
      <c r="A29" s="535">
        <v>18</v>
      </c>
      <c r="B29" s="536" t="s">
        <v>581</v>
      </c>
      <c r="C29" s="537">
        <v>-148784297.3589164</v>
      </c>
    </row>
    <row r="30" spans="1:3">
      <c r="A30" s="538">
        <v>19</v>
      </c>
      <c r="B30" s="549" t="s">
        <v>582</v>
      </c>
      <c r="C30" s="540">
        <f>C28+C29</f>
        <v>88164430.36037159</v>
      </c>
    </row>
    <row r="31" spans="1:3">
      <c r="A31" s="551"/>
      <c r="B31" s="541" t="s">
        <v>583</v>
      </c>
      <c r="C31" s="542"/>
    </row>
    <row r="32" spans="1:3">
      <c r="A32" s="535" t="s">
        <v>584</v>
      </c>
      <c r="B32" s="543" t="s">
        <v>585</v>
      </c>
      <c r="C32" s="552"/>
    </row>
    <row r="33" spans="1:3">
      <c r="A33" s="535" t="s">
        <v>586</v>
      </c>
      <c r="B33" s="544" t="s">
        <v>587</v>
      </c>
      <c r="C33" s="552"/>
    </row>
    <row r="34" spans="1:3">
      <c r="A34" s="541"/>
      <c r="B34" s="541" t="s">
        <v>588</v>
      </c>
      <c r="C34" s="542"/>
    </row>
    <row r="35" spans="1:3">
      <c r="A35" s="538">
        <v>20</v>
      </c>
      <c r="B35" s="549" t="s">
        <v>89</v>
      </c>
      <c r="C35" s="540">
        <f>'1. key ratios'!C9</f>
        <v>266525144.4962686</v>
      </c>
    </row>
    <row r="36" spans="1:3">
      <c r="A36" s="538">
        <v>21</v>
      </c>
      <c r="B36" s="549" t="s">
        <v>589</v>
      </c>
      <c r="C36" s="540">
        <f>C8+C18+C26+C30</f>
        <v>3398340547.0714979</v>
      </c>
    </row>
    <row r="37" spans="1:3">
      <c r="A37" s="553"/>
      <c r="B37" s="553" t="s">
        <v>554</v>
      </c>
      <c r="C37" s="542"/>
    </row>
    <row r="38" spans="1:3">
      <c r="A38" s="538">
        <v>22</v>
      </c>
      <c r="B38" s="549" t="s">
        <v>554</v>
      </c>
      <c r="C38" s="554">
        <f>IFERROR(C35/C36,0)</f>
        <v>7.8428027092795408E-2</v>
      </c>
    </row>
    <row r="39" spans="1:3">
      <c r="A39" s="553"/>
      <c r="B39" s="553" t="s">
        <v>590</v>
      </c>
      <c r="C39" s="542"/>
    </row>
    <row r="40" spans="1:3">
      <c r="A40" s="555" t="s">
        <v>591</v>
      </c>
      <c r="B40" s="543" t="s">
        <v>592</v>
      </c>
      <c r="C40" s="552"/>
    </row>
    <row r="41" spans="1:3">
      <c r="A41" s="556" t="s">
        <v>593</v>
      </c>
      <c r="B41" s="544" t="s">
        <v>594</v>
      </c>
      <c r="C41" s="552"/>
    </row>
    <row r="43" spans="1:3">
      <c r="B43" s="557" t="s">
        <v>608</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85" zoomScaleNormal="85" workbookViewId="0">
      <pane xSplit="2" ySplit="6" topLeftCell="C7"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85546875" style="98" bestFit="1" customWidth="1"/>
    <col min="2" max="2" width="76.85546875" style="151" customWidth="1"/>
    <col min="3" max="7" width="17.5703125" style="98" customWidth="1"/>
    <col min="8" max="8" width="5.42578125" style="99" customWidth="1"/>
    <col min="9" max="16384" width="9.140625" style="99"/>
  </cols>
  <sheetData>
    <row r="1" spans="1:7">
      <c r="A1" s="98" t="s">
        <v>188</v>
      </c>
      <c r="B1" s="98" t="str">
        <f>Info!C2</f>
        <v>სს ”ლიბერთი ბანკი”</v>
      </c>
    </row>
    <row r="2" spans="1:7">
      <c r="A2" s="98" t="s">
        <v>189</v>
      </c>
      <c r="B2" s="153">
        <f>'1. key ratios'!B2</f>
        <v>44742</v>
      </c>
    </row>
    <row r="3" spans="1:7">
      <c r="B3" s="558"/>
    </row>
    <row r="4" spans="1:7" ht="16.5" thickBot="1">
      <c r="A4" s="98" t="s">
        <v>657</v>
      </c>
      <c r="B4" s="559" t="s">
        <v>622</v>
      </c>
    </row>
    <row r="5" spans="1:7" ht="15.75" customHeight="1">
      <c r="A5" s="560"/>
      <c r="B5" s="561"/>
      <c r="C5" s="793" t="s">
        <v>623</v>
      </c>
      <c r="D5" s="793"/>
      <c r="E5" s="793"/>
      <c r="F5" s="793"/>
      <c r="G5" s="794" t="s">
        <v>624</v>
      </c>
    </row>
    <row r="6" spans="1:7">
      <c r="A6" s="562"/>
      <c r="B6" s="563"/>
      <c r="C6" s="564" t="s">
        <v>625</v>
      </c>
      <c r="D6" s="565" t="s">
        <v>626</v>
      </c>
      <c r="E6" s="565" t="s">
        <v>627</v>
      </c>
      <c r="F6" s="565" t="s">
        <v>628</v>
      </c>
      <c r="G6" s="795"/>
    </row>
    <row r="7" spans="1:7">
      <c r="A7" s="566"/>
      <c r="B7" s="567" t="s">
        <v>629</v>
      </c>
      <c r="C7" s="568"/>
      <c r="D7" s="568"/>
      <c r="E7" s="568"/>
      <c r="F7" s="568"/>
      <c r="G7" s="569"/>
    </row>
    <row r="8" spans="1:7">
      <c r="A8" s="570">
        <v>1</v>
      </c>
      <c r="B8" s="571" t="s">
        <v>630</v>
      </c>
      <c r="C8" s="572">
        <f>SUM(C9:C10)</f>
        <v>266525160.37999991</v>
      </c>
      <c r="D8" s="572">
        <f>SUM(D9:D10)</f>
        <v>0</v>
      </c>
      <c r="E8" s="572">
        <f>SUM(E9:E10)</f>
        <v>0</v>
      </c>
      <c r="F8" s="572">
        <f>SUM(F9:F10)</f>
        <v>442956257.9236868</v>
      </c>
      <c r="G8" s="573">
        <f>SUM(G9:G10)</f>
        <v>709481418.30368662</v>
      </c>
    </row>
    <row r="9" spans="1:7">
      <c r="A9" s="570">
        <v>2</v>
      </c>
      <c r="B9" s="574" t="s">
        <v>88</v>
      </c>
      <c r="C9" s="572">
        <v>266525160.37999991</v>
      </c>
      <c r="D9" s="572"/>
      <c r="E9" s="572"/>
      <c r="F9" s="572">
        <v>63459936.026000001</v>
      </c>
      <c r="G9" s="573">
        <v>329985096.4059999</v>
      </c>
    </row>
    <row r="10" spans="1:7">
      <c r="A10" s="570">
        <v>3</v>
      </c>
      <c r="B10" s="574" t="s">
        <v>631</v>
      </c>
      <c r="C10" s="575"/>
      <c r="D10" s="575"/>
      <c r="E10" s="575"/>
      <c r="F10" s="572">
        <v>379496321.89768678</v>
      </c>
      <c r="G10" s="573">
        <v>379496321.89768678</v>
      </c>
    </row>
    <row r="11" spans="1:7" ht="30">
      <c r="A11" s="570">
        <v>4</v>
      </c>
      <c r="B11" s="571" t="s">
        <v>632</v>
      </c>
      <c r="C11" s="572">
        <f t="shared" ref="C11:F11" si="0">SUM(C12:C13)</f>
        <v>586900987.19633436</v>
      </c>
      <c r="D11" s="572">
        <f t="shared" si="0"/>
        <v>366359358.94329596</v>
      </c>
      <c r="E11" s="572">
        <f t="shared" si="0"/>
        <v>236577349.10867196</v>
      </c>
      <c r="F11" s="572">
        <f t="shared" si="0"/>
        <v>37049242.341829002</v>
      </c>
      <c r="G11" s="726">
        <f>SUM(G12:G13)</f>
        <v>1110202304.6427965</v>
      </c>
    </row>
    <row r="12" spans="1:7">
      <c r="A12" s="570">
        <v>5</v>
      </c>
      <c r="B12" s="574" t="s">
        <v>633</v>
      </c>
      <c r="C12" s="572">
        <v>501014029.8354497</v>
      </c>
      <c r="D12" s="576">
        <v>352273517.92591196</v>
      </c>
      <c r="E12" s="572">
        <v>218501266.82977796</v>
      </c>
      <c r="F12" s="572">
        <v>32119709.514929004</v>
      </c>
      <c r="G12" s="726">
        <v>1048713097.9007652</v>
      </c>
    </row>
    <row r="13" spans="1:7">
      <c r="A13" s="570">
        <v>6</v>
      </c>
      <c r="B13" s="574" t="s">
        <v>634</v>
      </c>
      <c r="C13" s="572">
        <v>85886957.360884681</v>
      </c>
      <c r="D13" s="576">
        <v>14085841.017384</v>
      </c>
      <c r="E13" s="572">
        <v>18076082.278894</v>
      </c>
      <c r="F13" s="572">
        <v>4929532.8268999998</v>
      </c>
      <c r="G13" s="726">
        <v>61489206.742031351</v>
      </c>
    </row>
    <row r="14" spans="1:7">
      <c r="A14" s="570">
        <v>7</v>
      </c>
      <c r="B14" s="571" t="s">
        <v>635</v>
      </c>
      <c r="C14" s="572">
        <v>821810518.34659266</v>
      </c>
      <c r="D14" s="572">
        <v>220735755.91440946</v>
      </c>
      <c r="E14" s="572">
        <v>113001229.66402546</v>
      </c>
      <c r="F14" s="572">
        <v>41362919.583853997</v>
      </c>
      <c r="G14" s="726">
        <f>SUM(G15:G16)</f>
        <v>506850594.55201161</v>
      </c>
    </row>
    <row r="15" spans="1:7" ht="75">
      <c r="A15" s="570">
        <v>8</v>
      </c>
      <c r="B15" s="574" t="s">
        <v>636</v>
      </c>
      <c r="C15" s="572">
        <v>748611772.1017344</v>
      </c>
      <c r="D15" s="717">
        <v>110725267.75440945</v>
      </c>
      <c r="E15" s="572">
        <v>95617158.624025449</v>
      </c>
      <c r="F15" s="572">
        <v>41362919.583853997</v>
      </c>
      <c r="G15" s="726">
        <v>498158559.03201163</v>
      </c>
    </row>
    <row r="16" spans="1:7" ht="45">
      <c r="A16" s="570">
        <v>9</v>
      </c>
      <c r="B16" s="574" t="s">
        <v>637</v>
      </c>
      <c r="C16" s="572">
        <v>73198746.244858235</v>
      </c>
      <c r="D16" s="717">
        <v>110010488.16000001</v>
      </c>
      <c r="E16" s="572">
        <v>17384071.039999999</v>
      </c>
      <c r="F16" s="572">
        <v>0</v>
      </c>
      <c r="G16" s="573">
        <v>8692035.5199999996</v>
      </c>
    </row>
    <row r="17" spans="1:7">
      <c r="A17" s="570">
        <v>10</v>
      </c>
      <c r="B17" s="571" t="s">
        <v>638</v>
      </c>
      <c r="C17" s="572"/>
      <c r="D17" s="576"/>
      <c r="E17" s="572"/>
      <c r="F17" s="572"/>
      <c r="G17" s="573"/>
    </row>
    <row r="18" spans="1:7">
      <c r="A18" s="570">
        <v>11</v>
      </c>
      <c r="B18" s="571" t="s">
        <v>95</v>
      </c>
      <c r="C18" s="572">
        <f>SUM(C19:C20)</f>
        <v>27523366.125</v>
      </c>
      <c r="D18" s="576">
        <f t="shared" ref="D18:F18" si="1">SUM(D19:D20)</f>
        <v>53503739.748424992</v>
      </c>
      <c r="E18" s="572">
        <f t="shared" si="1"/>
        <v>9365586.7989399992</v>
      </c>
      <c r="F18" s="572">
        <f t="shared" si="1"/>
        <v>57340481.557635009</v>
      </c>
      <c r="G18" s="573">
        <f>SUM(G19:G20)</f>
        <v>0</v>
      </c>
    </row>
    <row r="19" spans="1:7">
      <c r="A19" s="570">
        <v>12</v>
      </c>
      <c r="B19" s="574" t="s">
        <v>639</v>
      </c>
      <c r="C19" s="575"/>
      <c r="D19" s="576">
        <v>650</v>
      </c>
      <c r="E19" s="572">
        <v>0</v>
      </c>
      <c r="F19" s="572">
        <v>2859005.35</v>
      </c>
      <c r="G19" s="573">
        <v>0</v>
      </c>
    </row>
    <row r="20" spans="1:7" ht="30">
      <c r="A20" s="570">
        <v>13</v>
      </c>
      <c r="B20" s="574" t="s">
        <v>640</v>
      </c>
      <c r="C20" s="572">
        <v>27523366.125</v>
      </c>
      <c r="D20" s="572">
        <v>53503089.748424992</v>
      </c>
      <c r="E20" s="572">
        <v>9365586.7989399992</v>
      </c>
      <c r="F20" s="572">
        <v>54481476.207635008</v>
      </c>
      <c r="G20" s="573">
        <v>0</v>
      </c>
    </row>
    <row r="21" spans="1:7">
      <c r="A21" s="577">
        <v>14</v>
      </c>
      <c r="B21" s="578" t="s">
        <v>641</v>
      </c>
      <c r="C21" s="575"/>
      <c r="D21" s="575"/>
      <c r="E21" s="575"/>
      <c r="F21" s="575"/>
      <c r="G21" s="579">
        <f>SUM(G8,G11,G14,G17,G18)</f>
        <v>2326534317.4984946</v>
      </c>
    </row>
    <row r="22" spans="1:7">
      <c r="A22" s="580"/>
      <c r="B22" s="581" t="s">
        <v>642</v>
      </c>
      <c r="C22" s="582"/>
      <c r="D22" s="583"/>
      <c r="E22" s="582"/>
      <c r="F22" s="582"/>
      <c r="G22" s="584"/>
    </row>
    <row r="23" spans="1:7">
      <c r="A23" s="570">
        <v>15</v>
      </c>
      <c r="B23" s="571" t="s">
        <v>489</v>
      </c>
      <c r="C23" s="585">
        <v>807217304.89552355</v>
      </c>
      <c r="D23" s="586">
        <v>59309700</v>
      </c>
      <c r="E23" s="585">
        <v>0</v>
      </c>
      <c r="F23" s="585">
        <v>0</v>
      </c>
      <c r="G23" s="573">
        <v>26510074.337226178</v>
      </c>
    </row>
    <row r="24" spans="1:7">
      <c r="A24" s="570">
        <v>16</v>
      </c>
      <c r="B24" s="571" t="s">
        <v>643</v>
      </c>
      <c r="C24" s="572">
        <f>SUM(C25:C27,C29,C31)</f>
        <v>1650963.5145803401</v>
      </c>
      <c r="D24" s="576">
        <f t="shared" ref="D24:F24" si="2">SUM(D25:D27,D29,D31)</f>
        <v>534671522.25392872</v>
      </c>
      <c r="E24" s="572">
        <f t="shared" si="2"/>
        <v>323785849.62180144</v>
      </c>
      <c r="F24" s="572">
        <f t="shared" si="2"/>
        <v>1168467757.2353513</v>
      </c>
      <c r="G24" s="573">
        <f>SUM(G25:G27,G29,G31)</f>
        <v>1373917202.6508515</v>
      </c>
    </row>
    <row r="25" spans="1:7" ht="30">
      <c r="A25" s="570">
        <v>17</v>
      </c>
      <c r="B25" s="574" t="s">
        <v>644</v>
      </c>
      <c r="C25" s="572">
        <v>0</v>
      </c>
      <c r="D25" s="576">
        <v>0</v>
      </c>
      <c r="E25" s="572">
        <v>0</v>
      </c>
      <c r="F25" s="572">
        <v>0</v>
      </c>
      <c r="G25" s="573"/>
    </row>
    <row r="26" spans="1:7" ht="45">
      <c r="A26" s="570">
        <v>18</v>
      </c>
      <c r="B26" s="574" t="s">
        <v>645</v>
      </c>
      <c r="C26" s="572">
        <v>1650963.5145803401</v>
      </c>
      <c r="D26" s="717">
        <v>13528477.557423078</v>
      </c>
      <c r="E26" s="572">
        <v>16852176.822645701</v>
      </c>
      <c r="F26" s="572">
        <v>11228254.6754</v>
      </c>
      <c r="G26" s="573">
        <v>21683614.720336311</v>
      </c>
    </row>
    <row r="27" spans="1:7" ht="30">
      <c r="A27" s="570">
        <v>19</v>
      </c>
      <c r="B27" s="574" t="s">
        <v>646</v>
      </c>
      <c r="C27" s="572"/>
      <c r="D27" s="576">
        <v>487692784.56179887</v>
      </c>
      <c r="E27" s="572">
        <v>274298860.98557985</v>
      </c>
      <c r="F27" s="572">
        <v>920946225.80265594</v>
      </c>
      <c r="G27" s="573">
        <v>1163800114.7059469</v>
      </c>
    </row>
    <row r="28" spans="1:7">
      <c r="A28" s="570">
        <v>20</v>
      </c>
      <c r="B28" s="587" t="s">
        <v>647</v>
      </c>
      <c r="C28" s="572"/>
      <c r="D28" s="576">
        <v>0</v>
      </c>
      <c r="E28" s="572">
        <v>0</v>
      </c>
      <c r="F28" s="572">
        <v>0</v>
      </c>
      <c r="G28" s="573">
        <v>0</v>
      </c>
    </row>
    <row r="29" spans="1:7">
      <c r="A29" s="570">
        <v>21</v>
      </c>
      <c r="B29" s="574" t="s">
        <v>648</v>
      </c>
      <c r="C29" s="572"/>
      <c r="D29" s="576">
        <v>32613290.427669968</v>
      </c>
      <c r="E29" s="572">
        <v>30873141.261537604</v>
      </c>
      <c r="F29" s="572">
        <v>227291739.96637058</v>
      </c>
      <c r="G29" s="573">
        <v>179482846.82274467</v>
      </c>
    </row>
    <row r="30" spans="1:7">
      <c r="A30" s="570">
        <v>22</v>
      </c>
      <c r="B30" s="587" t="s">
        <v>647</v>
      </c>
      <c r="C30" s="572"/>
      <c r="D30" s="576">
        <v>32613290.427669968</v>
      </c>
      <c r="E30" s="572">
        <v>30873141.261537604</v>
      </c>
      <c r="F30" s="572">
        <v>227291739.96637058</v>
      </c>
      <c r="G30" s="573">
        <v>179482846.82274467</v>
      </c>
    </row>
    <row r="31" spans="1:7" ht="30">
      <c r="A31" s="570">
        <v>23</v>
      </c>
      <c r="B31" s="574" t="s">
        <v>649</v>
      </c>
      <c r="C31" s="572"/>
      <c r="D31" s="717">
        <v>836969.7070368689</v>
      </c>
      <c r="E31" s="572">
        <v>1761670.5520382479</v>
      </c>
      <c r="F31" s="572">
        <v>9001536.7909248881</v>
      </c>
      <c r="G31" s="573">
        <v>8950626.4018237125</v>
      </c>
    </row>
    <row r="32" spans="1:7">
      <c r="A32" s="570">
        <v>24</v>
      </c>
      <c r="B32" s="571" t="s">
        <v>650</v>
      </c>
      <c r="C32" s="572">
        <v>0</v>
      </c>
      <c r="D32" s="576">
        <v>0</v>
      </c>
      <c r="E32" s="572">
        <v>0</v>
      </c>
      <c r="F32" s="572">
        <v>0</v>
      </c>
      <c r="G32" s="573"/>
    </row>
    <row r="33" spans="1:7">
      <c r="A33" s="570">
        <v>25</v>
      </c>
      <c r="B33" s="571" t="s">
        <v>165</v>
      </c>
      <c r="C33" s="572">
        <f>SUM(C34:C35)</f>
        <v>147520878.58999997</v>
      </c>
      <c r="D33" s="572">
        <f>SUM(D34:D35)</f>
        <v>80454666.231229067</v>
      </c>
      <c r="E33" s="572">
        <f>SUM(E34:E35)</f>
        <v>11349865.581185764</v>
      </c>
      <c r="F33" s="572">
        <f>SUM(F34:F35)</f>
        <v>120095875.90877478</v>
      </c>
      <c r="G33" s="573">
        <f>SUM(G34:G35)</f>
        <v>313520245.40998214</v>
      </c>
    </row>
    <row r="34" spans="1:7">
      <c r="A34" s="570">
        <v>26</v>
      </c>
      <c r="B34" s="574" t="s">
        <v>651</v>
      </c>
      <c r="C34" s="575"/>
      <c r="D34" s="576">
        <v>2450.0100000000002</v>
      </c>
      <c r="E34" s="572">
        <v>0</v>
      </c>
      <c r="F34" s="572">
        <v>0</v>
      </c>
      <c r="G34" s="573">
        <v>2450.0100000000002</v>
      </c>
    </row>
    <row r="35" spans="1:7">
      <c r="A35" s="570">
        <v>27</v>
      </c>
      <c r="B35" s="574" t="s">
        <v>652</v>
      </c>
      <c r="C35" s="572">
        <v>147520878.58999997</v>
      </c>
      <c r="D35" s="576">
        <v>80452216.221229061</v>
      </c>
      <c r="E35" s="572">
        <v>11349865.581185764</v>
      </c>
      <c r="F35" s="572">
        <v>120095875.90877478</v>
      </c>
      <c r="G35" s="573">
        <v>313517795.39998215</v>
      </c>
    </row>
    <row r="36" spans="1:7">
      <c r="A36" s="570">
        <v>28</v>
      </c>
      <c r="B36" s="571" t="s">
        <v>653</v>
      </c>
      <c r="C36" s="572">
        <v>151177556.94699994</v>
      </c>
      <c r="D36" s="576">
        <v>21478727.591982</v>
      </c>
      <c r="E36" s="572">
        <v>12978135.460000001</v>
      </c>
      <c r="F36" s="572">
        <v>8259477.990158</v>
      </c>
      <c r="G36" s="573">
        <v>12243485.851071898</v>
      </c>
    </row>
    <row r="37" spans="1:7">
      <c r="A37" s="577">
        <v>29</v>
      </c>
      <c r="B37" s="578" t="s">
        <v>654</v>
      </c>
      <c r="C37" s="575"/>
      <c r="D37" s="575"/>
      <c r="E37" s="575"/>
      <c r="F37" s="575"/>
      <c r="G37" s="579">
        <f>SUM(G23:G24,G32:G33,G36)</f>
        <v>1726191008.2491317</v>
      </c>
    </row>
    <row r="38" spans="1:7">
      <c r="A38" s="566"/>
      <c r="B38" s="588"/>
      <c r="C38" s="589"/>
      <c r="D38" s="589"/>
      <c r="E38" s="589"/>
      <c r="F38" s="589"/>
      <c r="G38" s="590"/>
    </row>
    <row r="39" spans="1:7" ht="16.5" thickBot="1">
      <c r="A39" s="591">
        <v>30</v>
      </c>
      <c r="B39" s="592" t="s">
        <v>622</v>
      </c>
      <c r="C39" s="494"/>
      <c r="D39" s="495"/>
      <c r="E39" s="495"/>
      <c r="F39" s="496"/>
      <c r="G39" s="593">
        <f>IFERROR(G21/G37,0)</f>
        <v>1.3477849822994321</v>
      </c>
    </row>
    <row r="42" spans="1:7" ht="45">
      <c r="B42" s="151" t="s">
        <v>655</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Normal="100" workbookViewId="0">
      <pane xSplit="1" ySplit="5" topLeftCell="B9"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5703125" style="103" bestFit="1" customWidth="1"/>
    <col min="2" max="2" width="86.7109375" style="103" customWidth="1"/>
    <col min="3" max="7" width="12.7109375" style="98" customWidth="1"/>
    <col min="8" max="8" width="6.7109375" style="99" customWidth="1"/>
    <col min="9" max="16384" width="9.140625" style="99"/>
  </cols>
  <sheetData>
    <row r="1" spans="1:11">
      <c r="A1" s="96" t="s">
        <v>188</v>
      </c>
      <c r="B1" s="97" t="str">
        <f>Info!C2</f>
        <v>სს ”ლიბერთი ბანკი”</v>
      </c>
    </row>
    <row r="2" spans="1:11">
      <c r="A2" s="96" t="s">
        <v>189</v>
      </c>
      <c r="B2" s="100">
        <v>44742</v>
      </c>
      <c r="C2" s="101"/>
      <c r="D2" s="101"/>
      <c r="E2" s="101"/>
      <c r="F2" s="101"/>
      <c r="G2" s="101"/>
      <c r="H2" s="102"/>
    </row>
    <row r="3" spans="1:11">
      <c r="A3" s="96"/>
      <c r="C3" s="101"/>
      <c r="D3" s="101"/>
      <c r="E3" s="101"/>
      <c r="F3" s="101"/>
      <c r="G3" s="101"/>
      <c r="H3" s="102"/>
    </row>
    <row r="4" spans="1:11" ht="16.5" thickBot="1">
      <c r="A4" s="104" t="s">
        <v>404</v>
      </c>
      <c r="B4" s="105" t="s">
        <v>223</v>
      </c>
      <c r="C4" s="106"/>
      <c r="D4" s="106"/>
      <c r="E4" s="106"/>
      <c r="F4" s="106"/>
      <c r="G4" s="106"/>
      <c r="H4" s="102"/>
    </row>
    <row r="5" spans="1:11" ht="15">
      <c r="A5" s="107" t="s">
        <v>26</v>
      </c>
      <c r="B5" s="108"/>
      <c r="C5" s="718" t="str">
        <f>INT((MONTH($B$2))/3)&amp;"Q"&amp;"-"&amp;YEAR($B$2)</f>
        <v>2Q-2022</v>
      </c>
      <c r="D5" s="718" t="str">
        <f>IF(INT(MONTH($B$2))=3, "4"&amp;"Q"&amp;"-"&amp;YEAR($B$2)-1, IF(INT(MONTH($B$2))=6, "1"&amp;"Q"&amp;"-"&amp;YEAR($B$2), IF(INT(MONTH($B$2))=9, "2"&amp;"Q"&amp;"-"&amp;YEAR($B$2),IF(INT(MONTH($B$2))=12, "3"&amp;"Q"&amp;"-"&amp;YEAR($B$2), 0))))</f>
        <v>1Q-2022</v>
      </c>
      <c r="E5" s="718" t="str">
        <f>IF(INT(MONTH($B$2))=3, "3"&amp;"Q"&amp;"-"&amp;YEAR($B$2)-1, IF(INT(MONTH($B$2))=6, "4"&amp;"Q"&amp;"-"&amp;YEAR($B$2)-1, IF(INT(MONTH($B$2))=9, "1"&amp;"Q"&amp;"-"&amp;YEAR($B$2),IF(INT(MONTH($B$2))=12, "2"&amp;"Q"&amp;"-"&amp;YEAR($B$2), 0))))</f>
        <v>4Q-2021</v>
      </c>
      <c r="F5" s="718" t="str">
        <f>IF(INT(MONTH($B$2))=3, "2"&amp;"Q"&amp;"-"&amp;YEAR($B$2)-1, IF(INT(MONTH($B$2))=6, "3"&amp;"Q"&amp;"-"&amp;YEAR($B$2)-1, IF(INT(MONTH($B$2))=9, "4"&amp;"Q"&amp;"-"&amp;YEAR($B$2)-1,IF(INT(MONTH($B$2))=12, "1"&amp;"Q"&amp;"-"&amp;YEAR($B$2), 0))))</f>
        <v>3Q-2021</v>
      </c>
      <c r="G5" s="719" t="str">
        <f>IF(INT(MONTH($B$2))=3, "1"&amp;"Q"&amp;"-"&amp;YEAR($B$2)-1, IF(INT(MONTH($B$2))=6, "2"&amp;"Q"&amp;"-"&amp;YEAR($B$2)-1, IF(INT(MONTH($B$2))=9, "3"&amp;"Q"&amp;"-"&amp;YEAR($B$2)-1,IF(INT(MONTH($B$2))=12, "4"&amp;"Q"&amp;"-"&amp;YEAR($B$2)-1, 0))))</f>
        <v>2Q-2021</v>
      </c>
    </row>
    <row r="6" spans="1:11">
      <c r="A6" s="109"/>
      <c r="B6" s="110" t="s">
        <v>186</v>
      </c>
      <c r="C6" s="111"/>
      <c r="D6" s="111"/>
      <c r="E6" s="111"/>
      <c r="F6" s="111"/>
      <c r="G6" s="112"/>
    </row>
    <row r="7" spans="1:11">
      <c r="A7" s="109"/>
      <c r="B7" s="113" t="s">
        <v>190</v>
      </c>
      <c r="C7" s="111"/>
      <c r="D7" s="111"/>
      <c r="E7" s="111"/>
      <c r="F7" s="111"/>
      <c r="G7" s="112"/>
    </row>
    <row r="8" spans="1:11" ht="15">
      <c r="A8" s="114">
        <v>1</v>
      </c>
      <c r="B8" s="115" t="s">
        <v>23</v>
      </c>
      <c r="C8" s="116">
        <v>261959760.4962686</v>
      </c>
      <c r="D8" s="116">
        <v>257291648.56626862</v>
      </c>
      <c r="E8" s="116">
        <v>239971504.78626859</v>
      </c>
      <c r="F8" s="117">
        <v>238023901.9962686</v>
      </c>
      <c r="G8" s="118">
        <v>224739535.25626862</v>
      </c>
    </row>
    <row r="9" spans="1:11" ht="15">
      <c r="A9" s="114">
        <v>2</v>
      </c>
      <c r="B9" s="115" t="s">
        <v>89</v>
      </c>
      <c r="C9" s="116">
        <v>266525144.4962686</v>
      </c>
      <c r="D9" s="116">
        <v>261857032.56626862</v>
      </c>
      <c r="E9" s="116">
        <v>244536888.78626859</v>
      </c>
      <c r="F9" s="117">
        <v>242589285.9962686</v>
      </c>
      <c r="G9" s="118">
        <v>229304919.25626862</v>
      </c>
    </row>
    <row r="10" spans="1:11" ht="15">
      <c r="A10" s="114">
        <v>3</v>
      </c>
      <c r="B10" s="115" t="s">
        <v>88</v>
      </c>
      <c r="C10" s="116">
        <v>357475246.29588574</v>
      </c>
      <c r="D10" s="116">
        <v>357374745.26492977</v>
      </c>
      <c r="E10" s="116">
        <v>342241352.30439878</v>
      </c>
      <c r="F10" s="117">
        <v>334343588.30781436</v>
      </c>
      <c r="G10" s="118">
        <v>323037051.60470361</v>
      </c>
    </row>
    <row r="11" spans="1:11" ht="15">
      <c r="A11" s="114">
        <v>4</v>
      </c>
      <c r="B11" s="115" t="s">
        <v>613</v>
      </c>
      <c r="C11" s="116">
        <v>209656602.6212883</v>
      </c>
      <c r="D11" s="116">
        <v>205689770.97112733</v>
      </c>
      <c r="E11" s="116">
        <v>172250479.98657721</v>
      </c>
      <c r="F11" s="117">
        <v>156018979.0075385</v>
      </c>
      <c r="G11" s="118">
        <v>151151922.81516501</v>
      </c>
      <c r="I11" s="720"/>
      <c r="J11" s="720"/>
      <c r="K11" s="720"/>
    </row>
    <row r="12" spans="1:11" ht="15">
      <c r="A12" s="114">
        <v>5</v>
      </c>
      <c r="B12" s="115" t="s">
        <v>614</v>
      </c>
      <c r="C12" s="116">
        <v>246912400.42263395</v>
      </c>
      <c r="D12" s="116">
        <v>242241418.20619667</v>
      </c>
      <c r="E12" s="116">
        <v>218094305.47138554</v>
      </c>
      <c r="F12" s="117">
        <v>199262143.70308921</v>
      </c>
      <c r="G12" s="118">
        <v>192858924.53430659</v>
      </c>
      <c r="I12" s="720"/>
      <c r="J12" s="720"/>
      <c r="K12" s="720"/>
    </row>
    <row r="13" spans="1:11" ht="15">
      <c r="A13" s="114">
        <v>6</v>
      </c>
      <c r="B13" s="115" t="s">
        <v>615</v>
      </c>
      <c r="C13" s="116">
        <v>337282930.35687166</v>
      </c>
      <c r="D13" s="116">
        <v>330837182.62162507</v>
      </c>
      <c r="E13" s="116">
        <v>323604575.02258646</v>
      </c>
      <c r="F13" s="117">
        <v>298191777.33516836</v>
      </c>
      <c r="G13" s="118">
        <v>284201483.55504709</v>
      </c>
      <c r="I13" s="720"/>
      <c r="J13" s="720"/>
      <c r="K13" s="720"/>
    </row>
    <row r="14" spans="1:11">
      <c r="A14" s="109"/>
      <c r="B14" s="110" t="s">
        <v>617</v>
      </c>
      <c r="C14" s="111"/>
      <c r="D14" s="111"/>
      <c r="E14" s="111"/>
      <c r="F14" s="111"/>
      <c r="G14" s="112"/>
    </row>
    <row r="15" spans="1:11" ht="30">
      <c r="A15" s="114">
        <v>7</v>
      </c>
      <c r="B15" s="115" t="s">
        <v>616</v>
      </c>
      <c r="C15" s="119">
        <v>2612920173.5186205</v>
      </c>
      <c r="D15" s="119">
        <v>2563491446.6701388</v>
      </c>
      <c r="E15" s="119">
        <v>2319960140.7254109</v>
      </c>
      <c r="F15" s="117">
        <v>2197094474.9561591</v>
      </c>
      <c r="G15" s="118">
        <v>2175440353.9832983</v>
      </c>
    </row>
    <row r="16" spans="1:11">
      <c r="A16" s="109"/>
      <c r="B16" s="110" t="s">
        <v>621</v>
      </c>
      <c r="C16" s="111"/>
      <c r="D16" s="111"/>
      <c r="E16" s="111"/>
      <c r="F16" s="111"/>
      <c r="G16" s="112"/>
    </row>
    <row r="17" spans="1:7" s="120" customFormat="1">
      <c r="A17" s="114"/>
      <c r="B17" s="113" t="s">
        <v>602</v>
      </c>
      <c r="C17" s="111"/>
      <c r="D17" s="111"/>
      <c r="E17" s="111"/>
      <c r="F17" s="111"/>
      <c r="G17" s="112"/>
    </row>
    <row r="18" spans="1:7" ht="15">
      <c r="A18" s="121">
        <v>8</v>
      </c>
      <c r="B18" s="122" t="s">
        <v>611</v>
      </c>
      <c r="C18" s="123">
        <v>0.10025555436066283</v>
      </c>
      <c r="D18" s="123">
        <v>0.10036766414823775</v>
      </c>
      <c r="E18" s="123">
        <v>0.10343777057791764</v>
      </c>
      <c r="F18" s="124">
        <v>0.10833576102867316</v>
      </c>
      <c r="G18" s="125">
        <v>0.10330760613351848</v>
      </c>
    </row>
    <row r="19" spans="1:7" ht="15" customHeight="1">
      <c r="A19" s="121">
        <v>9</v>
      </c>
      <c r="B19" s="122" t="s">
        <v>610</v>
      </c>
      <c r="C19" s="123">
        <v>0.10200278875621351</v>
      </c>
      <c r="D19" s="123">
        <v>0.10214858836623357</v>
      </c>
      <c r="E19" s="123">
        <v>0.10540564231840906</v>
      </c>
      <c r="F19" s="124">
        <v>0.11041367986741181</v>
      </c>
      <c r="G19" s="125">
        <v>0.1054062083735848</v>
      </c>
    </row>
    <row r="20" spans="1:7" ht="15">
      <c r="A20" s="121">
        <v>10</v>
      </c>
      <c r="B20" s="122" t="s">
        <v>612</v>
      </c>
      <c r="C20" s="123">
        <v>0.1368106266386627</v>
      </c>
      <c r="D20" s="123">
        <v>0.13940937689850444</v>
      </c>
      <c r="E20" s="123">
        <v>0.14752035877538219</v>
      </c>
      <c r="F20" s="124">
        <v>0.15217533525247515</v>
      </c>
      <c r="G20" s="125">
        <v>0.14849271827343499</v>
      </c>
    </row>
    <row r="21" spans="1:7" ht="15">
      <c r="A21" s="121">
        <v>11</v>
      </c>
      <c r="B21" s="115" t="s">
        <v>613</v>
      </c>
      <c r="C21" s="123">
        <v>8.023842624283456E-2</v>
      </c>
      <c r="D21" s="123">
        <v>8.0238134298559555E-2</v>
      </c>
      <c r="E21" s="123">
        <v>7.4247172165948297E-2</v>
      </c>
      <c r="F21" s="124">
        <v>7.1011502138819821E-2</v>
      </c>
      <c r="G21" s="125">
        <v>6.9481069677870586E-2</v>
      </c>
    </row>
    <row r="22" spans="1:7" ht="15">
      <c r="A22" s="121">
        <v>12</v>
      </c>
      <c r="B22" s="115" t="s">
        <v>614</v>
      </c>
      <c r="C22" s="123">
        <v>9.4496725512335816E-2</v>
      </c>
      <c r="D22" s="123">
        <v>9.4496675040931954E-2</v>
      </c>
      <c r="E22" s="123">
        <v>9.4007781272996901E-2</v>
      </c>
      <c r="F22" s="124">
        <v>9.0693479945629235E-2</v>
      </c>
      <c r="G22" s="125">
        <v>8.8652821108689994E-2</v>
      </c>
    </row>
    <row r="23" spans="1:7" ht="15">
      <c r="A23" s="121">
        <v>13</v>
      </c>
      <c r="B23" s="115" t="s">
        <v>615</v>
      </c>
      <c r="C23" s="123">
        <v>0.12908275337882918</v>
      </c>
      <c r="D23" s="123">
        <v>0.12905726018761163</v>
      </c>
      <c r="E23" s="123">
        <v>0.13948712710271005</v>
      </c>
      <c r="F23" s="124">
        <v>0.13572096272333417</v>
      </c>
      <c r="G23" s="125">
        <v>0.13064089899530706</v>
      </c>
    </row>
    <row r="24" spans="1:7">
      <c r="A24" s="109"/>
      <c r="B24" s="110" t="s">
        <v>6</v>
      </c>
      <c r="C24" s="111"/>
      <c r="D24" s="111"/>
      <c r="E24" s="111"/>
      <c r="F24" s="111"/>
      <c r="G24" s="112"/>
    </row>
    <row r="25" spans="1:7" ht="15" customHeight="1">
      <c r="A25" s="126">
        <v>14</v>
      </c>
      <c r="B25" s="127" t="s">
        <v>7</v>
      </c>
      <c r="C25" s="731">
        <v>0.12960200470649397</v>
      </c>
      <c r="D25" s="128">
        <v>0.12636137886196666</v>
      </c>
      <c r="E25" s="128">
        <v>0.12641573908910886</v>
      </c>
      <c r="F25" s="129">
        <v>0.12618266306123194</v>
      </c>
      <c r="G25" s="130">
        <v>0.12296806574064263</v>
      </c>
    </row>
    <row r="26" spans="1:7" ht="15">
      <c r="A26" s="126">
        <v>15</v>
      </c>
      <c r="B26" s="127" t="s">
        <v>8</v>
      </c>
      <c r="C26" s="731">
        <v>5.5893841202192922E-2</v>
      </c>
      <c r="D26" s="128">
        <v>5.3825197506293616E-2</v>
      </c>
      <c r="E26" s="128">
        <v>5.0859263758845752E-2</v>
      </c>
      <c r="F26" s="129">
        <v>5.03500838788783E-2</v>
      </c>
      <c r="G26" s="130">
        <v>4.9509315513808674E-2</v>
      </c>
    </row>
    <row r="27" spans="1:7" ht="15">
      <c r="A27" s="126">
        <v>16</v>
      </c>
      <c r="B27" s="127" t="s">
        <v>9</v>
      </c>
      <c r="C27" s="731">
        <v>3.5070808521089035E-2</v>
      </c>
      <c r="D27" s="128">
        <v>4.3288134083159006E-2</v>
      </c>
      <c r="E27" s="128">
        <v>2.9183784673646813E-2</v>
      </c>
      <c r="F27" s="129">
        <v>2.7258008888371776E-2</v>
      </c>
      <c r="G27" s="130">
        <v>2.2644556588418172E-2</v>
      </c>
    </row>
    <row r="28" spans="1:7" ht="15">
      <c r="A28" s="126">
        <v>17</v>
      </c>
      <c r="B28" s="127" t="s">
        <v>224</v>
      </c>
      <c r="C28" s="731">
        <v>7.3708163504301052E-2</v>
      </c>
      <c r="D28" s="128">
        <v>7.2536181355673024E-2</v>
      </c>
      <c r="E28" s="128">
        <v>7.5556475330263106E-2</v>
      </c>
      <c r="F28" s="129">
        <v>7.5832579182353629E-2</v>
      </c>
      <c r="G28" s="130">
        <v>7.3458750226833958E-2</v>
      </c>
    </row>
    <row r="29" spans="1:7" ht="15">
      <c r="A29" s="126">
        <v>18</v>
      </c>
      <c r="B29" s="127" t="s">
        <v>10</v>
      </c>
      <c r="C29" s="731">
        <v>1.3047121113516526E-2</v>
      </c>
      <c r="D29" s="128">
        <v>2.1494478910313107E-2</v>
      </c>
      <c r="E29" s="128">
        <v>1.5650111382072847E-2</v>
      </c>
      <c r="F29" s="129">
        <v>1.7169904353683277E-2</v>
      </c>
      <c r="G29" s="130">
        <v>1.6490524324816996E-2</v>
      </c>
    </row>
    <row r="30" spans="1:7" ht="15">
      <c r="A30" s="126">
        <v>19</v>
      </c>
      <c r="B30" s="127" t="s">
        <v>11</v>
      </c>
      <c r="C30" s="731">
        <v>0.11779523122363592</v>
      </c>
      <c r="D30" s="128">
        <v>0.19026897779628676</v>
      </c>
      <c r="E30" s="128">
        <v>0.14264495317105955</v>
      </c>
      <c r="F30" s="129">
        <v>0.15706547598147924</v>
      </c>
      <c r="G30" s="130">
        <v>0.15514755281852277</v>
      </c>
    </row>
    <row r="31" spans="1:7">
      <c r="A31" s="109"/>
      <c r="B31" s="110" t="s">
        <v>12</v>
      </c>
      <c r="C31" s="732"/>
      <c r="D31" s="131"/>
      <c r="E31" s="131"/>
      <c r="F31" s="131"/>
      <c r="G31" s="132"/>
    </row>
    <row r="32" spans="1:7" ht="15">
      <c r="A32" s="126">
        <v>20</v>
      </c>
      <c r="B32" s="127" t="s">
        <v>13</v>
      </c>
      <c r="C32" s="731">
        <v>5.1169773345499846E-2</v>
      </c>
      <c r="D32" s="128">
        <v>6.1556160143643242E-2</v>
      </c>
      <c r="E32" s="128">
        <v>7.3078160842098699E-2</v>
      </c>
      <c r="F32" s="129">
        <v>7.1623122248014121E-2</v>
      </c>
      <c r="G32" s="130">
        <v>6.7695495354476692E-2</v>
      </c>
    </row>
    <row r="33" spans="1:7" ht="15" customHeight="1">
      <c r="A33" s="126">
        <v>21</v>
      </c>
      <c r="B33" s="127" t="s">
        <v>14</v>
      </c>
      <c r="C33" s="731">
        <v>5.5314525759976703E-2</v>
      </c>
      <c r="D33" s="128">
        <v>6.271596140199745E-2</v>
      </c>
      <c r="E33" s="128">
        <v>7.1055190258693876E-2</v>
      </c>
      <c r="F33" s="129">
        <v>6.8301162038513039E-2</v>
      </c>
      <c r="G33" s="130">
        <v>6.5760969202974459E-2</v>
      </c>
    </row>
    <row r="34" spans="1:7" ht="15">
      <c r="A34" s="126">
        <v>22</v>
      </c>
      <c r="B34" s="127" t="s">
        <v>15</v>
      </c>
      <c r="C34" s="731">
        <v>0.21107742912215563</v>
      </c>
      <c r="D34" s="128">
        <v>0.21752848260821303</v>
      </c>
      <c r="E34" s="128">
        <v>0.21381958380525767</v>
      </c>
      <c r="F34" s="129">
        <v>0.21148665605155667</v>
      </c>
      <c r="G34" s="130">
        <v>0.21469617920280459</v>
      </c>
    </row>
    <row r="35" spans="1:7" ht="15" customHeight="1">
      <c r="A35" s="126">
        <v>23</v>
      </c>
      <c r="B35" s="127" t="s">
        <v>16</v>
      </c>
      <c r="C35" s="731">
        <v>0.25463692332198445</v>
      </c>
      <c r="D35" s="128">
        <v>0.24941719926120537</v>
      </c>
      <c r="E35" s="128">
        <v>0.2842838265501757</v>
      </c>
      <c r="F35" s="129">
        <v>0.26249487475197197</v>
      </c>
      <c r="G35" s="130">
        <v>0.23209395678328887</v>
      </c>
    </row>
    <row r="36" spans="1:7" ht="15">
      <c r="A36" s="126">
        <v>24</v>
      </c>
      <c r="B36" s="127" t="s">
        <v>17</v>
      </c>
      <c r="C36" s="731">
        <v>0.17262708286225306</v>
      </c>
      <c r="D36" s="128">
        <v>0.1525499731519582</v>
      </c>
      <c r="E36" s="128">
        <v>0.18052857783808282</v>
      </c>
      <c r="F36" s="129">
        <v>0.12805845894516912</v>
      </c>
      <c r="G36" s="130">
        <v>8.9336044607946211E-2</v>
      </c>
    </row>
    <row r="37" spans="1:7" ht="15" customHeight="1">
      <c r="A37" s="109"/>
      <c r="B37" s="110" t="s">
        <v>18</v>
      </c>
      <c r="C37" s="732"/>
      <c r="D37" s="131"/>
      <c r="E37" s="131"/>
      <c r="F37" s="131"/>
      <c r="G37" s="132"/>
    </row>
    <row r="38" spans="1:7" ht="15" customHeight="1">
      <c r="A38" s="126">
        <v>25</v>
      </c>
      <c r="B38" s="127" t="s">
        <v>19</v>
      </c>
      <c r="C38" s="731">
        <v>0.23496414824498382</v>
      </c>
      <c r="D38" s="128">
        <v>0.23562293315694099</v>
      </c>
      <c r="E38" s="128">
        <v>0.29004488911640181</v>
      </c>
      <c r="F38" s="128">
        <v>0.25808119781769107</v>
      </c>
      <c r="G38" s="133">
        <v>0.23072733547363608</v>
      </c>
    </row>
    <row r="39" spans="1:7" ht="15" customHeight="1">
      <c r="A39" s="126">
        <v>26</v>
      </c>
      <c r="B39" s="127" t="s">
        <v>20</v>
      </c>
      <c r="C39" s="731">
        <v>0.32587096878234073</v>
      </c>
      <c r="D39" s="128">
        <v>0.31246965607063271</v>
      </c>
      <c r="E39" s="128">
        <v>0.36226396681383172</v>
      </c>
      <c r="F39" s="128">
        <v>0.33786912213508585</v>
      </c>
      <c r="G39" s="133">
        <v>0.31438947143185342</v>
      </c>
    </row>
    <row r="40" spans="1:7" ht="15" customHeight="1">
      <c r="A40" s="126">
        <v>27</v>
      </c>
      <c r="B40" s="134" t="s">
        <v>21</v>
      </c>
      <c r="C40" s="731">
        <v>0.42055741790845863</v>
      </c>
      <c r="D40" s="128">
        <v>0.38932407297478522</v>
      </c>
      <c r="E40" s="128">
        <v>0.41513953229472189</v>
      </c>
      <c r="F40" s="128">
        <v>0.43137820778078279</v>
      </c>
      <c r="G40" s="133">
        <v>0.39546327430299349</v>
      </c>
    </row>
    <row r="41" spans="1:7" ht="15" customHeight="1">
      <c r="A41" s="135"/>
      <c r="B41" s="110" t="s">
        <v>523</v>
      </c>
      <c r="C41" s="733"/>
      <c r="D41" s="111"/>
      <c r="E41" s="111"/>
      <c r="F41" s="111"/>
      <c r="G41" s="112"/>
    </row>
    <row r="42" spans="1:7" ht="15" customHeight="1">
      <c r="A42" s="126">
        <v>28</v>
      </c>
      <c r="B42" s="136" t="s">
        <v>507</v>
      </c>
      <c r="C42" s="730">
        <v>754163154.39701009</v>
      </c>
      <c r="D42" s="134">
        <v>769039032.59851956</v>
      </c>
      <c r="E42" s="134">
        <v>857932874.03108454</v>
      </c>
      <c r="F42" s="134">
        <v>719088088.83692896</v>
      </c>
      <c r="G42" s="137">
        <v>648546873.84498858</v>
      </c>
    </row>
    <row r="43" spans="1:7" ht="15">
      <c r="A43" s="126">
        <v>29</v>
      </c>
      <c r="B43" s="127" t="s">
        <v>508</v>
      </c>
      <c r="C43" s="730">
        <v>692221113.97391796</v>
      </c>
      <c r="D43" s="134">
        <v>604403521.97954953</v>
      </c>
      <c r="E43" s="134">
        <v>604862125.32647288</v>
      </c>
      <c r="F43" s="138">
        <v>518291441.70533252</v>
      </c>
      <c r="G43" s="139">
        <v>489804713.02241951</v>
      </c>
    </row>
    <row r="44" spans="1:7" ht="15">
      <c r="A44" s="140">
        <v>30</v>
      </c>
      <c r="B44" s="141" t="s">
        <v>506</v>
      </c>
      <c r="C44" s="731">
        <v>1.0894830266986424</v>
      </c>
      <c r="D44" s="128">
        <v>1.2723933673975854</v>
      </c>
      <c r="E44" s="128">
        <v>1.4183941068685981</v>
      </c>
      <c r="F44" s="128">
        <v>1.38742034109403</v>
      </c>
      <c r="G44" s="133">
        <v>1.3240927590161899</v>
      </c>
    </row>
    <row r="45" spans="1:7">
      <c r="A45" s="140"/>
      <c r="B45" s="110" t="s">
        <v>622</v>
      </c>
      <c r="C45" s="111"/>
      <c r="D45" s="111"/>
      <c r="E45" s="111"/>
      <c r="F45" s="111"/>
      <c r="G45" s="112"/>
    </row>
    <row r="46" spans="1:7" ht="15">
      <c r="A46" s="140">
        <v>31</v>
      </c>
      <c r="B46" s="141" t="s">
        <v>629</v>
      </c>
      <c r="C46" s="142">
        <v>2326534317.4984946</v>
      </c>
      <c r="D46" s="142">
        <v>2204025168.2041035</v>
      </c>
      <c r="E46" s="142">
        <v>2132240642.5235903</v>
      </c>
      <c r="F46" s="143">
        <v>2077660400.2386599</v>
      </c>
      <c r="G46" s="144">
        <v>1960511450.0617635</v>
      </c>
    </row>
    <row r="47" spans="1:7" ht="15">
      <c r="A47" s="140">
        <v>32</v>
      </c>
      <c r="B47" s="141" t="s">
        <v>642</v>
      </c>
      <c r="C47" s="142">
        <v>1726191008.2491317</v>
      </c>
      <c r="D47" s="142">
        <v>1767994241.8134978</v>
      </c>
      <c r="E47" s="142">
        <v>1456959714.7557073</v>
      </c>
      <c r="F47" s="143">
        <v>1501117104.595583</v>
      </c>
      <c r="G47" s="144">
        <v>1460869260.0890672</v>
      </c>
    </row>
    <row r="48" spans="1:7" thickBot="1">
      <c r="A48" s="145">
        <v>33</v>
      </c>
      <c r="B48" s="146" t="s">
        <v>656</v>
      </c>
      <c r="C48" s="147">
        <v>1.3477849822994321</v>
      </c>
      <c r="D48" s="147">
        <v>1.2466246303739952</v>
      </c>
      <c r="E48" s="147">
        <v>1.4634863414058841</v>
      </c>
      <c r="F48" s="148">
        <v>1.3840761615986008</v>
      </c>
      <c r="G48" s="149">
        <v>1.3420170467152097</v>
      </c>
    </row>
    <row r="49" spans="1:2">
      <c r="A49" s="150"/>
    </row>
    <row r="50" spans="1:2" ht="45">
      <c r="B50" s="151" t="s">
        <v>601</v>
      </c>
    </row>
    <row r="51" spans="1:2" ht="75">
      <c r="B51" s="152" t="s">
        <v>522</v>
      </c>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D15" sqref="D15"/>
    </sheetView>
  </sheetViews>
  <sheetFormatPr defaultColWidth="9.140625" defaultRowHeight="12.75"/>
  <cols>
    <col min="1" max="1" width="11.85546875" style="595" bestFit="1" customWidth="1"/>
    <col min="2" max="2" width="105.140625" style="595" bestFit="1" customWidth="1"/>
    <col min="3" max="3" width="18.28515625" style="595" customWidth="1"/>
    <col min="4" max="4" width="19.28515625" style="595" customWidth="1"/>
    <col min="5" max="5" width="17.42578125" style="595" bestFit="1" customWidth="1"/>
    <col min="6" max="6" width="18.28515625" style="595" customWidth="1"/>
    <col min="7" max="7" width="30.42578125" style="595" customWidth="1"/>
    <col min="8" max="8" width="24.42578125" style="595" customWidth="1"/>
    <col min="9" max="16384" width="9.140625" style="595"/>
  </cols>
  <sheetData>
    <row r="1" spans="1:8" ht="15">
      <c r="A1" s="594" t="s">
        <v>188</v>
      </c>
      <c r="B1" s="97" t="str">
        <f>Info!C2</f>
        <v>სს ”ლიბერთი ბანკი”</v>
      </c>
    </row>
    <row r="2" spans="1:8">
      <c r="A2" s="596" t="s">
        <v>189</v>
      </c>
      <c r="B2" s="597">
        <f>'1. key ratios'!B2</f>
        <v>44742</v>
      </c>
    </row>
    <row r="3" spans="1:8">
      <c r="A3" s="598" t="s">
        <v>662</v>
      </c>
    </row>
    <row r="5" spans="1:8">
      <c r="A5" s="796" t="s">
        <v>663</v>
      </c>
      <c r="B5" s="797"/>
      <c r="C5" s="802" t="s">
        <v>664</v>
      </c>
      <c r="D5" s="803"/>
      <c r="E5" s="803"/>
      <c r="F5" s="803"/>
      <c r="G5" s="803"/>
      <c r="H5" s="804"/>
    </row>
    <row r="6" spans="1:8">
      <c r="A6" s="798"/>
      <c r="B6" s="799"/>
      <c r="C6" s="805"/>
      <c r="D6" s="806"/>
      <c r="E6" s="806"/>
      <c r="F6" s="806"/>
      <c r="G6" s="806"/>
      <c r="H6" s="807"/>
    </row>
    <row r="7" spans="1:8" ht="25.5">
      <c r="A7" s="800"/>
      <c r="B7" s="801"/>
      <c r="C7" s="599" t="s">
        <v>665</v>
      </c>
      <c r="D7" s="599" t="s">
        <v>666</v>
      </c>
      <c r="E7" s="599" t="s">
        <v>667</v>
      </c>
      <c r="F7" s="599" t="s">
        <v>668</v>
      </c>
      <c r="G7" s="600" t="s">
        <v>938</v>
      </c>
      <c r="H7" s="599" t="s">
        <v>68</v>
      </c>
    </row>
    <row r="8" spans="1:8">
      <c r="A8" s="601">
        <v>1</v>
      </c>
      <c r="B8" s="602" t="s">
        <v>216</v>
      </c>
      <c r="C8" s="738">
        <v>92216425.578161985</v>
      </c>
      <c r="D8" s="738">
        <v>62855156.359999999</v>
      </c>
      <c r="E8" s="738">
        <v>111566454.45</v>
      </c>
      <c r="F8" s="738">
        <v>72931937.719999999</v>
      </c>
      <c r="G8" s="738">
        <v>4302455.8599999994</v>
      </c>
      <c r="H8" s="738">
        <f>SUM(C8:G8)</f>
        <v>343872429.96816194</v>
      </c>
    </row>
    <row r="9" spans="1:8">
      <c r="A9" s="601">
        <v>2</v>
      </c>
      <c r="B9" s="602" t="s">
        <v>217</v>
      </c>
      <c r="C9" s="738">
        <v>0</v>
      </c>
      <c r="D9" s="738">
        <v>0</v>
      </c>
      <c r="E9" s="738">
        <v>0</v>
      </c>
      <c r="F9" s="738">
        <v>0</v>
      </c>
      <c r="G9" s="738">
        <v>0</v>
      </c>
      <c r="H9" s="738">
        <f t="shared" ref="H9:H21" si="0">SUM(C9:G9)</f>
        <v>0</v>
      </c>
    </row>
    <row r="10" spans="1:8">
      <c r="A10" s="601">
        <v>3</v>
      </c>
      <c r="B10" s="602" t="s">
        <v>218</v>
      </c>
      <c r="C10" s="738">
        <v>0</v>
      </c>
      <c r="D10" s="738">
        <v>0</v>
      </c>
      <c r="E10" s="738">
        <v>0</v>
      </c>
      <c r="F10" s="738">
        <v>0</v>
      </c>
      <c r="G10" s="738">
        <v>0</v>
      </c>
      <c r="H10" s="738">
        <f t="shared" si="0"/>
        <v>0</v>
      </c>
    </row>
    <row r="11" spans="1:8">
      <c r="A11" s="601">
        <v>4</v>
      </c>
      <c r="B11" s="602" t="s">
        <v>219</v>
      </c>
      <c r="C11" s="738">
        <v>0</v>
      </c>
      <c r="D11" s="738">
        <v>0</v>
      </c>
      <c r="E11" s="738">
        <v>0</v>
      </c>
      <c r="F11" s="738">
        <v>462852.33</v>
      </c>
      <c r="G11" s="738">
        <v>0</v>
      </c>
      <c r="H11" s="738">
        <f t="shared" si="0"/>
        <v>462852.33</v>
      </c>
    </row>
    <row r="12" spans="1:8">
      <c r="A12" s="601">
        <v>5</v>
      </c>
      <c r="B12" s="602" t="s">
        <v>220</v>
      </c>
      <c r="C12" s="738">
        <v>0</v>
      </c>
      <c r="D12" s="738">
        <v>0</v>
      </c>
      <c r="E12" s="738">
        <v>0</v>
      </c>
      <c r="F12" s="738">
        <v>978954.23999999999</v>
      </c>
      <c r="G12" s="738">
        <v>0</v>
      </c>
      <c r="H12" s="738">
        <f t="shared" si="0"/>
        <v>978954.23999999999</v>
      </c>
    </row>
    <row r="13" spans="1:8">
      <c r="A13" s="601">
        <v>6</v>
      </c>
      <c r="B13" s="602" t="s">
        <v>221</v>
      </c>
      <c r="C13" s="738">
        <v>231315019.43900001</v>
      </c>
      <c r="D13" s="738">
        <v>1124804</v>
      </c>
      <c r="E13" s="738">
        <v>0</v>
      </c>
      <c r="F13" s="738">
        <v>0</v>
      </c>
      <c r="G13" s="738">
        <v>0</v>
      </c>
      <c r="H13" s="738">
        <f t="shared" si="0"/>
        <v>232439823.43900001</v>
      </c>
    </row>
    <row r="14" spans="1:8">
      <c r="A14" s="601">
        <v>7</v>
      </c>
      <c r="B14" s="602" t="s">
        <v>73</v>
      </c>
      <c r="C14" s="738">
        <v>203428.22899999999</v>
      </c>
      <c r="D14" s="738">
        <v>200750045.08136481</v>
      </c>
      <c r="E14" s="738">
        <v>96911177.254421175</v>
      </c>
      <c r="F14" s="738">
        <v>144136976.72599217</v>
      </c>
      <c r="G14" s="738">
        <v>1959.434</v>
      </c>
      <c r="H14" s="738">
        <f t="shared" si="0"/>
        <v>442003586.72477818</v>
      </c>
    </row>
    <row r="15" spans="1:8">
      <c r="A15" s="601">
        <v>8</v>
      </c>
      <c r="B15" s="603" t="s">
        <v>74</v>
      </c>
      <c r="C15" s="738">
        <v>3175692.4510184214</v>
      </c>
      <c r="D15" s="738">
        <v>214546553.01070657</v>
      </c>
      <c r="E15" s="738">
        <v>880367718.61830914</v>
      </c>
      <c r="F15" s="738">
        <v>143117219.58267727</v>
      </c>
      <c r="G15" s="738">
        <v>0</v>
      </c>
      <c r="H15" s="738">
        <f t="shared" si="0"/>
        <v>1241207183.6627116</v>
      </c>
    </row>
    <row r="16" spans="1:8">
      <c r="A16" s="601">
        <v>9</v>
      </c>
      <c r="B16" s="602" t="s">
        <v>75</v>
      </c>
      <c r="C16" s="738">
        <v>0</v>
      </c>
      <c r="D16" s="738">
        <v>13789109.508649036</v>
      </c>
      <c r="E16" s="738">
        <v>146693904.70948467</v>
      </c>
      <c r="F16" s="738">
        <v>183891787.10046819</v>
      </c>
      <c r="G16" s="738">
        <v>0</v>
      </c>
      <c r="H16" s="738">
        <f t="shared" si="0"/>
        <v>344374801.31860185</v>
      </c>
    </row>
    <row r="17" spans="1:8">
      <c r="A17" s="601">
        <v>10</v>
      </c>
      <c r="B17" s="604" t="s">
        <v>690</v>
      </c>
      <c r="C17" s="738">
        <v>862166.38399999996</v>
      </c>
      <c r="D17" s="738">
        <v>1131334.0289999994</v>
      </c>
      <c r="E17" s="738">
        <v>4457350.7900000047</v>
      </c>
      <c r="F17" s="738">
        <v>2476930.1669999994</v>
      </c>
      <c r="G17" s="738">
        <v>0</v>
      </c>
      <c r="H17" s="738">
        <f t="shared" si="0"/>
        <v>8927781.3700000029</v>
      </c>
    </row>
    <row r="18" spans="1:8">
      <c r="A18" s="601">
        <v>11</v>
      </c>
      <c r="B18" s="602" t="s">
        <v>70</v>
      </c>
      <c r="C18" s="738">
        <v>3161592.1439999836</v>
      </c>
      <c r="D18" s="738">
        <v>117770621.58851244</v>
      </c>
      <c r="E18" s="738">
        <v>138150564.30153117</v>
      </c>
      <c r="F18" s="738">
        <v>33336928.491862312</v>
      </c>
      <c r="G18" s="738">
        <v>2112563</v>
      </c>
      <c r="H18" s="738">
        <f t="shared" si="0"/>
        <v>294532269.52590591</v>
      </c>
    </row>
    <row r="19" spans="1:8">
      <c r="A19" s="601">
        <v>12</v>
      </c>
      <c r="B19" s="602" t="s">
        <v>71</v>
      </c>
      <c r="C19" s="738">
        <v>0</v>
      </c>
      <c r="D19" s="738">
        <v>0</v>
      </c>
      <c r="E19" s="738">
        <v>0</v>
      </c>
      <c r="F19" s="738">
        <v>0</v>
      </c>
      <c r="G19" s="738">
        <v>0</v>
      </c>
      <c r="H19" s="738">
        <f t="shared" si="0"/>
        <v>0</v>
      </c>
    </row>
    <row r="20" spans="1:8">
      <c r="A20" s="605">
        <v>13</v>
      </c>
      <c r="B20" s="603" t="s">
        <v>72</v>
      </c>
      <c r="C20" s="738">
        <v>0</v>
      </c>
      <c r="D20" s="738">
        <v>0</v>
      </c>
      <c r="E20" s="738">
        <v>0</v>
      </c>
      <c r="F20" s="738">
        <v>0</v>
      </c>
      <c r="G20" s="738">
        <v>0</v>
      </c>
      <c r="H20" s="738">
        <f t="shared" si="0"/>
        <v>0</v>
      </c>
    </row>
    <row r="21" spans="1:8">
      <c r="A21" s="601">
        <v>14</v>
      </c>
      <c r="B21" s="602" t="s">
        <v>669</v>
      </c>
      <c r="C21" s="738">
        <v>244245831.50300002</v>
      </c>
      <c r="D21" s="738">
        <v>2240116.588</v>
      </c>
      <c r="E21" s="738">
        <v>0</v>
      </c>
      <c r="F21" s="738">
        <v>438273.75000000012</v>
      </c>
      <c r="G21" s="738">
        <v>152447378.49800006</v>
      </c>
      <c r="H21" s="738">
        <f t="shared" si="0"/>
        <v>399371600.33900011</v>
      </c>
    </row>
    <row r="22" spans="1:8">
      <c r="A22" s="606">
        <v>15</v>
      </c>
      <c r="B22" s="607" t="s">
        <v>68</v>
      </c>
      <c r="C22" s="738">
        <f>SUM(C18:C21)+SUM(C8:C16)</f>
        <v>574317989.34418035</v>
      </c>
      <c r="D22" s="738">
        <f t="shared" ref="D22:G22" si="1">SUM(D18:D21)+SUM(D8:D16)</f>
        <v>613076406.1372329</v>
      </c>
      <c r="E22" s="738">
        <f t="shared" si="1"/>
        <v>1373689819.333746</v>
      </c>
      <c r="F22" s="738">
        <f t="shared" si="1"/>
        <v>579294929.94099987</v>
      </c>
      <c r="G22" s="738">
        <f t="shared" si="1"/>
        <v>158864356.79200006</v>
      </c>
      <c r="H22" s="738">
        <f>SUM(H18:H21)+SUM(H8:H16)</f>
        <v>3299243501.5481596</v>
      </c>
    </row>
    <row r="26" spans="1:8" ht="38.25">
      <c r="B26" s="608"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5" zoomScaleNormal="75" workbookViewId="0">
      <selection activeCell="D15" sqref="D15"/>
    </sheetView>
  </sheetViews>
  <sheetFormatPr defaultColWidth="9.140625" defaultRowHeight="12.75"/>
  <cols>
    <col min="1" max="1" width="11.85546875" style="557" bestFit="1" customWidth="1"/>
    <col min="2" max="2" width="112.7109375" style="595" customWidth="1"/>
    <col min="3" max="3" width="22.42578125" style="595" customWidth="1"/>
    <col min="4" max="4" width="23.5703125" style="595" customWidth="1"/>
    <col min="5" max="7" width="22.140625" style="619" customWidth="1"/>
    <col min="8" max="8" width="22.140625" style="595" customWidth="1"/>
    <col min="9" max="9" width="24.140625" style="595" customWidth="1"/>
    <col min="10" max="16384" width="9.140625" style="595"/>
  </cols>
  <sheetData>
    <row r="1" spans="1:9" ht="15">
      <c r="A1" s="594" t="s">
        <v>188</v>
      </c>
      <c r="B1" s="97" t="str">
        <f>Info!C2</f>
        <v>სს ”ლიბერთი ბანკი”</v>
      </c>
      <c r="E1" s="595"/>
      <c r="F1" s="595"/>
      <c r="G1" s="595"/>
    </row>
    <row r="2" spans="1:9">
      <c r="A2" s="596" t="s">
        <v>189</v>
      </c>
      <c r="B2" s="597">
        <f>'1. key ratios'!B2</f>
        <v>44742</v>
      </c>
      <c r="E2" s="595"/>
      <c r="F2" s="595"/>
      <c r="G2" s="595"/>
    </row>
    <row r="3" spans="1:9">
      <c r="A3" s="598" t="s">
        <v>670</v>
      </c>
      <c r="E3" s="595"/>
      <c r="F3" s="595"/>
      <c r="G3" s="595"/>
    </row>
    <row r="4" spans="1:9">
      <c r="C4" s="609" t="s">
        <v>671</v>
      </c>
      <c r="D4" s="609" t="s">
        <v>672</v>
      </c>
      <c r="E4" s="609" t="s">
        <v>673</v>
      </c>
      <c r="F4" s="609" t="s">
        <v>674</v>
      </c>
      <c r="G4" s="609" t="s">
        <v>675</v>
      </c>
      <c r="H4" s="609" t="s">
        <v>676</v>
      </c>
      <c r="I4" s="609" t="s">
        <v>677</v>
      </c>
    </row>
    <row r="5" spans="1:9" ht="33.950000000000003" customHeight="1">
      <c r="A5" s="796" t="s">
        <v>680</v>
      </c>
      <c r="B5" s="797"/>
      <c r="C5" s="810" t="s">
        <v>681</v>
      </c>
      <c r="D5" s="810"/>
      <c r="E5" s="810" t="s">
        <v>682</v>
      </c>
      <c r="F5" s="810" t="s">
        <v>683</v>
      </c>
      <c r="G5" s="808" t="s">
        <v>684</v>
      </c>
      <c r="H5" s="808" t="s">
        <v>685</v>
      </c>
      <c r="I5" s="610" t="s">
        <v>686</v>
      </c>
    </row>
    <row r="6" spans="1:9" ht="38.25">
      <c r="A6" s="800"/>
      <c r="B6" s="801"/>
      <c r="C6" s="611" t="s">
        <v>687</v>
      </c>
      <c r="D6" s="611" t="s">
        <v>688</v>
      </c>
      <c r="E6" s="810"/>
      <c r="F6" s="810"/>
      <c r="G6" s="809"/>
      <c r="H6" s="809"/>
      <c r="I6" s="610" t="s">
        <v>689</v>
      </c>
    </row>
    <row r="7" spans="1:9">
      <c r="A7" s="612">
        <v>1</v>
      </c>
      <c r="B7" s="602" t="s">
        <v>216</v>
      </c>
      <c r="C7" s="739">
        <v>0</v>
      </c>
      <c r="D7" s="739">
        <v>343872430.01816201</v>
      </c>
      <c r="E7" s="740">
        <v>0</v>
      </c>
      <c r="F7" s="740">
        <v>0</v>
      </c>
      <c r="G7" s="740">
        <v>0</v>
      </c>
      <c r="H7" s="739">
        <v>0</v>
      </c>
      <c r="I7" s="613">
        <f t="shared" ref="I7:I23" si="0">C7+D7-E7-F7-G7</f>
        <v>343872430.01816201</v>
      </c>
    </row>
    <row r="8" spans="1:9">
      <c r="A8" s="612">
        <v>2</v>
      </c>
      <c r="B8" s="602" t="s">
        <v>217</v>
      </c>
      <c r="C8" s="739">
        <v>0</v>
      </c>
      <c r="D8" s="739">
        <v>0</v>
      </c>
      <c r="E8" s="740">
        <v>0</v>
      </c>
      <c r="F8" s="740">
        <v>0</v>
      </c>
      <c r="G8" s="740">
        <v>0</v>
      </c>
      <c r="H8" s="739">
        <v>0</v>
      </c>
      <c r="I8" s="613">
        <f t="shared" si="0"/>
        <v>0</v>
      </c>
    </row>
    <row r="9" spans="1:9">
      <c r="A9" s="612">
        <v>3</v>
      </c>
      <c r="B9" s="602" t="s">
        <v>218</v>
      </c>
      <c r="C9" s="739">
        <v>0</v>
      </c>
      <c r="D9" s="739">
        <v>0</v>
      </c>
      <c r="E9" s="740">
        <v>0</v>
      </c>
      <c r="F9" s="740">
        <v>0</v>
      </c>
      <c r="G9" s="740">
        <v>0</v>
      </c>
      <c r="H9" s="739">
        <v>0</v>
      </c>
      <c r="I9" s="613">
        <f t="shared" si="0"/>
        <v>0</v>
      </c>
    </row>
    <row r="10" spans="1:9">
      <c r="A10" s="612">
        <v>4</v>
      </c>
      <c r="B10" s="602" t="s">
        <v>219</v>
      </c>
      <c r="C10" s="739">
        <v>0</v>
      </c>
      <c r="D10" s="739">
        <v>462852.33</v>
      </c>
      <c r="E10" s="740">
        <v>0</v>
      </c>
      <c r="F10" s="740">
        <v>0</v>
      </c>
      <c r="G10" s="740">
        <v>0</v>
      </c>
      <c r="H10" s="739">
        <v>0</v>
      </c>
      <c r="I10" s="613">
        <f t="shared" si="0"/>
        <v>462852.33</v>
      </c>
    </row>
    <row r="11" spans="1:9">
      <c r="A11" s="612">
        <v>5</v>
      </c>
      <c r="B11" s="602" t="s">
        <v>220</v>
      </c>
      <c r="C11" s="739">
        <v>0</v>
      </c>
      <c r="D11" s="739">
        <v>978954.23999999999</v>
      </c>
      <c r="E11" s="740">
        <v>0</v>
      </c>
      <c r="F11" s="740">
        <v>0</v>
      </c>
      <c r="G11" s="740">
        <v>0</v>
      </c>
      <c r="H11" s="739">
        <v>0</v>
      </c>
      <c r="I11" s="613">
        <f t="shared" si="0"/>
        <v>978954.23999999999</v>
      </c>
    </row>
    <row r="12" spans="1:9">
      <c r="A12" s="612">
        <v>6</v>
      </c>
      <c r="B12" s="602" t="s">
        <v>221</v>
      </c>
      <c r="C12" s="739">
        <v>0</v>
      </c>
      <c r="D12" s="739">
        <v>232439823.43910387</v>
      </c>
      <c r="E12" s="740">
        <v>0</v>
      </c>
      <c r="F12" s="740">
        <v>0</v>
      </c>
      <c r="G12" s="740">
        <v>0</v>
      </c>
      <c r="H12" s="739">
        <v>0</v>
      </c>
      <c r="I12" s="613">
        <f t="shared" si="0"/>
        <v>232439823.43910387</v>
      </c>
    </row>
    <row r="13" spans="1:9">
      <c r="A13" s="612">
        <v>7</v>
      </c>
      <c r="B13" s="602" t="s">
        <v>73</v>
      </c>
      <c r="C13" s="739">
        <v>15622068.690000001</v>
      </c>
      <c r="D13" s="739">
        <v>435178332.45583063</v>
      </c>
      <c r="E13" s="740">
        <v>8796814.511052411</v>
      </c>
      <c r="F13" s="740">
        <v>7241896.8401881866</v>
      </c>
      <c r="G13" s="740">
        <v>0</v>
      </c>
      <c r="H13" s="739">
        <v>0</v>
      </c>
      <c r="I13" s="613">
        <f t="shared" si="0"/>
        <v>434761689.79459</v>
      </c>
    </row>
    <row r="14" spans="1:9">
      <c r="A14" s="612">
        <v>8</v>
      </c>
      <c r="B14" s="603" t="s">
        <v>74</v>
      </c>
      <c r="C14" s="739">
        <v>89571017.104285643</v>
      </c>
      <c r="D14" s="739">
        <v>1222978659.0714839</v>
      </c>
      <c r="E14" s="740">
        <v>71342492.513051495</v>
      </c>
      <c r="F14" s="740">
        <v>22752659.099239491</v>
      </c>
      <c r="G14" s="740">
        <v>0</v>
      </c>
      <c r="H14" s="739">
        <v>22559722.589999732</v>
      </c>
      <c r="I14" s="613">
        <f t="shared" si="0"/>
        <v>1218454524.5634785</v>
      </c>
    </row>
    <row r="15" spans="1:9">
      <c r="A15" s="612">
        <v>9</v>
      </c>
      <c r="B15" s="602" t="s">
        <v>75</v>
      </c>
      <c r="C15" s="739">
        <v>13767793.585714286</v>
      </c>
      <c r="D15" s="739">
        <v>337087826.313784</v>
      </c>
      <c r="E15" s="740">
        <v>6480818.580896114</v>
      </c>
      <c r="F15" s="740">
        <v>6405982.9899873408</v>
      </c>
      <c r="G15" s="740">
        <v>0</v>
      </c>
      <c r="H15" s="739">
        <v>5138.9799999999996</v>
      </c>
      <c r="I15" s="613">
        <f t="shared" si="0"/>
        <v>337968818.32861483</v>
      </c>
    </row>
    <row r="16" spans="1:9">
      <c r="A16" s="612">
        <v>10</v>
      </c>
      <c r="B16" s="604" t="s">
        <v>690</v>
      </c>
      <c r="C16" s="739">
        <v>63852603.420000017</v>
      </c>
      <c r="D16" s="739">
        <v>1600654.1400000004</v>
      </c>
      <c r="E16" s="740">
        <v>56525476.189999908</v>
      </c>
      <c r="F16" s="740">
        <v>27749.157999999992</v>
      </c>
      <c r="G16" s="740">
        <v>0</v>
      </c>
      <c r="H16" s="739">
        <v>22390225.759999745</v>
      </c>
      <c r="I16" s="613">
        <f t="shared" si="0"/>
        <v>8900032.2120001093</v>
      </c>
    </row>
    <row r="17" spans="1:9">
      <c r="A17" s="612">
        <v>11</v>
      </c>
      <c r="B17" s="602" t="s">
        <v>70</v>
      </c>
      <c r="C17" s="739">
        <v>567785.0299999998</v>
      </c>
      <c r="D17" s="739">
        <v>294503322.76591444</v>
      </c>
      <c r="E17" s="740">
        <v>538838.26999999979</v>
      </c>
      <c r="F17" s="740">
        <v>5773992.7105844617</v>
      </c>
      <c r="G17" s="740">
        <v>0</v>
      </c>
      <c r="H17" s="739">
        <v>0</v>
      </c>
      <c r="I17" s="613">
        <f t="shared" si="0"/>
        <v>288758276.81532997</v>
      </c>
    </row>
    <row r="18" spans="1:9">
      <c r="A18" s="612">
        <v>12</v>
      </c>
      <c r="B18" s="602" t="s">
        <v>71</v>
      </c>
      <c r="C18" s="739">
        <v>0</v>
      </c>
      <c r="D18" s="739">
        <v>0</v>
      </c>
      <c r="E18" s="740">
        <v>0</v>
      </c>
      <c r="F18" s="740">
        <v>0</v>
      </c>
      <c r="G18" s="740">
        <v>0</v>
      </c>
      <c r="H18" s="739">
        <v>0</v>
      </c>
      <c r="I18" s="613">
        <f t="shared" si="0"/>
        <v>0</v>
      </c>
    </row>
    <row r="19" spans="1:9">
      <c r="A19" s="614">
        <v>13</v>
      </c>
      <c r="B19" s="603" t="s">
        <v>72</v>
      </c>
      <c r="C19" s="739">
        <v>0</v>
      </c>
      <c r="D19" s="739">
        <v>0</v>
      </c>
      <c r="E19" s="740">
        <v>0</v>
      </c>
      <c r="F19" s="740">
        <v>0</v>
      </c>
      <c r="G19" s="740">
        <v>0</v>
      </c>
      <c r="H19" s="739">
        <v>0</v>
      </c>
      <c r="I19" s="613">
        <f t="shared" si="0"/>
        <v>0</v>
      </c>
    </row>
    <row r="20" spans="1:9">
      <c r="A20" s="612">
        <v>14</v>
      </c>
      <c r="B20" s="602" t="s">
        <v>669</v>
      </c>
      <c r="C20" s="739">
        <v>4047598.284</v>
      </c>
      <c r="D20" s="739">
        <v>494232729.93300003</v>
      </c>
      <c r="E20" s="740">
        <v>8660877.0460000001</v>
      </c>
      <c r="F20" s="740">
        <v>0</v>
      </c>
      <c r="G20" s="740">
        <v>0</v>
      </c>
      <c r="H20" s="739">
        <v>0</v>
      </c>
      <c r="I20" s="613">
        <f t="shared" si="0"/>
        <v>489619451.171</v>
      </c>
    </row>
    <row r="21" spans="1:9" s="616" customFormat="1">
      <c r="A21" s="615">
        <v>15</v>
      </c>
      <c r="B21" s="607" t="s">
        <v>68</v>
      </c>
      <c r="C21" s="738">
        <f>SUM(C7:C15)+SUM(C17:C20)</f>
        <v>123576262.69399992</v>
      </c>
      <c r="D21" s="738">
        <f t="shared" ref="D21:H21" si="1">SUM(D7:D15)+SUM(D17:D20)</f>
        <v>3361734930.5672793</v>
      </c>
      <c r="E21" s="738">
        <f t="shared" si="1"/>
        <v>95819840.921000019</v>
      </c>
      <c r="F21" s="738">
        <f t="shared" si="1"/>
        <v>42174531.639999479</v>
      </c>
      <c r="G21" s="738">
        <f t="shared" si="1"/>
        <v>0</v>
      </c>
      <c r="H21" s="738">
        <f t="shared" si="1"/>
        <v>22564861.569999732</v>
      </c>
      <c r="I21" s="95">
        <f t="shared" si="0"/>
        <v>3347316820.7002797</v>
      </c>
    </row>
    <row r="22" spans="1:9">
      <c r="A22" s="617">
        <v>16</v>
      </c>
      <c r="B22" s="618" t="s">
        <v>691</v>
      </c>
      <c r="C22" s="739">
        <v>118506099.45</v>
      </c>
      <c r="D22" s="739">
        <v>2234966731.2600098</v>
      </c>
      <c r="E22" s="740">
        <v>86165422.915000007</v>
      </c>
      <c r="F22" s="740">
        <v>41939672.639999501</v>
      </c>
      <c r="G22" s="740">
        <v>0</v>
      </c>
      <c r="H22" s="739">
        <v>22564861.569999732</v>
      </c>
      <c r="I22" s="613">
        <f t="shared" si="0"/>
        <v>2225367735.1550102</v>
      </c>
    </row>
    <row r="23" spans="1:9">
      <c r="A23" s="617">
        <v>17</v>
      </c>
      <c r="B23" s="618" t="s">
        <v>692</v>
      </c>
      <c r="C23" s="739"/>
      <c r="D23" s="739">
        <v>244566611.38</v>
      </c>
      <c r="E23" s="740"/>
      <c r="F23" s="740"/>
      <c r="G23" s="740"/>
      <c r="H23" s="739"/>
      <c r="I23" s="613">
        <f t="shared" si="0"/>
        <v>244566611.38</v>
      </c>
    </row>
    <row r="24" spans="1:9">
      <c r="C24" s="741"/>
      <c r="D24" s="741"/>
      <c r="E24" s="742"/>
      <c r="F24" s="742"/>
    </row>
    <row r="26" spans="1:9" ht="42.6" customHeight="1">
      <c r="B26" s="608"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5" zoomScaleNormal="85" workbookViewId="0">
      <selection activeCell="D15" sqref="D15"/>
    </sheetView>
  </sheetViews>
  <sheetFormatPr defaultColWidth="9.140625" defaultRowHeight="12.75"/>
  <cols>
    <col min="1" max="1" width="11" style="595" bestFit="1" customWidth="1"/>
    <col min="2" max="2" width="68.7109375" style="595" customWidth="1"/>
    <col min="3" max="8" width="22" style="595" customWidth="1"/>
    <col min="9" max="9" width="23.28515625" style="595" customWidth="1"/>
    <col min="10" max="16384" width="9.140625" style="595"/>
  </cols>
  <sheetData>
    <row r="1" spans="1:12" ht="15">
      <c r="A1" s="594" t="s">
        <v>188</v>
      </c>
      <c r="B1" s="97" t="str">
        <f>Info!C2</f>
        <v>სს ”ლიბერთი ბანკი”</v>
      </c>
    </row>
    <row r="2" spans="1:12">
      <c r="A2" s="596" t="s">
        <v>189</v>
      </c>
      <c r="B2" s="597">
        <f>'1. key ratios'!B2</f>
        <v>44742</v>
      </c>
    </row>
    <row r="3" spans="1:12">
      <c r="A3" s="598" t="s">
        <v>693</v>
      </c>
    </row>
    <row r="4" spans="1:12">
      <c r="C4" s="609" t="s">
        <v>671</v>
      </c>
      <c r="D4" s="609" t="s">
        <v>672</v>
      </c>
      <c r="E4" s="609" t="s">
        <v>673</v>
      </c>
      <c r="F4" s="609" t="s">
        <v>674</v>
      </c>
      <c r="G4" s="609" t="s">
        <v>675</v>
      </c>
      <c r="H4" s="609" t="s">
        <v>676</v>
      </c>
      <c r="I4" s="609" t="s">
        <v>677</v>
      </c>
    </row>
    <row r="5" spans="1:12" ht="41.45" customHeight="1">
      <c r="A5" s="796" t="s">
        <v>948</v>
      </c>
      <c r="B5" s="797"/>
      <c r="C5" s="810" t="s">
        <v>681</v>
      </c>
      <c r="D5" s="810"/>
      <c r="E5" s="810" t="s">
        <v>682</v>
      </c>
      <c r="F5" s="810" t="s">
        <v>683</v>
      </c>
      <c r="G5" s="808" t="s">
        <v>684</v>
      </c>
      <c r="H5" s="808" t="s">
        <v>685</v>
      </c>
      <c r="I5" s="610" t="s">
        <v>686</v>
      </c>
    </row>
    <row r="6" spans="1:12" ht="41.45" customHeight="1">
      <c r="A6" s="800"/>
      <c r="B6" s="801"/>
      <c r="C6" s="611" t="s">
        <v>687</v>
      </c>
      <c r="D6" s="611" t="s">
        <v>688</v>
      </c>
      <c r="E6" s="810"/>
      <c r="F6" s="810"/>
      <c r="G6" s="809"/>
      <c r="H6" s="809"/>
      <c r="I6" s="610" t="s">
        <v>689</v>
      </c>
    </row>
    <row r="7" spans="1:12">
      <c r="A7" s="620">
        <v>1</v>
      </c>
      <c r="B7" s="621" t="s">
        <v>694</v>
      </c>
      <c r="C7" s="688">
        <v>20647678.539431006</v>
      </c>
      <c r="D7" s="688">
        <v>928042715.05213583</v>
      </c>
      <c r="E7" s="688">
        <v>17325361.554180976</v>
      </c>
      <c r="F7" s="688">
        <v>11361425.571427217</v>
      </c>
      <c r="G7" s="688"/>
      <c r="H7" s="688">
        <v>0</v>
      </c>
      <c r="I7" s="698">
        <f>C7+D7-E7-F7-G7</f>
        <v>920003606.4659586</v>
      </c>
      <c r="L7" s="697"/>
    </row>
    <row r="8" spans="1:12">
      <c r="A8" s="620">
        <v>2</v>
      </c>
      <c r="B8" s="621" t="s">
        <v>695</v>
      </c>
      <c r="C8" s="688">
        <v>0</v>
      </c>
      <c r="D8" s="688">
        <v>257759763.19815189</v>
      </c>
      <c r="E8" s="688">
        <v>0</v>
      </c>
      <c r="F8" s="688">
        <v>504801.89319358004</v>
      </c>
      <c r="G8" s="688"/>
      <c r="H8" s="688">
        <v>0</v>
      </c>
      <c r="I8" s="698">
        <f>C8+D8-E8-F8-G8</f>
        <v>257254961.30495831</v>
      </c>
      <c r="L8" s="697"/>
    </row>
    <row r="9" spans="1:12">
      <c r="A9" s="620">
        <v>3</v>
      </c>
      <c r="B9" s="621" t="s">
        <v>696</v>
      </c>
      <c r="C9" s="688">
        <v>0</v>
      </c>
      <c r="D9" s="688">
        <v>69254718.508436024</v>
      </c>
      <c r="E9" s="688">
        <v>0</v>
      </c>
      <c r="F9" s="688">
        <v>1383538.4701775997</v>
      </c>
      <c r="G9" s="688"/>
      <c r="H9" s="688">
        <v>0</v>
      </c>
      <c r="I9" s="698">
        <f t="shared" ref="I9:I34" si="0">C9+D9-E9-F9-G9</f>
        <v>67871180.038258418</v>
      </c>
      <c r="L9" s="697"/>
    </row>
    <row r="10" spans="1:12">
      <c r="A10" s="620">
        <v>4</v>
      </c>
      <c r="B10" s="621" t="s">
        <v>697</v>
      </c>
      <c r="C10" s="688">
        <v>23546.959999999999</v>
      </c>
      <c r="D10" s="688">
        <v>63621307.368061997</v>
      </c>
      <c r="E10" s="688">
        <v>55793.736025099999</v>
      </c>
      <c r="F10" s="688">
        <v>1262803.15298042</v>
      </c>
      <c r="G10" s="688"/>
      <c r="H10" s="688">
        <v>0</v>
      </c>
      <c r="I10" s="698">
        <f t="shared" si="0"/>
        <v>62326257.439056478</v>
      </c>
      <c r="L10" s="697"/>
    </row>
    <row r="11" spans="1:12">
      <c r="A11" s="620">
        <v>5</v>
      </c>
      <c r="B11" s="621" t="s">
        <v>698</v>
      </c>
      <c r="C11" s="688">
        <v>2942514.6508249999</v>
      </c>
      <c r="D11" s="688">
        <v>71599531.967240006</v>
      </c>
      <c r="E11" s="688">
        <v>2914540.1518422994</v>
      </c>
      <c r="F11" s="688">
        <v>1047566.8896573795</v>
      </c>
      <c r="G11" s="688"/>
      <c r="H11" s="688">
        <v>0</v>
      </c>
      <c r="I11" s="698">
        <f t="shared" si="0"/>
        <v>70579939.576565325</v>
      </c>
      <c r="L11" s="697"/>
    </row>
    <row r="12" spans="1:12">
      <c r="A12" s="620">
        <v>6</v>
      </c>
      <c r="B12" s="621" t="s">
        <v>699</v>
      </c>
      <c r="C12" s="688">
        <v>10428.549999999999</v>
      </c>
      <c r="D12" s="688">
        <v>1888947.603225</v>
      </c>
      <c r="E12" s="688">
        <v>42073.018097500004</v>
      </c>
      <c r="F12" s="688">
        <v>31077.60654456</v>
      </c>
      <c r="G12" s="688"/>
      <c r="H12" s="688">
        <v>0</v>
      </c>
      <c r="I12" s="698">
        <f t="shared" si="0"/>
        <v>1826225.5285829399</v>
      </c>
      <c r="L12" s="697"/>
    </row>
    <row r="13" spans="1:12">
      <c r="A13" s="620">
        <v>7</v>
      </c>
      <c r="B13" s="621" t="s">
        <v>700</v>
      </c>
      <c r="C13" s="688">
        <v>179576.80000000002</v>
      </c>
      <c r="D13" s="688">
        <v>13308910.130007003</v>
      </c>
      <c r="E13" s="688">
        <v>92094.069999999992</v>
      </c>
      <c r="F13" s="688">
        <v>259866.13442672006</v>
      </c>
      <c r="G13" s="688"/>
      <c r="H13" s="688">
        <v>10028.94</v>
      </c>
      <c r="I13" s="698">
        <f t="shared" si="0"/>
        <v>13136526.725580283</v>
      </c>
      <c r="L13" s="697"/>
    </row>
    <row r="14" spans="1:12">
      <c r="A14" s="620">
        <v>8</v>
      </c>
      <c r="B14" s="621" t="s">
        <v>701</v>
      </c>
      <c r="C14" s="688">
        <v>120913.87893199999</v>
      </c>
      <c r="D14" s="688">
        <v>21990212.844660006</v>
      </c>
      <c r="E14" s="688">
        <v>191874.26093200006</v>
      </c>
      <c r="F14" s="688">
        <v>421818.89008728031</v>
      </c>
      <c r="G14" s="688"/>
      <c r="H14" s="688">
        <v>8534.68</v>
      </c>
      <c r="I14" s="698">
        <f t="shared" si="0"/>
        <v>21497433.572572727</v>
      </c>
      <c r="L14" s="697"/>
    </row>
    <row r="15" spans="1:12">
      <c r="A15" s="620">
        <v>9</v>
      </c>
      <c r="B15" s="621" t="s">
        <v>702</v>
      </c>
      <c r="C15" s="688">
        <v>78566.23000000001</v>
      </c>
      <c r="D15" s="688">
        <v>14063884.860493001</v>
      </c>
      <c r="E15" s="688">
        <v>212838.81000000003</v>
      </c>
      <c r="F15" s="688">
        <v>247194.28972910004</v>
      </c>
      <c r="G15" s="688"/>
      <c r="H15" s="688">
        <v>3271.87</v>
      </c>
      <c r="I15" s="698">
        <f t="shared" si="0"/>
        <v>13682417.990763901</v>
      </c>
      <c r="L15" s="697"/>
    </row>
    <row r="16" spans="1:12">
      <c r="A16" s="620">
        <v>10</v>
      </c>
      <c r="B16" s="621" t="s">
        <v>703</v>
      </c>
      <c r="C16" s="688">
        <v>5004.7299999999996</v>
      </c>
      <c r="D16" s="688">
        <v>2722080.0252879998</v>
      </c>
      <c r="E16" s="688">
        <v>17704.876</v>
      </c>
      <c r="F16" s="688">
        <v>51546.802762120002</v>
      </c>
      <c r="G16" s="688"/>
      <c r="H16" s="688">
        <v>3813.81</v>
      </c>
      <c r="I16" s="698">
        <f t="shared" si="0"/>
        <v>2657833.0765258796</v>
      </c>
      <c r="L16" s="697"/>
    </row>
    <row r="17" spans="1:12">
      <c r="A17" s="620">
        <v>11</v>
      </c>
      <c r="B17" s="621" t="s">
        <v>704</v>
      </c>
      <c r="C17" s="688">
        <v>64746.06</v>
      </c>
      <c r="D17" s="688">
        <v>785636.03005499998</v>
      </c>
      <c r="E17" s="688">
        <v>30189.796999999999</v>
      </c>
      <c r="F17" s="688">
        <v>15483.553382299999</v>
      </c>
      <c r="G17" s="688"/>
      <c r="H17" s="688">
        <v>0</v>
      </c>
      <c r="I17" s="698">
        <f t="shared" si="0"/>
        <v>804708.73967270006</v>
      </c>
      <c r="L17" s="697"/>
    </row>
    <row r="18" spans="1:12">
      <c r="A18" s="620">
        <v>12</v>
      </c>
      <c r="B18" s="621" t="s">
        <v>705</v>
      </c>
      <c r="C18" s="688">
        <v>6508630.4764680006</v>
      </c>
      <c r="D18" s="688">
        <v>146681080.48052672</v>
      </c>
      <c r="E18" s="688">
        <v>4337841.9148027003</v>
      </c>
      <c r="F18" s="688">
        <v>2871969.5456419219</v>
      </c>
      <c r="G18" s="688"/>
      <c r="H18" s="688">
        <v>384431.47</v>
      </c>
      <c r="I18" s="698">
        <f t="shared" si="0"/>
        <v>145979899.49655008</v>
      </c>
      <c r="L18" s="697"/>
    </row>
    <row r="19" spans="1:12">
      <c r="A19" s="620">
        <v>13</v>
      </c>
      <c r="B19" s="621" t="s">
        <v>706</v>
      </c>
      <c r="C19" s="688">
        <v>437972.07</v>
      </c>
      <c r="D19" s="688">
        <v>46568905.992881976</v>
      </c>
      <c r="E19" s="688">
        <v>347128.87099999993</v>
      </c>
      <c r="F19" s="688">
        <v>919162.39641948033</v>
      </c>
      <c r="G19" s="688"/>
      <c r="H19" s="688">
        <v>24145.119999999999</v>
      </c>
      <c r="I19" s="698">
        <f t="shared" si="0"/>
        <v>45740586.795462497</v>
      </c>
      <c r="L19" s="697"/>
    </row>
    <row r="20" spans="1:12">
      <c r="A20" s="620">
        <v>14</v>
      </c>
      <c r="B20" s="621" t="s">
        <v>707</v>
      </c>
      <c r="C20" s="688">
        <v>5897131.729681001</v>
      </c>
      <c r="D20" s="688">
        <v>53072720.684583984</v>
      </c>
      <c r="E20" s="688">
        <v>3275452.7377228984</v>
      </c>
      <c r="F20" s="688">
        <v>747116.03863019985</v>
      </c>
      <c r="G20" s="688"/>
      <c r="H20" s="688">
        <v>2847.24</v>
      </c>
      <c r="I20" s="698">
        <f t="shared" si="0"/>
        <v>54947283.637911886</v>
      </c>
      <c r="L20" s="697"/>
    </row>
    <row r="21" spans="1:12">
      <c r="A21" s="620">
        <v>15</v>
      </c>
      <c r="B21" s="621" t="s">
        <v>708</v>
      </c>
      <c r="C21" s="688">
        <v>1185342.4283869998</v>
      </c>
      <c r="D21" s="688">
        <v>15186926.737787997</v>
      </c>
      <c r="E21" s="688">
        <v>604954.81384389999</v>
      </c>
      <c r="F21" s="688">
        <v>284542.4768952601</v>
      </c>
      <c r="G21" s="688"/>
      <c r="H21" s="688">
        <v>2695.73</v>
      </c>
      <c r="I21" s="698">
        <f t="shared" si="0"/>
        <v>15482771.875435837</v>
      </c>
      <c r="L21" s="697"/>
    </row>
    <row r="22" spans="1:12">
      <c r="A22" s="620">
        <v>16</v>
      </c>
      <c r="B22" s="621" t="s">
        <v>709</v>
      </c>
      <c r="C22" s="688">
        <v>0</v>
      </c>
      <c r="D22" s="688">
        <v>17995737.180328</v>
      </c>
      <c r="E22" s="688">
        <v>0</v>
      </c>
      <c r="F22" s="688">
        <v>358991.71927723999</v>
      </c>
      <c r="G22" s="688"/>
      <c r="H22" s="688">
        <v>0</v>
      </c>
      <c r="I22" s="698">
        <f t="shared" si="0"/>
        <v>17636745.46105076</v>
      </c>
      <c r="L22" s="697"/>
    </row>
    <row r="23" spans="1:12">
      <c r="A23" s="620">
        <v>17</v>
      </c>
      <c r="B23" s="621" t="s">
        <v>710</v>
      </c>
      <c r="C23" s="688">
        <v>0</v>
      </c>
      <c r="D23" s="688">
        <v>1157357.749998</v>
      </c>
      <c r="E23" s="688">
        <v>0</v>
      </c>
      <c r="F23" s="688">
        <v>23054.563665960002</v>
      </c>
      <c r="G23" s="688"/>
      <c r="H23" s="688">
        <v>0</v>
      </c>
      <c r="I23" s="698">
        <f t="shared" si="0"/>
        <v>1134303.18633204</v>
      </c>
      <c r="L23" s="697"/>
    </row>
    <row r="24" spans="1:12">
      <c r="A24" s="620">
        <v>18</v>
      </c>
      <c r="B24" s="621" t="s">
        <v>711</v>
      </c>
      <c r="C24" s="688">
        <v>0</v>
      </c>
      <c r="D24" s="688">
        <v>62212671.427624993</v>
      </c>
      <c r="E24" s="688">
        <v>0</v>
      </c>
      <c r="F24" s="688">
        <v>1238785.2329985201</v>
      </c>
      <c r="G24" s="688"/>
      <c r="H24" s="688">
        <v>0</v>
      </c>
      <c r="I24" s="698">
        <f t="shared" si="0"/>
        <v>60973886.194626473</v>
      </c>
      <c r="L24" s="697"/>
    </row>
    <row r="25" spans="1:12">
      <c r="A25" s="620">
        <v>19</v>
      </c>
      <c r="B25" s="621" t="s">
        <v>712</v>
      </c>
      <c r="C25" s="688">
        <v>257289.31361400001</v>
      </c>
      <c r="D25" s="688">
        <v>373768.78594799998</v>
      </c>
      <c r="E25" s="688">
        <v>259574.45896740002</v>
      </c>
      <c r="F25" s="688">
        <v>6998.6886789600003</v>
      </c>
      <c r="G25" s="688"/>
      <c r="H25" s="688">
        <v>0</v>
      </c>
      <c r="I25" s="698">
        <f t="shared" si="0"/>
        <v>364484.95191563998</v>
      </c>
      <c r="L25" s="697"/>
    </row>
    <row r="26" spans="1:12">
      <c r="A26" s="620">
        <v>20</v>
      </c>
      <c r="B26" s="621" t="s">
        <v>713</v>
      </c>
      <c r="C26" s="688">
        <v>14666406.966316001</v>
      </c>
      <c r="D26" s="688">
        <v>18620275.545054</v>
      </c>
      <c r="E26" s="688">
        <v>4406665.9290072005</v>
      </c>
      <c r="F26" s="688">
        <v>369699.92643915996</v>
      </c>
      <c r="G26" s="688"/>
      <c r="H26" s="688">
        <v>0</v>
      </c>
      <c r="I26" s="698">
        <f t="shared" si="0"/>
        <v>28510316.655923642</v>
      </c>
      <c r="J26" s="622"/>
      <c r="L26" s="697"/>
    </row>
    <row r="27" spans="1:12">
      <c r="A27" s="620">
        <v>21</v>
      </c>
      <c r="B27" s="621" t="s">
        <v>714</v>
      </c>
      <c r="C27" s="688">
        <v>0</v>
      </c>
      <c r="D27" s="688">
        <v>10068692.986675004</v>
      </c>
      <c r="E27" s="688">
        <v>1988.059</v>
      </c>
      <c r="F27" s="688">
        <v>197737.06380877996</v>
      </c>
      <c r="G27" s="688"/>
      <c r="H27" s="688">
        <v>0</v>
      </c>
      <c r="I27" s="698">
        <f t="shared" si="0"/>
        <v>9868967.863866223</v>
      </c>
      <c r="J27" s="622"/>
      <c r="L27" s="697"/>
    </row>
    <row r="28" spans="1:12">
      <c r="A28" s="620">
        <v>22</v>
      </c>
      <c r="B28" s="621" t="s">
        <v>715</v>
      </c>
      <c r="C28" s="688">
        <v>0</v>
      </c>
      <c r="D28" s="688">
        <v>173828.40689899999</v>
      </c>
      <c r="E28" s="688">
        <v>0</v>
      </c>
      <c r="F28" s="688">
        <v>3393.9740209000001</v>
      </c>
      <c r="G28" s="688"/>
      <c r="H28" s="688">
        <v>0</v>
      </c>
      <c r="I28" s="698">
        <f t="shared" si="0"/>
        <v>170434.43287809999</v>
      </c>
      <c r="J28" s="622"/>
      <c r="L28" s="697"/>
    </row>
    <row r="29" spans="1:12">
      <c r="A29" s="620">
        <v>23</v>
      </c>
      <c r="B29" s="621" t="s">
        <v>716</v>
      </c>
      <c r="C29" s="688">
        <v>8430060.856261</v>
      </c>
      <c r="D29" s="688">
        <v>73958413.906133056</v>
      </c>
      <c r="E29" s="688">
        <v>5632090.9284663936</v>
      </c>
      <c r="F29" s="688">
        <v>1298616.6430232399</v>
      </c>
      <c r="G29" s="688"/>
      <c r="H29" s="688">
        <v>488803.06</v>
      </c>
      <c r="I29" s="698">
        <f t="shared" si="0"/>
        <v>75457767.190904424</v>
      </c>
      <c r="J29" s="622"/>
      <c r="L29" s="697"/>
    </row>
    <row r="30" spans="1:12">
      <c r="A30" s="620">
        <v>24</v>
      </c>
      <c r="B30" s="621" t="s">
        <v>717</v>
      </c>
      <c r="C30" s="688">
        <v>12781768.461006995</v>
      </c>
      <c r="D30" s="688">
        <v>369881888.9879775</v>
      </c>
      <c r="E30" s="688">
        <v>10143334.880403107</v>
      </c>
      <c r="F30" s="688">
        <v>6760482.6130054221</v>
      </c>
      <c r="G30" s="688"/>
      <c r="H30" s="688">
        <v>1973096.98</v>
      </c>
      <c r="I30" s="698">
        <f t="shared" si="0"/>
        <v>365759839.955576</v>
      </c>
      <c r="J30" s="622"/>
      <c r="L30" s="697"/>
    </row>
    <row r="31" spans="1:12">
      <c r="A31" s="620">
        <v>25</v>
      </c>
      <c r="B31" s="621" t="s">
        <v>718</v>
      </c>
      <c r="C31" s="688">
        <v>447551.31556800008</v>
      </c>
      <c r="D31" s="688">
        <v>7067316.7046596417</v>
      </c>
      <c r="E31" s="688">
        <v>365424.25856800005</v>
      </c>
      <c r="F31" s="688">
        <v>133726.88474051279</v>
      </c>
      <c r="G31" s="688"/>
      <c r="H31" s="688">
        <v>224042.67</v>
      </c>
      <c r="I31" s="698">
        <f t="shared" si="0"/>
        <v>7015716.8769191289</v>
      </c>
      <c r="J31" s="622"/>
      <c r="L31" s="697"/>
    </row>
    <row r="32" spans="1:12">
      <c r="A32" s="620">
        <v>26</v>
      </c>
      <c r="B32" s="621" t="s">
        <v>719</v>
      </c>
      <c r="C32" s="688">
        <v>43820969.49265305</v>
      </c>
      <c r="D32" s="688">
        <v>543221684.44665074</v>
      </c>
      <c r="E32" s="688">
        <v>35908495.745817028</v>
      </c>
      <c r="F32" s="688">
        <v>10138270.473877974</v>
      </c>
      <c r="G32" s="688"/>
      <c r="H32" s="688">
        <v>19439150</v>
      </c>
      <c r="I32" s="698">
        <f t="shared" si="0"/>
        <v>540995887.71960866</v>
      </c>
      <c r="J32" s="622"/>
      <c r="L32" s="697"/>
    </row>
    <row r="33" spans="1:12">
      <c r="A33" s="620">
        <v>27</v>
      </c>
      <c r="B33" s="623" t="s">
        <v>165</v>
      </c>
      <c r="C33" s="688">
        <v>5070163.1848568637</v>
      </c>
      <c r="D33" s="688">
        <v>550455952.95579696</v>
      </c>
      <c r="E33" s="688">
        <v>9654418.049323516</v>
      </c>
      <c r="F33" s="688">
        <v>234860.14450766868</v>
      </c>
      <c r="G33" s="688">
        <v>0</v>
      </c>
      <c r="H33" s="688">
        <v>-2.6822090148925781E-7</v>
      </c>
      <c r="I33" s="698">
        <f t="shared" si="0"/>
        <v>545636837.94682264</v>
      </c>
      <c r="J33" s="622"/>
      <c r="L33" s="697"/>
    </row>
    <row r="34" spans="1:12">
      <c r="A34" s="620">
        <v>28</v>
      </c>
      <c r="B34" s="624" t="s">
        <v>68</v>
      </c>
      <c r="C34" s="689">
        <f>SUM(C7:C33)</f>
        <v>123576262.69399992</v>
      </c>
      <c r="D34" s="689">
        <f t="shared" ref="D34:H34" si="1">SUM(D7:D33)</f>
        <v>3361734930.5672798</v>
      </c>
      <c r="E34" s="689">
        <f t="shared" si="1"/>
        <v>95819840.921000019</v>
      </c>
      <c r="F34" s="689">
        <f t="shared" si="1"/>
        <v>42174531.639999479</v>
      </c>
      <c r="G34" s="689">
        <f t="shared" si="1"/>
        <v>0</v>
      </c>
      <c r="H34" s="689">
        <f t="shared" si="1"/>
        <v>22564861.569999732</v>
      </c>
      <c r="I34" s="699">
        <f t="shared" si="0"/>
        <v>3347316820.7002802</v>
      </c>
      <c r="J34" s="622"/>
      <c r="L34" s="697"/>
    </row>
    <row r="35" spans="1:12">
      <c r="A35" s="622"/>
      <c r="B35" s="622"/>
      <c r="C35" s="622"/>
      <c r="D35" s="622"/>
      <c r="E35" s="622"/>
      <c r="F35" s="622"/>
      <c r="G35" s="622"/>
      <c r="H35" s="622"/>
      <c r="I35" s="622"/>
      <c r="J35" s="622"/>
    </row>
    <row r="36" spans="1:12">
      <c r="A36" s="622"/>
      <c r="B36" s="625"/>
      <c r="C36" s="622"/>
      <c r="D36" s="622"/>
      <c r="E36" s="622"/>
      <c r="F36" s="622"/>
      <c r="G36" s="622"/>
      <c r="H36" s="622"/>
      <c r="I36" s="622"/>
      <c r="J36" s="622"/>
    </row>
    <row r="37" spans="1:12">
      <c r="A37" s="622"/>
      <c r="B37" s="622"/>
      <c r="C37" s="724"/>
      <c r="D37" s="724"/>
      <c r="E37" s="724"/>
      <c r="F37" s="724"/>
      <c r="G37" s="724"/>
      <c r="H37" s="724"/>
      <c r="I37" s="724"/>
      <c r="J37" s="622"/>
    </row>
    <row r="38" spans="1:12">
      <c r="A38" s="622"/>
      <c r="B38" s="622"/>
      <c r="C38" s="724"/>
      <c r="D38" s="724"/>
      <c r="E38" s="724"/>
      <c r="F38" s="724"/>
      <c r="G38" s="724"/>
      <c r="H38" s="724"/>
      <c r="I38" s="724"/>
      <c r="J38" s="622"/>
    </row>
    <row r="39" spans="1:12">
      <c r="A39" s="622"/>
      <c r="B39" s="622"/>
      <c r="C39" s="622"/>
      <c r="D39" s="622"/>
      <c r="E39" s="622"/>
      <c r="F39" s="622"/>
      <c r="G39" s="622"/>
      <c r="H39" s="622"/>
      <c r="I39" s="622"/>
      <c r="J39" s="622"/>
    </row>
    <row r="40" spans="1:12">
      <c r="A40" s="622"/>
      <c r="B40" s="622"/>
      <c r="C40" s="622"/>
      <c r="D40" s="622"/>
      <c r="E40" s="622"/>
      <c r="F40" s="622"/>
      <c r="G40" s="622"/>
      <c r="H40" s="622"/>
      <c r="I40" s="622"/>
      <c r="J40" s="622"/>
    </row>
    <row r="41" spans="1:12">
      <c r="A41" s="622"/>
      <c r="B41" s="622"/>
      <c r="C41" s="622"/>
      <c r="D41" s="622"/>
      <c r="E41" s="622"/>
      <c r="F41" s="622"/>
      <c r="G41" s="622"/>
      <c r="H41" s="622"/>
      <c r="I41" s="622"/>
      <c r="J41" s="622"/>
    </row>
    <row r="42" spans="1:12">
      <c r="A42" s="626"/>
      <c r="B42" s="626"/>
      <c r="C42" s="622"/>
      <c r="D42" s="622"/>
      <c r="E42" s="622"/>
      <c r="F42" s="622"/>
      <c r="G42" s="622"/>
      <c r="H42" s="622"/>
      <c r="I42" s="622"/>
      <c r="J42" s="622"/>
    </row>
    <row r="43" spans="1:12">
      <c r="A43" s="626"/>
      <c r="B43" s="626"/>
      <c r="C43" s="622"/>
      <c r="D43" s="622"/>
      <c r="E43" s="622"/>
      <c r="F43" s="622"/>
      <c r="G43" s="622"/>
      <c r="H43" s="622"/>
      <c r="I43" s="622"/>
      <c r="J43" s="622"/>
    </row>
    <row r="44" spans="1:12">
      <c r="A44" s="622"/>
      <c r="B44" s="627"/>
      <c r="C44" s="622"/>
      <c r="D44" s="622"/>
      <c r="E44" s="622"/>
      <c r="F44" s="622"/>
      <c r="G44" s="622"/>
      <c r="H44" s="622"/>
      <c r="I44" s="622"/>
      <c r="J44" s="622"/>
    </row>
    <row r="45" spans="1:12">
      <c r="A45" s="622"/>
      <c r="B45" s="627"/>
      <c r="C45" s="622"/>
      <c r="D45" s="622"/>
      <c r="E45" s="622"/>
      <c r="F45" s="622"/>
      <c r="G45" s="622"/>
      <c r="H45" s="622"/>
      <c r="I45" s="622"/>
      <c r="J45" s="622"/>
    </row>
    <row r="46" spans="1:12">
      <c r="A46" s="622"/>
      <c r="B46" s="627"/>
      <c r="C46" s="622"/>
      <c r="D46" s="622"/>
      <c r="E46" s="622"/>
      <c r="F46" s="622"/>
      <c r="G46" s="622"/>
      <c r="H46" s="622"/>
      <c r="I46" s="622"/>
      <c r="J46" s="622"/>
    </row>
    <row r="47" spans="1:12">
      <c r="A47" s="622"/>
      <c r="B47" s="622"/>
      <c r="C47" s="622"/>
      <c r="D47" s="622"/>
      <c r="E47" s="622"/>
      <c r="F47" s="622"/>
      <c r="G47" s="622"/>
      <c r="H47" s="622"/>
      <c r="I47" s="622"/>
      <c r="J47" s="622"/>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D15" sqref="D15"/>
    </sheetView>
  </sheetViews>
  <sheetFormatPr defaultColWidth="9.140625" defaultRowHeight="12.75"/>
  <cols>
    <col min="1" max="1" width="11.85546875" style="595" bestFit="1" customWidth="1"/>
    <col min="2" max="2" width="95.5703125" style="595" customWidth="1"/>
    <col min="3" max="3" width="35.5703125" style="595" customWidth="1"/>
    <col min="4" max="4" width="37.28515625" style="619" customWidth="1"/>
    <col min="5" max="16384" width="9.140625" style="595"/>
  </cols>
  <sheetData>
    <row r="1" spans="1:4" ht="15">
      <c r="A1" s="594" t="s">
        <v>188</v>
      </c>
      <c r="B1" s="97" t="str">
        <f>Info!C2</f>
        <v>სს ”ლიბერთი ბანკი”</v>
      </c>
      <c r="D1" s="595"/>
    </row>
    <row r="2" spans="1:4">
      <c r="A2" s="596" t="s">
        <v>189</v>
      </c>
      <c r="B2" s="597">
        <f>'1. key ratios'!B2</f>
        <v>44742</v>
      </c>
      <c r="D2" s="595"/>
    </row>
    <row r="3" spans="1:4">
      <c r="A3" s="598" t="s">
        <v>720</v>
      </c>
      <c r="D3" s="595"/>
    </row>
    <row r="5" spans="1:4" ht="51">
      <c r="A5" s="811" t="s">
        <v>721</v>
      </c>
      <c r="B5" s="811"/>
      <c r="C5" s="600" t="s">
        <v>722</v>
      </c>
      <c r="D5" s="600" t="s">
        <v>723</v>
      </c>
    </row>
    <row r="6" spans="1:4">
      <c r="A6" s="628">
        <v>1</v>
      </c>
      <c r="B6" s="629" t="s">
        <v>724</v>
      </c>
      <c r="C6" s="688">
        <v>142759539.56700057</v>
      </c>
      <c r="D6" s="688"/>
    </row>
    <row r="7" spans="1:4">
      <c r="A7" s="630">
        <v>2</v>
      </c>
      <c r="B7" s="629" t="s">
        <v>725</v>
      </c>
      <c r="C7" s="688">
        <v>25113138.041763596</v>
      </c>
      <c r="D7" s="688">
        <f>SUM(D8:D11)</f>
        <v>0</v>
      </c>
    </row>
    <row r="8" spans="1:4">
      <c r="A8" s="631">
        <v>2.1</v>
      </c>
      <c r="B8" s="632" t="s">
        <v>726</v>
      </c>
      <c r="C8" s="688">
        <v>12809643.977145676</v>
      </c>
      <c r="D8" s="688"/>
    </row>
    <row r="9" spans="1:4">
      <c r="A9" s="631">
        <v>2.2000000000000002</v>
      </c>
      <c r="B9" s="632" t="s">
        <v>727</v>
      </c>
      <c r="C9" s="688">
        <v>12299723.820385342</v>
      </c>
      <c r="D9" s="688"/>
    </row>
    <row r="10" spans="1:4">
      <c r="A10" s="631">
        <v>2.2999999999999998</v>
      </c>
      <c r="B10" s="632" t="s">
        <v>728</v>
      </c>
      <c r="C10" s="688">
        <v>3770.2442325808001</v>
      </c>
      <c r="D10" s="688"/>
    </row>
    <row r="11" spans="1:4">
      <c r="A11" s="631">
        <v>2.4</v>
      </c>
      <c r="B11" s="632" t="s">
        <v>729</v>
      </c>
      <c r="C11" s="688">
        <v>0</v>
      </c>
      <c r="D11" s="688"/>
    </row>
    <row r="12" spans="1:4">
      <c r="A12" s="628">
        <v>3</v>
      </c>
      <c r="B12" s="629" t="s">
        <v>730</v>
      </c>
      <c r="C12" s="688">
        <v>39767582.245624937</v>
      </c>
      <c r="D12" s="688">
        <f>SUM(D13:D18)</f>
        <v>0</v>
      </c>
    </row>
    <row r="13" spans="1:4">
      <c r="A13" s="631">
        <v>3.1</v>
      </c>
      <c r="B13" s="632" t="s">
        <v>731</v>
      </c>
      <c r="C13" s="688">
        <v>22564861.569999933</v>
      </c>
      <c r="D13" s="688"/>
    </row>
    <row r="14" spans="1:4">
      <c r="A14" s="631">
        <v>3.2</v>
      </c>
      <c r="B14" s="632" t="s">
        <v>732</v>
      </c>
      <c r="C14" s="688">
        <v>7160151.272308372</v>
      </c>
      <c r="D14" s="688"/>
    </row>
    <row r="15" spans="1:4">
      <c r="A15" s="631">
        <v>3.3</v>
      </c>
      <c r="B15" s="632" t="s">
        <v>733</v>
      </c>
      <c r="C15" s="688">
        <v>7302700.0078896321</v>
      </c>
      <c r="D15" s="688"/>
    </row>
    <row r="16" spans="1:4">
      <c r="A16" s="631">
        <v>3.4</v>
      </c>
      <c r="B16" s="632" t="s">
        <v>734</v>
      </c>
      <c r="C16" s="688">
        <v>493992.78364277998</v>
      </c>
      <c r="D16" s="688"/>
    </row>
    <row r="17" spans="1:4" ht="25.5">
      <c r="A17" s="630">
        <v>3.5</v>
      </c>
      <c r="B17" s="632" t="s">
        <v>735</v>
      </c>
      <c r="C17" s="688">
        <v>2245876.6117842207</v>
      </c>
      <c r="D17" s="688"/>
    </row>
    <row r="18" spans="1:4">
      <c r="A18" s="631">
        <v>3.6</v>
      </c>
      <c r="B18" s="632" t="s">
        <v>736</v>
      </c>
      <c r="C18" s="688">
        <v>0</v>
      </c>
      <c r="D18" s="688"/>
    </row>
    <row r="19" spans="1:4">
      <c r="A19" s="633">
        <v>4</v>
      </c>
      <c r="B19" s="629" t="s">
        <v>737</v>
      </c>
      <c r="C19" s="689">
        <f>C6+C7-C12</f>
        <v>128105095.36313924</v>
      </c>
      <c r="D19" s="689">
        <f>D6+D7-D12</f>
        <v>0</v>
      </c>
    </row>
  </sheetData>
  <mergeCells count="1">
    <mergeCell ref="A5:B5"/>
  </mergeCells>
  <pageMargins left="0.7" right="0.7" top="0.75" bottom="0.75" header="0.3" footer="0.3"/>
  <pageSetup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D15" sqref="D15"/>
    </sheetView>
  </sheetViews>
  <sheetFormatPr defaultColWidth="9.140625" defaultRowHeight="12.75"/>
  <cols>
    <col min="1" max="1" width="11.85546875" style="595" bestFit="1" customWidth="1"/>
    <col min="2" max="2" width="133.7109375" style="595" customWidth="1"/>
    <col min="3" max="3" width="22.7109375" style="595" customWidth="1"/>
    <col min="4" max="4" width="49.140625" style="619" customWidth="1"/>
    <col min="5" max="16384" width="9.140625" style="595"/>
  </cols>
  <sheetData>
    <row r="1" spans="1:4" ht="15">
      <c r="A1" s="594" t="s">
        <v>188</v>
      </c>
      <c r="B1" s="97" t="str">
        <f>Info!C2</f>
        <v>სს ”ლიბერთი ბანკი”</v>
      </c>
      <c r="D1" s="595"/>
    </row>
    <row r="2" spans="1:4">
      <c r="A2" s="596" t="s">
        <v>189</v>
      </c>
      <c r="B2" s="597">
        <f>'1. key ratios'!B2</f>
        <v>44742</v>
      </c>
      <c r="D2" s="595"/>
    </row>
    <row r="3" spans="1:4">
      <c r="A3" s="598" t="s">
        <v>738</v>
      </c>
      <c r="D3" s="595"/>
    </row>
    <row r="4" spans="1:4">
      <c r="A4" s="598"/>
      <c r="D4" s="595"/>
    </row>
    <row r="5" spans="1:4" ht="15" customHeight="1">
      <c r="A5" s="812" t="s">
        <v>739</v>
      </c>
      <c r="B5" s="813"/>
      <c r="C5" s="802" t="s">
        <v>740</v>
      </c>
      <c r="D5" s="816" t="s">
        <v>741</v>
      </c>
    </row>
    <row r="6" spans="1:4">
      <c r="A6" s="814"/>
      <c r="B6" s="815"/>
      <c r="C6" s="805"/>
      <c r="D6" s="816"/>
    </row>
    <row r="7" spans="1:4">
      <c r="A7" s="624">
        <v>1</v>
      </c>
      <c r="B7" s="607" t="s">
        <v>742</v>
      </c>
      <c r="C7" s="688">
        <v>140119499.1137619</v>
      </c>
      <c r="D7" s="634"/>
    </row>
    <row r="8" spans="1:4">
      <c r="A8" s="623">
        <v>2</v>
      </c>
      <c r="B8" s="623" t="s">
        <v>743</v>
      </c>
      <c r="C8" s="688">
        <v>20026226.237364002</v>
      </c>
      <c r="D8" s="634"/>
    </row>
    <row r="9" spans="1:4">
      <c r="A9" s="623">
        <v>3</v>
      </c>
      <c r="B9" s="635" t="s">
        <v>744</v>
      </c>
      <c r="C9" s="688">
        <v>0</v>
      </c>
      <c r="D9" s="634"/>
    </row>
    <row r="10" spans="1:4">
      <c r="A10" s="623">
        <v>4</v>
      </c>
      <c r="B10" s="623" t="s">
        <v>745</v>
      </c>
      <c r="C10" s="688">
        <v>41639625.841983266</v>
      </c>
      <c r="D10" s="634"/>
    </row>
    <row r="11" spans="1:4">
      <c r="A11" s="623">
        <v>5</v>
      </c>
      <c r="B11" s="636" t="s">
        <v>746</v>
      </c>
      <c r="C11" s="688">
        <v>10933403.367184</v>
      </c>
      <c r="D11" s="634"/>
    </row>
    <row r="12" spans="1:4">
      <c r="A12" s="623">
        <v>6</v>
      </c>
      <c r="B12" s="636" t="s">
        <v>747</v>
      </c>
      <c r="C12" s="688">
        <v>15404.119999999999</v>
      </c>
      <c r="D12" s="634"/>
    </row>
    <row r="13" spans="1:4">
      <c r="A13" s="623">
        <v>7</v>
      </c>
      <c r="B13" s="636" t="s">
        <v>748</v>
      </c>
      <c r="C13" s="688">
        <v>4407689.8736293279</v>
      </c>
      <c r="D13" s="634"/>
    </row>
    <row r="14" spans="1:4">
      <c r="A14" s="623">
        <v>8</v>
      </c>
      <c r="B14" s="636" t="s">
        <v>749</v>
      </c>
      <c r="C14" s="688">
        <v>15825.835999999865</v>
      </c>
      <c r="D14" s="706">
        <v>15825.835999999865</v>
      </c>
    </row>
    <row r="15" spans="1:4">
      <c r="A15" s="623">
        <v>9</v>
      </c>
      <c r="B15" s="636" t="s">
        <v>750</v>
      </c>
      <c r="C15" s="688"/>
      <c r="D15" s="623"/>
    </row>
    <row r="16" spans="1:4">
      <c r="A16" s="623">
        <v>10</v>
      </c>
      <c r="B16" s="636" t="s">
        <v>751</v>
      </c>
      <c r="C16" s="688">
        <v>22564861.569999941</v>
      </c>
      <c r="D16" s="634"/>
    </row>
    <row r="17" spans="1:4">
      <c r="A17" s="623">
        <v>11</v>
      </c>
      <c r="B17" s="636" t="s">
        <v>752</v>
      </c>
      <c r="C17" s="688"/>
      <c r="D17" s="623"/>
    </row>
    <row r="18" spans="1:4">
      <c r="A18" s="623">
        <v>12</v>
      </c>
      <c r="B18" s="636" t="s">
        <v>753</v>
      </c>
      <c r="C18" s="688">
        <v>3702441.0751700001</v>
      </c>
      <c r="D18" s="634"/>
    </row>
    <row r="19" spans="1:4">
      <c r="A19" s="624">
        <v>13</v>
      </c>
      <c r="B19" s="637" t="s">
        <v>754</v>
      </c>
      <c r="C19" s="689">
        <f>C7+C8+C9-C10</f>
        <v>118506099.50914264</v>
      </c>
      <c r="D19" s="638"/>
    </row>
  </sheetData>
  <mergeCells count="3">
    <mergeCell ref="A5:B6"/>
    <mergeCell ref="C5:C6"/>
    <mergeCell ref="D5:D6"/>
  </mergeCells>
  <pageMargins left="0.7" right="0.7" top="0.75" bottom="0.75" header="0.3" footer="0.3"/>
  <pageSetup paperSize="9" scale="3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85" zoomScaleNormal="85" zoomScaleSheetLayoutView="100" workbookViewId="0">
      <selection activeCell="D15" sqref="D15"/>
    </sheetView>
  </sheetViews>
  <sheetFormatPr defaultColWidth="9.140625" defaultRowHeight="12.75"/>
  <cols>
    <col min="1" max="1" width="11.85546875" style="595" bestFit="1" customWidth="1"/>
    <col min="2" max="2" width="57.140625" style="595" customWidth="1"/>
    <col min="3" max="3" width="20.28515625" style="595" customWidth="1"/>
    <col min="4" max="5" width="22.28515625" style="595" customWidth="1"/>
    <col min="6" max="6" width="23.42578125" style="595" customWidth="1"/>
    <col min="7" max="14" width="22.28515625" style="595" customWidth="1"/>
    <col min="15" max="15" width="23.28515625" style="595" bestFit="1" customWidth="1"/>
    <col min="16" max="16" width="21.7109375" style="595" bestFit="1" customWidth="1"/>
    <col min="17" max="19" width="19" style="595" bestFit="1" customWidth="1"/>
    <col min="20" max="20" width="16.140625" style="595" customWidth="1"/>
    <col min="21" max="21" width="18" style="595" customWidth="1"/>
    <col min="22" max="22" width="20" style="595" customWidth="1"/>
    <col min="23" max="16384" width="9.140625" style="595"/>
  </cols>
  <sheetData>
    <row r="1" spans="1:22" ht="15">
      <c r="A1" s="594" t="s">
        <v>188</v>
      </c>
      <c r="B1" s="97" t="str">
        <f>Info!C2</f>
        <v>სს ”ლიბერთი ბანკი”</v>
      </c>
    </row>
    <row r="2" spans="1:22">
      <c r="A2" s="596" t="s">
        <v>189</v>
      </c>
      <c r="B2" s="597">
        <f>'1. key ratios'!B2</f>
        <v>44742</v>
      </c>
      <c r="C2" s="557"/>
    </row>
    <row r="3" spans="1:22">
      <c r="A3" s="598" t="s">
        <v>755</v>
      </c>
    </row>
    <row r="5" spans="1:22" ht="15" customHeight="1">
      <c r="A5" s="802" t="s">
        <v>756</v>
      </c>
      <c r="B5" s="804"/>
      <c r="C5" s="819" t="s">
        <v>757</v>
      </c>
      <c r="D5" s="820"/>
      <c r="E5" s="820"/>
      <c r="F5" s="820"/>
      <c r="G5" s="820"/>
      <c r="H5" s="820"/>
      <c r="I5" s="820"/>
      <c r="J5" s="820"/>
      <c r="K5" s="820"/>
      <c r="L5" s="820"/>
      <c r="M5" s="820"/>
      <c r="N5" s="820"/>
      <c r="O5" s="820"/>
      <c r="P5" s="820"/>
      <c r="Q5" s="820"/>
      <c r="R5" s="820"/>
      <c r="S5" s="820"/>
      <c r="T5" s="820"/>
      <c r="U5" s="821"/>
      <c r="V5" s="639"/>
    </row>
    <row r="6" spans="1:22">
      <c r="A6" s="817"/>
      <c r="B6" s="818"/>
      <c r="C6" s="822" t="s">
        <v>68</v>
      </c>
      <c r="D6" s="824" t="s">
        <v>758</v>
      </c>
      <c r="E6" s="824"/>
      <c r="F6" s="825"/>
      <c r="G6" s="826" t="s">
        <v>759</v>
      </c>
      <c r="H6" s="827"/>
      <c r="I6" s="827"/>
      <c r="J6" s="827"/>
      <c r="K6" s="828"/>
      <c r="L6" s="640"/>
      <c r="M6" s="829" t="s">
        <v>760</v>
      </c>
      <c r="N6" s="829"/>
      <c r="O6" s="809"/>
      <c r="P6" s="809"/>
      <c r="Q6" s="809"/>
      <c r="R6" s="809"/>
      <c r="S6" s="809"/>
      <c r="T6" s="809"/>
      <c r="U6" s="809"/>
      <c r="V6" s="641"/>
    </row>
    <row r="7" spans="1:22" ht="25.5">
      <c r="A7" s="805"/>
      <c r="B7" s="807"/>
      <c r="C7" s="823"/>
      <c r="D7" s="642"/>
      <c r="E7" s="610" t="s">
        <v>761</v>
      </c>
      <c r="F7" s="643" t="s">
        <v>762</v>
      </c>
      <c r="G7" s="557"/>
      <c r="H7" s="643" t="s">
        <v>761</v>
      </c>
      <c r="I7" s="610" t="s">
        <v>788</v>
      </c>
      <c r="J7" s="610" t="s">
        <v>763</v>
      </c>
      <c r="K7" s="643" t="s">
        <v>764</v>
      </c>
      <c r="L7" s="644"/>
      <c r="M7" s="611" t="s">
        <v>765</v>
      </c>
      <c r="N7" s="610" t="s">
        <v>763</v>
      </c>
      <c r="O7" s="610" t="s">
        <v>766</v>
      </c>
      <c r="P7" s="610" t="s">
        <v>767</v>
      </c>
      <c r="Q7" s="610" t="s">
        <v>768</v>
      </c>
      <c r="R7" s="610" t="s">
        <v>769</v>
      </c>
      <c r="S7" s="610" t="s">
        <v>770</v>
      </c>
      <c r="T7" s="645" t="s">
        <v>771</v>
      </c>
      <c r="U7" s="610" t="s">
        <v>772</v>
      </c>
      <c r="V7" s="639"/>
    </row>
    <row r="8" spans="1:22">
      <c r="A8" s="646">
        <v>1</v>
      </c>
      <c r="B8" s="607" t="s">
        <v>773</v>
      </c>
      <c r="C8" s="689">
        <f>SUM(C9:C14)</f>
        <v>2315939504.1482015</v>
      </c>
      <c r="D8" s="689">
        <f t="shared" ref="D8:U8" si="0">SUM(D9:D14)</f>
        <v>2110217098.7047844</v>
      </c>
      <c r="E8" s="689">
        <f t="shared" si="0"/>
        <v>19905563.108838018</v>
      </c>
      <c r="F8" s="689">
        <f t="shared" si="0"/>
        <v>623663.54155583959</v>
      </c>
      <c r="G8" s="689">
        <f t="shared" si="0"/>
        <v>87216305.934246987</v>
      </c>
      <c r="H8" s="689">
        <f t="shared" si="0"/>
        <v>4378556.8980449969</v>
      </c>
      <c r="I8" s="689">
        <f t="shared" si="0"/>
        <v>6639530.8281690096</v>
      </c>
      <c r="J8" s="689">
        <f t="shared" si="0"/>
        <v>1042422.216119</v>
      </c>
      <c r="K8" s="689">
        <f t="shared" si="0"/>
        <v>28859.020000000004</v>
      </c>
      <c r="L8" s="689">
        <f t="shared" si="0"/>
        <v>118506099.50914305</v>
      </c>
      <c r="M8" s="689">
        <f t="shared" si="0"/>
        <v>7010035.7149520051</v>
      </c>
      <c r="N8" s="689">
        <f t="shared" si="0"/>
        <v>3751887.1161299995</v>
      </c>
      <c r="O8" s="689">
        <f t="shared" si="0"/>
        <v>19936791.484744012</v>
      </c>
      <c r="P8" s="689">
        <f t="shared" si="0"/>
        <v>17240386.779999997</v>
      </c>
      <c r="Q8" s="689">
        <f t="shared" si="0"/>
        <v>18891942.809357002</v>
      </c>
      <c r="R8" s="689">
        <f t="shared" si="0"/>
        <v>8330156.292031005</v>
      </c>
      <c r="S8" s="689">
        <f t="shared" si="0"/>
        <v>272508.22423499997</v>
      </c>
      <c r="T8" s="689">
        <f t="shared" si="0"/>
        <v>15669.615</v>
      </c>
      <c r="U8" s="689">
        <f t="shared" si="0"/>
        <v>54484309.086145937</v>
      </c>
      <c r="V8" s="622"/>
    </row>
    <row r="9" spans="1:22">
      <c r="A9" s="620">
        <v>1.1000000000000001</v>
      </c>
      <c r="B9" s="647" t="s">
        <v>774</v>
      </c>
      <c r="C9" s="690">
        <v>0</v>
      </c>
      <c r="D9" s="688">
        <v>0</v>
      </c>
      <c r="E9" s="688">
        <v>0</v>
      </c>
      <c r="F9" s="688">
        <v>0</v>
      </c>
      <c r="G9" s="688">
        <v>0</v>
      </c>
      <c r="H9" s="688">
        <v>0</v>
      </c>
      <c r="I9" s="688">
        <v>0</v>
      </c>
      <c r="J9" s="688">
        <v>0</v>
      </c>
      <c r="K9" s="688">
        <v>0</v>
      </c>
      <c r="L9" s="688">
        <v>0</v>
      </c>
      <c r="M9" s="688">
        <v>0</v>
      </c>
      <c r="N9" s="688">
        <v>0</v>
      </c>
      <c r="O9" s="688">
        <v>0</v>
      </c>
      <c r="P9" s="688">
        <v>0</v>
      </c>
      <c r="Q9" s="688">
        <v>0</v>
      </c>
      <c r="R9" s="688">
        <v>0</v>
      </c>
      <c r="S9" s="688">
        <v>0</v>
      </c>
      <c r="T9" s="688">
        <v>0</v>
      </c>
      <c r="U9" s="688">
        <v>0</v>
      </c>
      <c r="V9" s="622"/>
    </row>
    <row r="10" spans="1:22">
      <c r="A10" s="620">
        <v>1.2</v>
      </c>
      <c r="B10" s="647" t="s">
        <v>775</v>
      </c>
      <c r="C10" s="690">
        <v>0</v>
      </c>
      <c r="D10" s="688">
        <v>0</v>
      </c>
      <c r="E10" s="688">
        <v>0</v>
      </c>
      <c r="F10" s="688">
        <v>0</v>
      </c>
      <c r="G10" s="688">
        <v>0</v>
      </c>
      <c r="H10" s="688">
        <v>0</v>
      </c>
      <c r="I10" s="688">
        <v>0</v>
      </c>
      <c r="J10" s="688">
        <v>0</v>
      </c>
      <c r="K10" s="688">
        <v>0</v>
      </c>
      <c r="L10" s="688">
        <v>0</v>
      </c>
      <c r="M10" s="688">
        <v>0</v>
      </c>
      <c r="N10" s="688">
        <v>0</v>
      </c>
      <c r="O10" s="688">
        <v>0</v>
      </c>
      <c r="P10" s="688">
        <v>0</v>
      </c>
      <c r="Q10" s="688">
        <v>0</v>
      </c>
      <c r="R10" s="688">
        <v>0</v>
      </c>
      <c r="S10" s="688">
        <v>0</v>
      </c>
      <c r="T10" s="688">
        <v>0</v>
      </c>
      <c r="U10" s="688">
        <v>0</v>
      </c>
      <c r="V10" s="622"/>
    </row>
    <row r="11" spans="1:22">
      <c r="A11" s="620">
        <v>1.3</v>
      </c>
      <c r="B11" s="647" t="s">
        <v>776</v>
      </c>
      <c r="C11" s="690">
        <v>0</v>
      </c>
      <c r="D11" s="688">
        <v>0</v>
      </c>
      <c r="E11" s="688">
        <v>0</v>
      </c>
      <c r="F11" s="688">
        <v>0</v>
      </c>
      <c r="G11" s="688">
        <v>0</v>
      </c>
      <c r="H11" s="688">
        <v>0</v>
      </c>
      <c r="I11" s="688">
        <v>0</v>
      </c>
      <c r="J11" s="688">
        <v>0</v>
      </c>
      <c r="K11" s="688">
        <v>0</v>
      </c>
      <c r="L11" s="688">
        <v>0</v>
      </c>
      <c r="M11" s="688">
        <v>0</v>
      </c>
      <c r="N11" s="688">
        <v>0</v>
      </c>
      <c r="O11" s="688">
        <v>0</v>
      </c>
      <c r="P11" s="688">
        <v>0</v>
      </c>
      <c r="Q11" s="688">
        <v>0</v>
      </c>
      <c r="R11" s="688">
        <v>0</v>
      </c>
      <c r="S11" s="688">
        <v>0</v>
      </c>
      <c r="T11" s="688">
        <v>0</v>
      </c>
      <c r="U11" s="688">
        <v>0</v>
      </c>
      <c r="V11" s="622"/>
    </row>
    <row r="12" spans="1:22">
      <c r="A12" s="620">
        <v>1.4</v>
      </c>
      <c r="B12" s="647" t="s">
        <v>777</v>
      </c>
      <c r="C12" s="690">
        <v>91273972.938879982</v>
      </c>
      <c r="D12" s="688">
        <v>91273972.938879982</v>
      </c>
      <c r="E12" s="688">
        <v>0</v>
      </c>
      <c r="F12" s="688">
        <v>0</v>
      </c>
      <c r="G12" s="688">
        <v>0</v>
      </c>
      <c r="H12" s="688">
        <v>0</v>
      </c>
      <c r="I12" s="688">
        <v>0</v>
      </c>
      <c r="J12" s="688">
        <v>0</v>
      </c>
      <c r="K12" s="688">
        <v>0</v>
      </c>
      <c r="L12" s="688">
        <v>0</v>
      </c>
      <c r="M12" s="688">
        <v>0</v>
      </c>
      <c r="N12" s="688">
        <v>0</v>
      </c>
      <c r="O12" s="688">
        <v>0</v>
      </c>
      <c r="P12" s="688">
        <v>0</v>
      </c>
      <c r="Q12" s="688">
        <v>0</v>
      </c>
      <c r="R12" s="688">
        <v>0</v>
      </c>
      <c r="S12" s="688">
        <v>0</v>
      </c>
      <c r="T12" s="688">
        <v>0</v>
      </c>
      <c r="U12" s="688">
        <v>0</v>
      </c>
      <c r="V12" s="622"/>
    </row>
    <row r="13" spans="1:22">
      <c r="A13" s="620">
        <v>1.5</v>
      </c>
      <c r="B13" s="647" t="s">
        <v>778</v>
      </c>
      <c r="C13" s="690">
        <v>557176293.2202574</v>
      </c>
      <c r="D13" s="688">
        <v>497561164.49535519</v>
      </c>
      <c r="E13" s="688">
        <v>669722.16804399993</v>
      </c>
      <c r="F13" s="688">
        <v>45784.13129184</v>
      </c>
      <c r="G13" s="688">
        <v>37252669.818236999</v>
      </c>
      <c r="H13" s="688">
        <v>194880.19</v>
      </c>
      <c r="I13" s="688">
        <v>292501.47751200001</v>
      </c>
      <c r="J13" s="688">
        <v>763548.73611900001</v>
      </c>
      <c r="K13" s="688">
        <v>0</v>
      </c>
      <c r="L13" s="688">
        <v>22362458.906664994</v>
      </c>
      <c r="M13" s="688">
        <v>664751.94918400003</v>
      </c>
      <c r="N13" s="688">
        <v>8829.1</v>
      </c>
      <c r="O13" s="688">
        <v>1564552.1944680002</v>
      </c>
      <c r="P13" s="688">
        <v>160034.74</v>
      </c>
      <c r="Q13" s="688">
        <v>532922.189809</v>
      </c>
      <c r="R13" s="688">
        <v>10000</v>
      </c>
      <c r="S13" s="688">
        <v>0</v>
      </c>
      <c r="T13" s="688">
        <v>0</v>
      </c>
      <c r="U13" s="688">
        <v>727285.059809</v>
      </c>
      <c r="V13" s="622"/>
    </row>
    <row r="14" spans="1:22">
      <c r="A14" s="620">
        <v>1.6</v>
      </c>
      <c r="B14" s="647" t="s">
        <v>779</v>
      </c>
      <c r="C14" s="690">
        <v>1667489237.989064</v>
      </c>
      <c r="D14" s="688">
        <v>1521381961.2705491</v>
      </c>
      <c r="E14" s="688">
        <v>19235840.940794017</v>
      </c>
      <c r="F14" s="688">
        <v>577879.4102639996</v>
      </c>
      <c r="G14" s="688">
        <v>49963636.11600998</v>
      </c>
      <c r="H14" s="688">
        <v>4183676.708044997</v>
      </c>
      <c r="I14" s="688">
        <v>6347029.3506570095</v>
      </c>
      <c r="J14" s="688">
        <v>278873.47999999992</v>
      </c>
      <c r="K14" s="688">
        <v>28859.020000000004</v>
      </c>
      <c r="L14" s="688">
        <v>96143640.602478057</v>
      </c>
      <c r="M14" s="688">
        <v>6345283.7657680055</v>
      </c>
      <c r="N14" s="688">
        <v>3743058.0161299994</v>
      </c>
      <c r="O14" s="688">
        <v>18372239.290276013</v>
      </c>
      <c r="P14" s="688">
        <v>17080352.039999999</v>
      </c>
      <c r="Q14" s="688">
        <v>18359020.619548004</v>
      </c>
      <c r="R14" s="688">
        <v>8320156.292031005</v>
      </c>
      <c r="S14" s="688">
        <v>272508.22423499997</v>
      </c>
      <c r="T14" s="688">
        <v>15669.615</v>
      </c>
      <c r="U14" s="688">
        <v>53757024.026336938</v>
      </c>
      <c r="V14" s="622"/>
    </row>
    <row r="15" spans="1:22">
      <c r="A15" s="646">
        <v>2</v>
      </c>
      <c r="B15" s="624" t="s">
        <v>780</v>
      </c>
      <c r="C15" s="689">
        <f>SUM(C16:C21)</f>
        <v>237647927.05000001</v>
      </c>
      <c r="D15" s="689">
        <f t="shared" ref="D15:U15" si="1">SUM(D16:D21)</f>
        <v>237647927.05000001</v>
      </c>
      <c r="E15" s="689">
        <f t="shared" si="1"/>
        <v>0</v>
      </c>
      <c r="F15" s="689">
        <f t="shared" si="1"/>
        <v>0</v>
      </c>
      <c r="G15" s="689">
        <f t="shared" si="1"/>
        <v>0</v>
      </c>
      <c r="H15" s="689">
        <f t="shared" si="1"/>
        <v>0</v>
      </c>
      <c r="I15" s="689">
        <f t="shared" si="1"/>
        <v>0</v>
      </c>
      <c r="J15" s="689">
        <f t="shared" si="1"/>
        <v>0</v>
      </c>
      <c r="K15" s="689">
        <f t="shared" si="1"/>
        <v>0</v>
      </c>
      <c r="L15" s="689">
        <f t="shared" si="1"/>
        <v>0</v>
      </c>
      <c r="M15" s="689">
        <f t="shared" si="1"/>
        <v>0</v>
      </c>
      <c r="N15" s="689">
        <f t="shared" si="1"/>
        <v>0</v>
      </c>
      <c r="O15" s="689">
        <f t="shared" si="1"/>
        <v>0</v>
      </c>
      <c r="P15" s="689">
        <f t="shared" si="1"/>
        <v>0</v>
      </c>
      <c r="Q15" s="689">
        <f t="shared" si="1"/>
        <v>0</v>
      </c>
      <c r="R15" s="689">
        <f t="shared" si="1"/>
        <v>0</v>
      </c>
      <c r="S15" s="689">
        <f t="shared" si="1"/>
        <v>0</v>
      </c>
      <c r="T15" s="689">
        <f t="shared" si="1"/>
        <v>0</v>
      </c>
      <c r="U15" s="689">
        <f t="shared" si="1"/>
        <v>0</v>
      </c>
      <c r="V15" s="622"/>
    </row>
    <row r="16" spans="1:22">
      <c r="A16" s="620">
        <v>2.1</v>
      </c>
      <c r="B16" s="647" t="s">
        <v>774</v>
      </c>
      <c r="C16" s="690"/>
      <c r="D16" s="688"/>
      <c r="E16" s="688"/>
      <c r="F16" s="688"/>
      <c r="G16" s="688"/>
      <c r="H16" s="688"/>
      <c r="I16" s="688"/>
      <c r="J16" s="688"/>
      <c r="K16" s="688"/>
      <c r="L16" s="688"/>
      <c r="M16" s="688"/>
      <c r="N16" s="688"/>
      <c r="O16" s="688"/>
      <c r="P16" s="688"/>
      <c r="Q16" s="688"/>
      <c r="R16" s="688"/>
      <c r="S16" s="688"/>
      <c r="T16" s="688"/>
      <c r="U16" s="688"/>
      <c r="V16" s="622"/>
    </row>
    <row r="17" spans="1:22">
      <c r="A17" s="620">
        <v>2.2000000000000002</v>
      </c>
      <c r="B17" s="647" t="s">
        <v>775</v>
      </c>
      <c r="C17" s="690">
        <v>237647927.05000001</v>
      </c>
      <c r="D17" s="688">
        <v>237647927.05000001</v>
      </c>
      <c r="E17" s="688"/>
      <c r="F17" s="688"/>
      <c r="G17" s="688"/>
      <c r="H17" s="688"/>
      <c r="I17" s="688"/>
      <c r="J17" s="688"/>
      <c r="K17" s="688"/>
      <c r="L17" s="688"/>
      <c r="M17" s="688"/>
      <c r="N17" s="688"/>
      <c r="O17" s="688"/>
      <c r="P17" s="688"/>
      <c r="Q17" s="688"/>
      <c r="R17" s="688"/>
      <c r="S17" s="688"/>
      <c r="T17" s="688"/>
      <c r="U17" s="688"/>
      <c r="V17" s="622"/>
    </row>
    <row r="18" spans="1:22">
      <c r="A18" s="620">
        <v>2.2999999999999998</v>
      </c>
      <c r="B18" s="647" t="s">
        <v>776</v>
      </c>
      <c r="C18" s="690"/>
      <c r="D18" s="688"/>
      <c r="E18" s="688"/>
      <c r="F18" s="688"/>
      <c r="G18" s="688"/>
      <c r="H18" s="688"/>
      <c r="I18" s="688"/>
      <c r="J18" s="688"/>
      <c r="K18" s="688"/>
      <c r="L18" s="688"/>
      <c r="M18" s="688"/>
      <c r="N18" s="688"/>
      <c r="O18" s="688"/>
      <c r="P18" s="688"/>
      <c r="Q18" s="688"/>
      <c r="R18" s="688"/>
      <c r="S18" s="688"/>
      <c r="T18" s="688"/>
      <c r="U18" s="688"/>
      <c r="V18" s="622"/>
    </row>
    <row r="19" spans="1:22">
      <c r="A19" s="620">
        <v>2.4</v>
      </c>
      <c r="B19" s="647" t="s">
        <v>777</v>
      </c>
      <c r="C19" s="690"/>
      <c r="D19" s="688"/>
      <c r="E19" s="688"/>
      <c r="F19" s="688"/>
      <c r="G19" s="688"/>
      <c r="H19" s="688"/>
      <c r="I19" s="688"/>
      <c r="J19" s="688"/>
      <c r="K19" s="688"/>
      <c r="L19" s="688"/>
      <c r="M19" s="688"/>
      <c r="N19" s="688"/>
      <c r="O19" s="688"/>
      <c r="P19" s="688"/>
      <c r="Q19" s="688"/>
      <c r="R19" s="688"/>
      <c r="S19" s="688"/>
      <c r="T19" s="688"/>
      <c r="U19" s="688"/>
      <c r="V19" s="622"/>
    </row>
    <row r="20" spans="1:22">
      <c r="A20" s="620">
        <v>2.5</v>
      </c>
      <c r="B20" s="647" t="s">
        <v>778</v>
      </c>
      <c r="C20" s="690"/>
      <c r="D20" s="688"/>
      <c r="E20" s="688"/>
      <c r="F20" s="688"/>
      <c r="G20" s="688"/>
      <c r="H20" s="688"/>
      <c r="I20" s="688"/>
      <c r="J20" s="688"/>
      <c r="K20" s="688"/>
      <c r="L20" s="688"/>
      <c r="M20" s="688"/>
      <c r="N20" s="688"/>
      <c r="O20" s="688"/>
      <c r="P20" s="688"/>
      <c r="Q20" s="688"/>
      <c r="R20" s="688"/>
      <c r="S20" s="688"/>
      <c r="T20" s="688"/>
      <c r="U20" s="688"/>
      <c r="V20" s="622"/>
    </row>
    <row r="21" spans="1:22">
      <c r="A21" s="620">
        <v>2.6</v>
      </c>
      <c r="B21" s="647" t="s">
        <v>779</v>
      </c>
      <c r="C21" s="690"/>
      <c r="D21" s="688"/>
      <c r="E21" s="688"/>
      <c r="F21" s="688"/>
      <c r="G21" s="688"/>
      <c r="H21" s="688"/>
      <c r="I21" s="688"/>
      <c r="J21" s="688"/>
      <c r="K21" s="688"/>
      <c r="L21" s="688"/>
      <c r="M21" s="688"/>
      <c r="N21" s="688"/>
      <c r="O21" s="688"/>
      <c r="P21" s="688"/>
      <c r="Q21" s="688"/>
      <c r="R21" s="688"/>
      <c r="S21" s="688"/>
      <c r="T21" s="688"/>
      <c r="U21" s="688"/>
      <c r="V21" s="622"/>
    </row>
    <row r="22" spans="1:22">
      <c r="A22" s="646">
        <v>3</v>
      </c>
      <c r="B22" s="607" t="s">
        <v>781</v>
      </c>
      <c r="C22" s="689">
        <f>SUM(C23:C28)</f>
        <v>236948727.98899996</v>
      </c>
      <c r="D22" s="689">
        <f>SUM(D23:D28)</f>
        <v>42656341.04214</v>
      </c>
      <c r="E22" s="691"/>
      <c r="F22" s="691"/>
      <c r="G22" s="689">
        <f>SUM(G23:G28)</f>
        <v>0</v>
      </c>
      <c r="H22" s="691"/>
      <c r="I22" s="691"/>
      <c r="J22" s="691"/>
      <c r="K22" s="691"/>
      <c r="L22" s="689">
        <f>SUM(L23:L28)</f>
        <v>0</v>
      </c>
      <c r="M22" s="691"/>
      <c r="N22" s="691"/>
      <c r="O22" s="691"/>
      <c r="P22" s="691"/>
      <c r="Q22" s="691"/>
      <c r="R22" s="691"/>
      <c r="S22" s="691"/>
      <c r="T22" s="691"/>
      <c r="U22" s="689">
        <f>SUM(U23:U28)</f>
        <v>0</v>
      </c>
      <c r="V22" s="622"/>
    </row>
    <row r="23" spans="1:22">
      <c r="A23" s="620">
        <v>3.1</v>
      </c>
      <c r="B23" s="647" t="s">
        <v>774</v>
      </c>
      <c r="C23" s="690">
        <v>0</v>
      </c>
      <c r="D23" s="688">
        <v>0</v>
      </c>
      <c r="E23" s="691"/>
      <c r="F23" s="691"/>
      <c r="G23" s="688"/>
      <c r="H23" s="691"/>
      <c r="I23" s="691"/>
      <c r="J23" s="691"/>
      <c r="K23" s="691"/>
      <c r="L23" s="688"/>
      <c r="M23" s="691"/>
      <c r="N23" s="691"/>
      <c r="O23" s="691"/>
      <c r="P23" s="691"/>
      <c r="Q23" s="691"/>
      <c r="R23" s="691"/>
      <c r="S23" s="691"/>
      <c r="T23" s="691"/>
      <c r="U23" s="688"/>
      <c r="V23" s="622"/>
    </row>
    <row r="24" spans="1:22">
      <c r="A24" s="620">
        <v>3.2</v>
      </c>
      <c r="B24" s="647" t="s">
        <v>775</v>
      </c>
      <c r="C24" s="690">
        <v>0</v>
      </c>
      <c r="D24" s="688">
        <v>0</v>
      </c>
      <c r="E24" s="691"/>
      <c r="F24" s="691"/>
      <c r="G24" s="688"/>
      <c r="H24" s="691"/>
      <c r="I24" s="691"/>
      <c r="J24" s="691"/>
      <c r="K24" s="691"/>
      <c r="L24" s="688"/>
      <c r="M24" s="691"/>
      <c r="N24" s="691"/>
      <c r="O24" s="691"/>
      <c r="P24" s="691"/>
      <c r="Q24" s="691"/>
      <c r="R24" s="691"/>
      <c r="S24" s="691"/>
      <c r="T24" s="691"/>
      <c r="U24" s="688"/>
      <c r="V24" s="622"/>
    </row>
    <row r="25" spans="1:22">
      <c r="A25" s="620">
        <v>3.3</v>
      </c>
      <c r="B25" s="647" t="s">
        <v>776</v>
      </c>
      <c r="C25" s="690">
        <v>9779397.5</v>
      </c>
      <c r="D25" s="688">
        <v>9779397.5</v>
      </c>
      <c r="E25" s="691"/>
      <c r="F25" s="691"/>
      <c r="G25" s="688"/>
      <c r="H25" s="691"/>
      <c r="I25" s="691"/>
      <c r="J25" s="691"/>
      <c r="K25" s="691"/>
      <c r="L25" s="688"/>
      <c r="M25" s="691"/>
      <c r="N25" s="691"/>
      <c r="O25" s="691"/>
      <c r="P25" s="691"/>
      <c r="Q25" s="691"/>
      <c r="R25" s="691"/>
      <c r="S25" s="691"/>
      <c r="T25" s="691"/>
      <c r="U25" s="688"/>
      <c r="V25" s="622"/>
    </row>
    <row r="26" spans="1:22">
      <c r="A26" s="620">
        <v>3.4</v>
      </c>
      <c r="B26" s="647" t="s">
        <v>777</v>
      </c>
      <c r="C26" s="690">
        <v>21425072.48</v>
      </c>
      <c r="D26" s="688">
        <v>14794550.73</v>
      </c>
      <c r="E26" s="691"/>
      <c r="F26" s="691"/>
      <c r="G26" s="688"/>
      <c r="H26" s="691"/>
      <c r="I26" s="691"/>
      <c r="J26" s="691"/>
      <c r="K26" s="691"/>
      <c r="L26" s="688"/>
      <c r="M26" s="691"/>
      <c r="N26" s="691"/>
      <c r="O26" s="691"/>
      <c r="P26" s="691"/>
      <c r="Q26" s="691"/>
      <c r="R26" s="691"/>
      <c r="S26" s="691"/>
      <c r="T26" s="691"/>
      <c r="U26" s="688"/>
      <c r="V26" s="622"/>
    </row>
    <row r="27" spans="1:22">
      <c r="A27" s="620">
        <v>3.5</v>
      </c>
      <c r="B27" s="647" t="s">
        <v>778</v>
      </c>
      <c r="C27" s="690">
        <v>153536919.58188894</v>
      </c>
      <c r="D27" s="688">
        <v>17095419.812139999</v>
      </c>
      <c r="E27" s="691"/>
      <c r="F27" s="691"/>
      <c r="G27" s="688"/>
      <c r="H27" s="691"/>
      <c r="I27" s="691"/>
      <c r="J27" s="691"/>
      <c r="K27" s="691"/>
      <c r="L27" s="688"/>
      <c r="M27" s="691"/>
      <c r="N27" s="691"/>
      <c r="O27" s="691"/>
      <c r="P27" s="691"/>
      <c r="Q27" s="691"/>
      <c r="R27" s="691"/>
      <c r="S27" s="691"/>
      <c r="T27" s="691"/>
      <c r="U27" s="688"/>
      <c r="V27" s="622"/>
    </row>
    <row r="28" spans="1:22">
      <c r="A28" s="620">
        <v>3.6</v>
      </c>
      <c r="B28" s="647" t="s">
        <v>779</v>
      </c>
      <c r="C28" s="690">
        <v>52207338.427111045</v>
      </c>
      <c r="D28" s="688">
        <v>986973</v>
      </c>
      <c r="E28" s="691"/>
      <c r="F28" s="691"/>
      <c r="G28" s="688"/>
      <c r="H28" s="691"/>
      <c r="I28" s="691"/>
      <c r="J28" s="691"/>
      <c r="K28" s="691"/>
      <c r="L28" s="688"/>
      <c r="M28" s="691"/>
      <c r="N28" s="691"/>
      <c r="O28" s="691"/>
      <c r="P28" s="691"/>
      <c r="Q28" s="691"/>
      <c r="R28" s="691"/>
      <c r="S28" s="691"/>
      <c r="T28" s="691"/>
      <c r="U28" s="688"/>
      <c r="V28" s="622"/>
    </row>
    <row r="31" spans="1:22">
      <c r="C31" s="692"/>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D15" sqref="D15"/>
    </sheetView>
  </sheetViews>
  <sheetFormatPr defaultColWidth="9.140625" defaultRowHeight="12.75"/>
  <cols>
    <col min="1" max="1" width="11.85546875" style="595" bestFit="1" customWidth="1"/>
    <col min="2" max="2" width="90.28515625" style="595" bestFit="1" customWidth="1"/>
    <col min="3" max="3" width="20.140625" style="595" customWidth="1"/>
    <col min="4" max="4" width="22.28515625" style="595" customWidth="1"/>
    <col min="5" max="5" width="17.140625" style="595" customWidth="1"/>
    <col min="6" max="7" width="22.28515625" style="595" customWidth="1"/>
    <col min="8" max="8" width="17.140625" style="595" customWidth="1"/>
    <col min="9" max="14" width="22.28515625" style="595" customWidth="1"/>
    <col min="15" max="15" width="23.28515625" style="595" bestFit="1" customWidth="1"/>
    <col min="16" max="16" width="21.7109375" style="595" bestFit="1" customWidth="1"/>
    <col min="17" max="19" width="19" style="595" bestFit="1" customWidth="1"/>
    <col min="20" max="20" width="15.42578125" style="595" customWidth="1"/>
    <col min="21" max="21" width="20" style="595" customWidth="1"/>
    <col min="22" max="16384" width="9.140625" style="595"/>
  </cols>
  <sheetData>
    <row r="1" spans="1:21" ht="15">
      <c r="A1" s="594" t="s">
        <v>188</v>
      </c>
      <c r="B1" s="648" t="str">
        <f>Info!C2</f>
        <v>სს ”ლიბერთი ბანკი”</v>
      </c>
    </row>
    <row r="2" spans="1:21">
      <c r="A2" s="596" t="s">
        <v>189</v>
      </c>
      <c r="B2" s="597">
        <f>'1. key ratios'!B2</f>
        <v>44742</v>
      </c>
    </row>
    <row r="3" spans="1:21">
      <c r="A3" s="598" t="s">
        <v>782</v>
      </c>
      <c r="C3" s="649"/>
    </row>
    <row r="4" spans="1:21">
      <c r="A4" s="598"/>
      <c r="B4" s="649"/>
      <c r="C4" s="649"/>
    </row>
    <row r="5" spans="1:21" s="619" customFormat="1" ht="13.5" customHeight="1">
      <c r="A5" s="830" t="s">
        <v>783</v>
      </c>
      <c r="B5" s="831"/>
      <c r="C5" s="836" t="s">
        <v>784</v>
      </c>
      <c r="D5" s="837"/>
      <c r="E5" s="837"/>
      <c r="F5" s="837"/>
      <c r="G5" s="837"/>
      <c r="H5" s="837"/>
      <c r="I5" s="837"/>
      <c r="J5" s="837"/>
      <c r="K5" s="837"/>
      <c r="L5" s="837"/>
      <c r="M5" s="837"/>
      <c r="N5" s="837"/>
      <c r="O5" s="837"/>
      <c r="P5" s="837"/>
      <c r="Q5" s="837"/>
      <c r="R5" s="837"/>
      <c r="S5" s="837"/>
      <c r="T5" s="838"/>
      <c r="U5" s="650"/>
    </row>
    <row r="6" spans="1:21" s="619" customFormat="1">
      <c r="A6" s="832"/>
      <c r="B6" s="833"/>
      <c r="C6" s="816" t="s">
        <v>68</v>
      </c>
      <c r="D6" s="836" t="s">
        <v>785</v>
      </c>
      <c r="E6" s="837"/>
      <c r="F6" s="838"/>
      <c r="G6" s="836" t="s">
        <v>786</v>
      </c>
      <c r="H6" s="837"/>
      <c r="I6" s="837"/>
      <c r="J6" s="837"/>
      <c r="K6" s="838"/>
      <c r="L6" s="839" t="s">
        <v>787</v>
      </c>
      <c r="M6" s="840"/>
      <c r="N6" s="840"/>
      <c r="O6" s="840"/>
      <c r="P6" s="840"/>
      <c r="Q6" s="840"/>
      <c r="R6" s="840"/>
      <c r="S6" s="840"/>
      <c r="T6" s="841"/>
      <c r="U6" s="640"/>
    </row>
    <row r="7" spans="1:21" s="619" customFormat="1" ht="25.5">
      <c r="A7" s="834"/>
      <c r="B7" s="835"/>
      <c r="C7" s="816"/>
      <c r="E7" s="611" t="s">
        <v>761</v>
      </c>
      <c r="F7" s="643" t="s">
        <v>762</v>
      </c>
      <c r="H7" s="611" t="s">
        <v>761</v>
      </c>
      <c r="I7" s="643" t="s">
        <v>788</v>
      </c>
      <c r="J7" s="643" t="s">
        <v>763</v>
      </c>
      <c r="K7" s="643" t="s">
        <v>764</v>
      </c>
      <c r="L7" s="651"/>
      <c r="M7" s="611" t="s">
        <v>765</v>
      </c>
      <c r="N7" s="643" t="s">
        <v>763</v>
      </c>
      <c r="O7" s="643" t="s">
        <v>766</v>
      </c>
      <c r="P7" s="643" t="s">
        <v>767</v>
      </c>
      <c r="Q7" s="643" t="s">
        <v>768</v>
      </c>
      <c r="R7" s="643" t="s">
        <v>769</v>
      </c>
      <c r="S7" s="643" t="s">
        <v>770</v>
      </c>
      <c r="T7" s="652" t="s">
        <v>771</v>
      </c>
      <c r="U7" s="650"/>
    </row>
    <row r="8" spans="1:21">
      <c r="A8" s="653">
        <v>1</v>
      </c>
      <c r="B8" s="637" t="s">
        <v>773</v>
      </c>
      <c r="C8" s="700">
        <v>2315939504.1480069</v>
      </c>
      <c r="D8" s="688">
        <v>2110217098.7046187</v>
      </c>
      <c r="E8" s="688">
        <v>19905563.108838007</v>
      </c>
      <c r="F8" s="688">
        <v>623663.54155584017</v>
      </c>
      <c r="G8" s="688">
        <v>87216305.934246987</v>
      </c>
      <c r="H8" s="688">
        <v>4378556.8980449978</v>
      </c>
      <c r="I8" s="688">
        <v>6639530.8281690022</v>
      </c>
      <c r="J8" s="688">
        <v>1042422.2161190001</v>
      </c>
      <c r="K8" s="688">
        <v>28859.020000000004</v>
      </c>
      <c r="L8" s="688">
        <v>118506099.50914295</v>
      </c>
      <c r="M8" s="688">
        <v>7010035.7149520032</v>
      </c>
      <c r="N8" s="688">
        <v>3751887.1161299995</v>
      </c>
      <c r="O8" s="688">
        <v>19936791.484744001</v>
      </c>
      <c r="P8" s="688">
        <v>17240386.779999983</v>
      </c>
      <c r="Q8" s="688">
        <v>18891942.809356995</v>
      </c>
      <c r="R8" s="688">
        <v>8330156.2920310069</v>
      </c>
      <c r="S8" s="688">
        <v>272508.22423499997</v>
      </c>
      <c r="T8" s="688">
        <v>15669.615</v>
      </c>
      <c r="U8" s="622"/>
    </row>
    <row r="9" spans="1:21">
      <c r="A9" s="647">
        <v>1.1000000000000001</v>
      </c>
      <c r="B9" s="647" t="s">
        <v>789</v>
      </c>
      <c r="C9" s="690">
        <v>1347393846.0563161</v>
      </c>
      <c r="D9" s="688">
        <v>1219958055.3099911</v>
      </c>
      <c r="E9" s="688">
        <v>9253928.5788380001</v>
      </c>
      <c r="F9" s="688">
        <v>106450.26000000001</v>
      </c>
      <c r="G9" s="688">
        <v>73347388.827634022</v>
      </c>
      <c r="H9" s="688">
        <v>2760372.4980450002</v>
      </c>
      <c r="I9" s="688">
        <v>2602714.3981690002</v>
      </c>
      <c r="J9" s="688">
        <v>967096.27611900005</v>
      </c>
      <c r="K9" s="688">
        <v>0</v>
      </c>
      <c r="L9" s="688">
        <v>54088401.918687992</v>
      </c>
      <c r="M9" s="688">
        <v>4318144.9549520016</v>
      </c>
      <c r="N9" s="688">
        <v>1023850.9861299997</v>
      </c>
      <c r="O9" s="688">
        <v>6415476.5031579984</v>
      </c>
      <c r="P9" s="688">
        <v>1689464.1800000006</v>
      </c>
      <c r="Q9" s="688">
        <v>3279451.965334001</v>
      </c>
      <c r="R9" s="688">
        <v>2295791.3364460007</v>
      </c>
      <c r="S9" s="688">
        <v>0</v>
      </c>
      <c r="T9" s="688">
        <v>15669.615</v>
      </c>
      <c r="U9" s="622"/>
    </row>
    <row r="10" spans="1:21">
      <c r="A10" s="654" t="s">
        <v>251</v>
      </c>
      <c r="B10" s="654" t="s">
        <v>790</v>
      </c>
      <c r="C10" s="701">
        <v>1046120811.8856982</v>
      </c>
      <c r="D10" s="688">
        <v>929195460.13970923</v>
      </c>
      <c r="E10" s="688">
        <v>2820918.5116660013</v>
      </c>
      <c r="F10" s="688">
        <v>105844.77</v>
      </c>
      <c r="G10" s="688">
        <v>68862511.064897016</v>
      </c>
      <c r="H10" s="688">
        <v>1621897.6080449999</v>
      </c>
      <c r="I10" s="688">
        <v>1174244.605432</v>
      </c>
      <c r="J10" s="688">
        <v>955815.61611900001</v>
      </c>
      <c r="K10" s="688">
        <v>0</v>
      </c>
      <c r="L10" s="688">
        <v>48062840.681090996</v>
      </c>
      <c r="M10" s="688">
        <v>4055296.1649520001</v>
      </c>
      <c r="N10" s="688">
        <v>276065.89864800003</v>
      </c>
      <c r="O10" s="688">
        <v>4750966.7880430007</v>
      </c>
      <c r="P10" s="688">
        <v>626164.4800000001</v>
      </c>
      <c r="Q10" s="688">
        <v>2054053.3153340006</v>
      </c>
      <c r="R10" s="688">
        <v>1618047.6964459999</v>
      </c>
      <c r="S10" s="688">
        <v>0</v>
      </c>
      <c r="T10" s="688">
        <v>0</v>
      </c>
      <c r="U10" s="622"/>
    </row>
    <row r="11" spans="1:21">
      <c r="A11" s="655" t="s">
        <v>791</v>
      </c>
      <c r="B11" s="656" t="s">
        <v>792</v>
      </c>
      <c r="C11" s="702">
        <v>607805000.28309989</v>
      </c>
      <c r="D11" s="688">
        <v>535312274.5592019</v>
      </c>
      <c r="E11" s="688">
        <v>1413811.6291019998</v>
      </c>
      <c r="F11" s="688">
        <v>105844.77</v>
      </c>
      <c r="G11" s="688">
        <v>49267271.71750202</v>
      </c>
      <c r="H11" s="688">
        <v>664581.51804500015</v>
      </c>
      <c r="I11" s="688">
        <v>690200.00543200003</v>
      </c>
      <c r="J11" s="688">
        <v>913603.37611900002</v>
      </c>
      <c r="K11" s="688">
        <v>0</v>
      </c>
      <c r="L11" s="688">
        <v>23225454.006396011</v>
      </c>
      <c r="M11" s="688">
        <v>1778092.1785849999</v>
      </c>
      <c r="N11" s="688">
        <v>120296.228648</v>
      </c>
      <c r="O11" s="688">
        <v>2902586.2434439999</v>
      </c>
      <c r="P11" s="688">
        <v>407565</v>
      </c>
      <c r="Q11" s="688">
        <v>1424572.8264230003</v>
      </c>
      <c r="R11" s="688">
        <v>1464524.5018</v>
      </c>
      <c r="S11" s="688">
        <v>0</v>
      </c>
      <c r="T11" s="688">
        <v>0</v>
      </c>
      <c r="U11" s="622"/>
    </row>
    <row r="12" spans="1:21">
      <c r="A12" s="655" t="s">
        <v>793</v>
      </c>
      <c r="B12" s="656" t="s">
        <v>794</v>
      </c>
      <c r="C12" s="702">
        <v>168087646.65696147</v>
      </c>
      <c r="D12" s="688">
        <v>143003015.69591144</v>
      </c>
      <c r="E12" s="688">
        <v>1059478.9499300001</v>
      </c>
      <c r="F12" s="688">
        <v>0</v>
      </c>
      <c r="G12" s="688">
        <v>6157772.1688649999</v>
      </c>
      <c r="H12" s="688">
        <v>349588.31</v>
      </c>
      <c r="I12" s="688">
        <v>145880.68</v>
      </c>
      <c r="J12" s="688">
        <v>0</v>
      </c>
      <c r="K12" s="688">
        <v>0</v>
      </c>
      <c r="L12" s="688">
        <v>18926858.792185001</v>
      </c>
      <c r="M12" s="688">
        <v>767078.17507500004</v>
      </c>
      <c r="N12" s="688">
        <v>0</v>
      </c>
      <c r="O12" s="688">
        <v>1277541.4845990001</v>
      </c>
      <c r="P12" s="688">
        <v>0</v>
      </c>
      <c r="Q12" s="688">
        <v>477009.12891099998</v>
      </c>
      <c r="R12" s="688">
        <v>0</v>
      </c>
      <c r="S12" s="688">
        <v>0</v>
      </c>
      <c r="T12" s="688">
        <v>0</v>
      </c>
      <c r="U12" s="622"/>
    </row>
    <row r="13" spans="1:21">
      <c r="A13" s="655" t="s">
        <v>795</v>
      </c>
      <c r="B13" s="656" t="s">
        <v>796</v>
      </c>
      <c r="C13" s="702">
        <v>97065425.057146966</v>
      </c>
      <c r="D13" s="688">
        <v>84095038.98417899</v>
      </c>
      <c r="E13" s="688">
        <v>191911.1</v>
      </c>
      <c r="F13" s="688">
        <v>0</v>
      </c>
      <c r="G13" s="688">
        <v>9907197.2485659998</v>
      </c>
      <c r="H13" s="688">
        <v>427827.54</v>
      </c>
      <c r="I13" s="688">
        <v>223700.37</v>
      </c>
      <c r="J13" s="688">
        <v>0</v>
      </c>
      <c r="K13" s="688">
        <v>0</v>
      </c>
      <c r="L13" s="688">
        <v>3063188.8244019998</v>
      </c>
      <c r="M13" s="688">
        <v>0</v>
      </c>
      <c r="N13" s="688">
        <v>114166.74</v>
      </c>
      <c r="O13" s="688">
        <v>266687.65000000002</v>
      </c>
      <c r="P13" s="688">
        <v>87101.38</v>
      </c>
      <c r="Q13" s="688">
        <v>0</v>
      </c>
      <c r="R13" s="688">
        <v>0</v>
      </c>
      <c r="S13" s="688">
        <v>0</v>
      </c>
      <c r="T13" s="688">
        <v>0</v>
      </c>
      <c r="U13" s="622"/>
    </row>
    <row r="14" spans="1:21">
      <c r="A14" s="655" t="s">
        <v>797</v>
      </c>
      <c r="B14" s="656" t="s">
        <v>798</v>
      </c>
      <c r="C14" s="702">
        <v>173162739.88848904</v>
      </c>
      <c r="D14" s="688">
        <v>166785130.900417</v>
      </c>
      <c r="E14" s="688">
        <v>155716.83263399999</v>
      </c>
      <c r="F14" s="688">
        <v>0</v>
      </c>
      <c r="G14" s="688">
        <v>3530269.9299640004</v>
      </c>
      <c r="H14" s="688">
        <v>179900.24</v>
      </c>
      <c r="I14" s="688">
        <v>114463.55</v>
      </c>
      <c r="J14" s="688">
        <v>42212.24</v>
      </c>
      <c r="K14" s="688">
        <v>0</v>
      </c>
      <c r="L14" s="688">
        <v>2847339.0581080001</v>
      </c>
      <c r="M14" s="688">
        <v>1510125.8112920001</v>
      </c>
      <c r="N14" s="688">
        <v>41602.93</v>
      </c>
      <c r="O14" s="688">
        <v>304151.40999999997</v>
      </c>
      <c r="P14" s="688">
        <v>131498.09999999998</v>
      </c>
      <c r="Q14" s="688">
        <v>152471.35999999999</v>
      </c>
      <c r="R14" s="688">
        <v>153523.19464599999</v>
      </c>
      <c r="S14" s="688">
        <v>0</v>
      </c>
      <c r="T14" s="688">
        <v>0</v>
      </c>
      <c r="U14" s="622"/>
    </row>
    <row r="15" spans="1:21">
      <c r="A15" s="657">
        <v>1.2</v>
      </c>
      <c r="B15" s="658" t="s">
        <v>799</v>
      </c>
      <c r="C15" s="703">
        <v>54811873.987359829</v>
      </c>
      <c r="D15" s="688">
        <v>24366125.454799842</v>
      </c>
      <c r="E15" s="688">
        <v>185078.57157675998</v>
      </c>
      <c r="F15" s="688">
        <v>2129.0052000000001</v>
      </c>
      <c r="G15" s="688">
        <v>7334738.8827633988</v>
      </c>
      <c r="H15" s="688">
        <v>276037.24980450008</v>
      </c>
      <c r="I15" s="688">
        <v>260271.43981690001</v>
      </c>
      <c r="J15" s="688">
        <v>96709.627611899996</v>
      </c>
      <c r="K15" s="688">
        <v>0</v>
      </c>
      <c r="L15" s="688">
        <v>23111009.649796683</v>
      </c>
      <c r="M15" s="688">
        <v>1764993.07283</v>
      </c>
      <c r="N15" s="688">
        <v>349717.27189259999</v>
      </c>
      <c r="O15" s="688">
        <v>3043883.5348919006</v>
      </c>
      <c r="P15" s="688">
        <v>1585484.0450000004</v>
      </c>
      <c r="Q15" s="688">
        <v>2974767.4353743996</v>
      </c>
      <c r="R15" s="688">
        <v>1829119.5494075003</v>
      </c>
      <c r="S15" s="688">
        <v>0</v>
      </c>
      <c r="T15" s="688">
        <v>15669.615</v>
      </c>
      <c r="U15" s="622"/>
    </row>
    <row r="16" spans="1:21">
      <c r="A16" s="659">
        <v>1.3</v>
      </c>
      <c r="B16" s="658" t="s">
        <v>800</v>
      </c>
      <c r="C16" s="704"/>
      <c r="D16" s="704"/>
      <c r="E16" s="704"/>
      <c r="F16" s="704"/>
      <c r="G16" s="704"/>
      <c r="H16" s="704"/>
      <c r="I16" s="704"/>
      <c r="J16" s="704"/>
      <c r="K16" s="704"/>
      <c r="L16" s="704"/>
      <c r="M16" s="704"/>
      <c r="N16" s="704"/>
      <c r="O16" s="704"/>
      <c r="P16" s="704"/>
      <c r="Q16" s="704"/>
      <c r="R16" s="704"/>
      <c r="S16" s="704"/>
      <c r="T16" s="704"/>
      <c r="U16" s="622"/>
    </row>
    <row r="17" spans="1:21" s="619" customFormat="1" ht="25.5">
      <c r="A17" s="660" t="s">
        <v>801</v>
      </c>
      <c r="B17" s="661" t="s">
        <v>802</v>
      </c>
      <c r="C17" s="705">
        <v>1265955988.6023755</v>
      </c>
      <c r="D17" s="706">
        <v>1142033829.8550174</v>
      </c>
      <c r="E17" s="706">
        <v>7256699.3196210032</v>
      </c>
      <c r="F17" s="706">
        <v>106450.26000000001</v>
      </c>
      <c r="G17" s="706">
        <v>71546672.310287118</v>
      </c>
      <c r="H17" s="706">
        <v>2376132.758045</v>
      </c>
      <c r="I17" s="706">
        <v>2294862.1057301052</v>
      </c>
      <c r="J17" s="706">
        <v>956804.30796000606</v>
      </c>
      <c r="K17" s="706">
        <v>0</v>
      </c>
      <c r="L17" s="706">
        <v>52375486.437068015</v>
      </c>
      <c r="M17" s="706">
        <v>4262149.3849520013</v>
      </c>
      <c r="N17" s="706">
        <v>851337.10085165023</v>
      </c>
      <c r="O17" s="706">
        <v>6092773.2322432771</v>
      </c>
      <c r="P17" s="706">
        <v>1337022.0358190765</v>
      </c>
      <c r="Q17" s="706">
        <v>2851778.255334001</v>
      </c>
      <c r="R17" s="706">
        <v>2051112.0563000003</v>
      </c>
      <c r="S17" s="706">
        <v>0</v>
      </c>
      <c r="T17" s="706">
        <v>15669.615</v>
      </c>
      <c r="U17" s="627"/>
    </row>
    <row r="18" spans="1:21" s="619" customFormat="1" ht="25.5">
      <c r="A18" s="662" t="s">
        <v>803</v>
      </c>
      <c r="B18" s="662" t="s">
        <v>804</v>
      </c>
      <c r="C18" s="707">
        <v>985149381.96973205</v>
      </c>
      <c r="D18" s="706">
        <v>869856170.6263001</v>
      </c>
      <c r="E18" s="706">
        <v>2772035.2995975134</v>
      </c>
      <c r="F18" s="706">
        <v>105844.77</v>
      </c>
      <c r="G18" s="706">
        <v>68382441.898148015</v>
      </c>
      <c r="H18" s="706">
        <v>1573504.9780450002</v>
      </c>
      <c r="I18" s="706">
        <v>1121585.5835909939</v>
      </c>
      <c r="J18" s="706">
        <v>945523.64796000614</v>
      </c>
      <c r="K18" s="706">
        <v>0</v>
      </c>
      <c r="L18" s="706">
        <v>46910769.445282988</v>
      </c>
      <c r="M18" s="706">
        <v>3394551.35366</v>
      </c>
      <c r="N18" s="706">
        <v>272538.66864799999</v>
      </c>
      <c r="O18" s="706">
        <v>4660917.9680430004</v>
      </c>
      <c r="P18" s="706">
        <v>551489.96890000009</v>
      </c>
      <c r="Q18" s="706">
        <v>2018737.9553340003</v>
      </c>
      <c r="R18" s="706">
        <v>1476254.7463000002</v>
      </c>
      <c r="S18" s="706">
        <v>0</v>
      </c>
      <c r="T18" s="706">
        <v>0</v>
      </c>
      <c r="U18" s="627"/>
    </row>
    <row r="19" spans="1:21" s="619" customFormat="1">
      <c r="A19" s="660" t="s">
        <v>805</v>
      </c>
      <c r="B19" s="663" t="s">
        <v>806</v>
      </c>
      <c r="C19" s="708">
        <v>2159154801.9002595</v>
      </c>
      <c r="D19" s="706">
        <v>1943982646.2396951</v>
      </c>
      <c r="E19" s="706">
        <v>4718611.8577828323</v>
      </c>
      <c r="F19" s="706">
        <v>215230.82699999999</v>
      </c>
      <c r="G19" s="706">
        <v>100926613.47717807</v>
      </c>
      <c r="H19" s="706">
        <v>1662659.3811193891</v>
      </c>
      <c r="I19" s="706">
        <v>2186432.5699059027</v>
      </c>
      <c r="J19" s="706">
        <v>975972.06388100004</v>
      </c>
      <c r="K19" s="706">
        <v>0</v>
      </c>
      <c r="L19" s="706">
        <v>114245542.18338834</v>
      </c>
      <c r="M19" s="706">
        <v>4786394.1655792007</v>
      </c>
      <c r="N19" s="706">
        <v>414300.23581280571</v>
      </c>
      <c r="O19" s="706">
        <v>5154780.3719968107</v>
      </c>
      <c r="P19" s="706">
        <v>1144606.7184191581</v>
      </c>
      <c r="Q19" s="706">
        <v>4223907.1577451602</v>
      </c>
      <c r="R19" s="706">
        <v>3276792.9512257315</v>
      </c>
      <c r="S19" s="706">
        <v>0</v>
      </c>
      <c r="T19" s="706">
        <v>8079.1158815277931</v>
      </c>
      <c r="U19" s="627"/>
    </row>
    <row r="20" spans="1:21" s="619" customFormat="1">
      <c r="A20" s="662" t="s">
        <v>807</v>
      </c>
      <c r="B20" s="662" t="s">
        <v>808</v>
      </c>
      <c r="C20" s="707">
        <v>1362217892.335053</v>
      </c>
      <c r="D20" s="706">
        <v>1214630820.5019836</v>
      </c>
      <c r="E20" s="706">
        <v>3933638.5482401219</v>
      </c>
      <c r="F20" s="706">
        <v>189476.217</v>
      </c>
      <c r="G20" s="706">
        <v>99856463.193165749</v>
      </c>
      <c r="H20" s="706">
        <v>1244015.0495856958</v>
      </c>
      <c r="I20" s="706">
        <v>2044814.6145085203</v>
      </c>
      <c r="J20" s="706">
        <v>972608.22388099995</v>
      </c>
      <c r="K20" s="706">
        <v>0</v>
      </c>
      <c r="L20" s="706">
        <v>47730608.639903523</v>
      </c>
      <c r="M20" s="706">
        <v>4446073.7668712018</v>
      </c>
      <c r="N20" s="706">
        <v>317073.46838971617</v>
      </c>
      <c r="O20" s="706">
        <v>4970470.2694866844</v>
      </c>
      <c r="P20" s="706">
        <v>1017470.3411377117</v>
      </c>
      <c r="Q20" s="706">
        <v>2742515.0685815713</v>
      </c>
      <c r="R20" s="706">
        <v>2468988.1982</v>
      </c>
      <c r="S20" s="706">
        <v>0</v>
      </c>
      <c r="T20" s="706">
        <v>0</v>
      </c>
      <c r="U20" s="627"/>
    </row>
    <row r="21" spans="1:21" s="619" customFormat="1">
      <c r="A21" s="664">
        <v>1.4</v>
      </c>
      <c r="B21" s="665" t="s">
        <v>939</v>
      </c>
      <c r="C21" s="709">
        <v>577577.26599999995</v>
      </c>
      <c r="D21" s="706">
        <v>562952.81599999999</v>
      </c>
      <c r="E21" s="706">
        <v>0</v>
      </c>
      <c r="F21" s="706">
        <v>0</v>
      </c>
      <c r="G21" s="706">
        <v>14624.45</v>
      </c>
      <c r="H21" s="706">
        <v>14624.45</v>
      </c>
      <c r="I21" s="706">
        <v>0</v>
      </c>
      <c r="J21" s="706">
        <v>0</v>
      </c>
      <c r="K21" s="706">
        <v>0</v>
      </c>
      <c r="L21" s="706">
        <v>0</v>
      </c>
      <c r="M21" s="706">
        <v>0</v>
      </c>
      <c r="N21" s="706">
        <v>0</v>
      </c>
      <c r="O21" s="706">
        <v>0</v>
      </c>
      <c r="P21" s="706">
        <v>0</v>
      </c>
      <c r="Q21" s="706">
        <v>0</v>
      </c>
      <c r="R21" s="706">
        <v>0</v>
      </c>
      <c r="S21" s="706">
        <v>0</v>
      </c>
      <c r="T21" s="706">
        <v>0</v>
      </c>
      <c r="U21" s="627"/>
    </row>
    <row r="22" spans="1:21" s="619" customFormat="1">
      <c r="A22" s="664">
        <v>1.5</v>
      </c>
      <c r="B22" s="665" t="s">
        <v>940</v>
      </c>
      <c r="C22" s="709"/>
      <c r="D22" s="706"/>
      <c r="E22" s="706"/>
      <c r="F22" s="706"/>
      <c r="G22" s="706"/>
      <c r="H22" s="706"/>
      <c r="I22" s="706"/>
      <c r="J22" s="706"/>
      <c r="K22" s="706"/>
      <c r="L22" s="706"/>
      <c r="M22" s="706"/>
      <c r="N22" s="706"/>
      <c r="O22" s="706"/>
      <c r="P22" s="706"/>
      <c r="Q22" s="706"/>
      <c r="R22" s="706"/>
      <c r="S22" s="706"/>
      <c r="T22" s="706"/>
      <c r="U22" s="627"/>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1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85" zoomScaleNormal="85" zoomScaleSheetLayoutView="85" workbookViewId="0">
      <selection activeCell="B39" sqref="B39"/>
    </sheetView>
  </sheetViews>
  <sheetFormatPr defaultColWidth="9.140625" defaultRowHeight="12.75"/>
  <cols>
    <col min="1" max="1" width="11.85546875" style="595" bestFit="1" customWidth="1"/>
    <col min="2" max="2" width="80.42578125" style="595" customWidth="1"/>
    <col min="3" max="5" width="19.5703125" style="595" customWidth="1"/>
    <col min="6" max="7" width="19.5703125" style="669" customWidth="1"/>
    <col min="8" max="9" width="19.5703125" style="595" customWidth="1"/>
    <col min="10" max="14" width="19.5703125" style="669" customWidth="1"/>
    <col min="15" max="15" width="19.5703125" style="595" customWidth="1"/>
    <col min="16" max="16384" width="9.140625" style="595"/>
  </cols>
  <sheetData>
    <row r="1" spans="1:15" ht="15">
      <c r="A1" s="594" t="s">
        <v>188</v>
      </c>
      <c r="B1" s="648" t="str">
        <f>Info!C2</f>
        <v>სს ”ლიბერთი ბანკი”</v>
      </c>
      <c r="F1" s="595"/>
      <c r="G1" s="595"/>
      <c r="J1" s="595"/>
      <c r="K1" s="595"/>
      <c r="L1" s="595"/>
      <c r="M1" s="595"/>
      <c r="N1" s="595"/>
    </row>
    <row r="2" spans="1:15">
      <c r="A2" s="596" t="s">
        <v>189</v>
      </c>
      <c r="B2" s="597">
        <f>'1. key ratios'!B2</f>
        <v>44742</v>
      </c>
      <c r="F2" s="595"/>
      <c r="G2" s="595"/>
      <c r="J2" s="595"/>
      <c r="K2" s="595"/>
      <c r="L2" s="595"/>
      <c r="M2" s="595"/>
      <c r="N2" s="595"/>
    </row>
    <row r="3" spans="1:15">
      <c r="A3" s="598" t="s">
        <v>811</v>
      </c>
      <c r="F3" s="595"/>
      <c r="G3" s="595"/>
      <c r="J3" s="595"/>
      <c r="K3" s="595"/>
      <c r="L3" s="595"/>
      <c r="M3" s="595"/>
      <c r="N3" s="595"/>
    </row>
    <row r="4" spans="1:15">
      <c r="F4" s="595"/>
      <c r="G4" s="595"/>
      <c r="J4" s="595"/>
      <c r="K4" s="595"/>
      <c r="L4" s="595"/>
      <c r="M4" s="595"/>
      <c r="N4" s="595"/>
    </row>
    <row r="5" spans="1:15" ht="37.5" customHeight="1">
      <c r="A5" s="796" t="s">
        <v>812</v>
      </c>
      <c r="B5" s="797"/>
      <c r="C5" s="842" t="s">
        <v>813</v>
      </c>
      <c r="D5" s="843"/>
      <c r="E5" s="843"/>
      <c r="F5" s="843"/>
      <c r="G5" s="843"/>
      <c r="H5" s="844"/>
      <c r="I5" s="845" t="s">
        <v>814</v>
      </c>
      <c r="J5" s="846"/>
      <c r="K5" s="846"/>
      <c r="L5" s="846"/>
      <c r="M5" s="846"/>
      <c r="N5" s="847"/>
      <c r="O5" s="848" t="s">
        <v>684</v>
      </c>
    </row>
    <row r="6" spans="1:15" ht="39.6" customHeight="1">
      <c r="A6" s="800"/>
      <c r="B6" s="801"/>
      <c r="C6" s="666"/>
      <c r="D6" s="611" t="s">
        <v>815</v>
      </c>
      <c r="E6" s="611" t="s">
        <v>816</v>
      </c>
      <c r="F6" s="611" t="s">
        <v>817</v>
      </c>
      <c r="G6" s="611" t="s">
        <v>818</v>
      </c>
      <c r="H6" s="611" t="s">
        <v>819</v>
      </c>
      <c r="I6" s="667"/>
      <c r="J6" s="611" t="s">
        <v>815</v>
      </c>
      <c r="K6" s="611" t="s">
        <v>816</v>
      </c>
      <c r="L6" s="611" t="s">
        <v>817</v>
      </c>
      <c r="M6" s="611" t="s">
        <v>818</v>
      </c>
      <c r="N6" s="611" t="s">
        <v>819</v>
      </c>
      <c r="O6" s="849"/>
    </row>
    <row r="7" spans="1:15">
      <c r="A7" s="620">
        <v>1</v>
      </c>
      <c r="B7" s="621" t="s">
        <v>694</v>
      </c>
      <c r="C7" s="693">
        <v>595892056.41081321</v>
      </c>
      <c r="D7" s="688">
        <v>568596614.35138094</v>
      </c>
      <c r="E7" s="688">
        <v>6647763.5199999996</v>
      </c>
      <c r="F7" s="688">
        <v>3241895.1674999986</v>
      </c>
      <c r="G7" s="688">
        <v>3435533.4400000018</v>
      </c>
      <c r="H7" s="688">
        <v>13970249.931931004</v>
      </c>
      <c r="I7" s="688">
        <v>28686787.12560818</v>
      </c>
      <c r="J7" s="688">
        <v>11361425.571427217</v>
      </c>
      <c r="K7" s="688">
        <v>664776.35200000007</v>
      </c>
      <c r="L7" s="688">
        <v>972568.55024999997</v>
      </c>
      <c r="M7" s="688">
        <v>1717766.7200000009</v>
      </c>
      <c r="N7" s="688">
        <v>13970249.931931004</v>
      </c>
      <c r="O7" s="688"/>
    </row>
    <row r="8" spans="1:15">
      <c r="A8" s="620">
        <v>2</v>
      </c>
      <c r="B8" s="621" t="s">
        <v>695</v>
      </c>
      <c r="C8" s="693">
        <v>25240094.659678999</v>
      </c>
      <c r="D8" s="688">
        <v>25240094.659678999</v>
      </c>
      <c r="E8" s="688">
        <v>0</v>
      </c>
      <c r="F8" s="694">
        <v>0</v>
      </c>
      <c r="G8" s="694">
        <v>0</v>
      </c>
      <c r="H8" s="688">
        <v>0</v>
      </c>
      <c r="I8" s="688">
        <v>504801.89319358004</v>
      </c>
      <c r="J8" s="694">
        <v>504801.89319358004</v>
      </c>
      <c r="K8" s="694">
        <v>0</v>
      </c>
      <c r="L8" s="694">
        <v>0</v>
      </c>
      <c r="M8" s="694">
        <v>0</v>
      </c>
      <c r="N8" s="694">
        <v>0</v>
      </c>
      <c r="O8" s="688"/>
    </row>
    <row r="9" spans="1:15">
      <c r="A9" s="620">
        <v>3</v>
      </c>
      <c r="B9" s="621" t="s">
        <v>696</v>
      </c>
      <c r="C9" s="693">
        <v>69176923.508880004</v>
      </c>
      <c r="D9" s="688">
        <v>69176923.508880004</v>
      </c>
      <c r="E9" s="688">
        <v>0</v>
      </c>
      <c r="F9" s="695">
        <v>0</v>
      </c>
      <c r="G9" s="695">
        <v>0</v>
      </c>
      <c r="H9" s="688">
        <v>0</v>
      </c>
      <c r="I9" s="688">
        <v>1383538.4701775997</v>
      </c>
      <c r="J9" s="695">
        <v>1383538.4701775997</v>
      </c>
      <c r="K9" s="695">
        <v>0</v>
      </c>
      <c r="L9" s="695">
        <v>0</v>
      </c>
      <c r="M9" s="695">
        <v>0</v>
      </c>
      <c r="N9" s="695">
        <v>0</v>
      </c>
      <c r="O9" s="688"/>
    </row>
    <row r="10" spans="1:15">
      <c r="A10" s="620">
        <v>4</v>
      </c>
      <c r="B10" s="621" t="s">
        <v>697</v>
      </c>
      <c r="C10" s="693">
        <v>63486172.369271986</v>
      </c>
      <c r="D10" s="688">
        <v>63140157.649020992</v>
      </c>
      <c r="E10" s="688">
        <v>322467.760251</v>
      </c>
      <c r="F10" s="695">
        <v>0</v>
      </c>
      <c r="G10" s="695">
        <v>0</v>
      </c>
      <c r="H10" s="688">
        <v>23546.959999999999</v>
      </c>
      <c r="I10" s="688">
        <v>1318596.8890055201</v>
      </c>
      <c r="J10" s="695">
        <v>1262803.15298042</v>
      </c>
      <c r="K10" s="695">
        <v>32246.7760251</v>
      </c>
      <c r="L10" s="695">
        <v>0</v>
      </c>
      <c r="M10" s="695">
        <v>0</v>
      </c>
      <c r="N10" s="695">
        <v>23546.959999999999</v>
      </c>
      <c r="O10" s="688"/>
    </row>
    <row r="11" spans="1:15">
      <c r="A11" s="620">
        <v>5</v>
      </c>
      <c r="B11" s="621" t="s">
        <v>698</v>
      </c>
      <c r="C11" s="693">
        <v>74067758.156277001</v>
      </c>
      <c r="D11" s="688">
        <v>52378344.482869007</v>
      </c>
      <c r="E11" s="688">
        <v>18746899.022582997</v>
      </c>
      <c r="F11" s="695">
        <v>2677169.2946299999</v>
      </c>
      <c r="G11" s="695">
        <v>57291.79</v>
      </c>
      <c r="H11" s="688">
        <v>208053.56619500002</v>
      </c>
      <c r="I11" s="688">
        <v>3962107.041499678</v>
      </c>
      <c r="J11" s="695">
        <v>1047566.8896573795</v>
      </c>
      <c r="K11" s="695">
        <v>1874689.9022582998</v>
      </c>
      <c r="L11" s="695">
        <v>803150.78838899999</v>
      </c>
      <c r="M11" s="695">
        <v>28645.895</v>
      </c>
      <c r="N11" s="695">
        <v>208053.56619500002</v>
      </c>
      <c r="O11" s="688"/>
    </row>
    <row r="12" spans="1:15">
      <c r="A12" s="620">
        <v>6</v>
      </c>
      <c r="B12" s="621" t="s">
        <v>699</v>
      </c>
      <c r="C12" s="693">
        <v>1880753.5582029999</v>
      </c>
      <c r="D12" s="688">
        <v>1553880.3272279999</v>
      </c>
      <c r="E12" s="688">
        <v>316444.68097500002</v>
      </c>
      <c r="F12" s="695">
        <v>0</v>
      </c>
      <c r="G12" s="695">
        <v>0</v>
      </c>
      <c r="H12" s="688">
        <v>10428.549999999999</v>
      </c>
      <c r="I12" s="688">
        <v>73150.624642060007</v>
      </c>
      <c r="J12" s="695">
        <v>31077.60654456</v>
      </c>
      <c r="K12" s="695">
        <v>31644.468097500001</v>
      </c>
      <c r="L12" s="695">
        <v>0</v>
      </c>
      <c r="M12" s="695">
        <v>0</v>
      </c>
      <c r="N12" s="695">
        <v>10428.549999999999</v>
      </c>
      <c r="O12" s="688"/>
    </row>
    <row r="13" spans="1:15">
      <c r="A13" s="620">
        <v>7</v>
      </c>
      <c r="B13" s="621" t="s">
        <v>700</v>
      </c>
      <c r="C13" s="693">
        <v>13415766.721336005</v>
      </c>
      <c r="D13" s="688">
        <v>12993306.721336005</v>
      </c>
      <c r="E13" s="688">
        <v>242883.20000000001</v>
      </c>
      <c r="F13" s="695">
        <v>150907.75</v>
      </c>
      <c r="G13" s="695">
        <v>12271.25</v>
      </c>
      <c r="H13" s="688">
        <v>16397.8</v>
      </c>
      <c r="I13" s="688">
        <v>351960.20442672004</v>
      </c>
      <c r="J13" s="695">
        <v>259866.13442672006</v>
      </c>
      <c r="K13" s="695">
        <v>24288.32</v>
      </c>
      <c r="L13" s="695">
        <v>45272.324999999997</v>
      </c>
      <c r="M13" s="695">
        <v>6135.625</v>
      </c>
      <c r="N13" s="695">
        <v>16397.8</v>
      </c>
      <c r="O13" s="688"/>
    </row>
    <row r="14" spans="1:15">
      <c r="A14" s="620">
        <v>8</v>
      </c>
      <c r="B14" s="621" t="s">
        <v>701</v>
      </c>
      <c r="C14" s="693">
        <v>21956040.453296006</v>
      </c>
      <c r="D14" s="688">
        <v>21090944.504364006</v>
      </c>
      <c r="E14" s="688">
        <v>744182.07000000007</v>
      </c>
      <c r="F14" s="695">
        <v>4939.75</v>
      </c>
      <c r="G14" s="695">
        <v>0</v>
      </c>
      <c r="H14" s="688">
        <v>115974.12893199999</v>
      </c>
      <c r="I14" s="688">
        <v>613693.15101927985</v>
      </c>
      <c r="J14" s="695">
        <v>421818.89008728031</v>
      </c>
      <c r="K14" s="695">
        <v>74418.206999999995</v>
      </c>
      <c r="L14" s="695">
        <v>1481.925</v>
      </c>
      <c r="M14" s="695">
        <v>0</v>
      </c>
      <c r="N14" s="695">
        <v>115974.12893199999</v>
      </c>
      <c r="O14" s="688"/>
    </row>
    <row r="15" spans="1:15">
      <c r="A15" s="620">
        <v>9</v>
      </c>
      <c r="B15" s="621" t="s">
        <v>702</v>
      </c>
      <c r="C15" s="693">
        <v>13996428.616454996</v>
      </c>
      <c r="D15" s="688">
        <v>12359714.486454997</v>
      </c>
      <c r="E15" s="688">
        <v>1558147.9</v>
      </c>
      <c r="F15" s="695">
        <v>28277.85</v>
      </c>
      <c r="G15" s="695">
        <v>3495.43</v>
      </c>
      <c r="H15" s="688">
        <v>46792.950000000004</v>
      </c>
      <c r="I15" s="688">
        <v>460033.09972910007</v>
      </c>
      <c r="J15" s="695">
        <v>247194.28972910004</v>
      </c>
      <c r="K15" s="695">
        <v>155814.79</v>
      </c>
      <c r="L15" s="695">
        <v>8483.3549999999996</v>
      </c>
      <c r="M15" s="695">
        <v>1747.7149999999999</v>
      </c>
      <c r="N15" s="695">
        <v>46792.950000000004</v>
      </c>
      <c r="O15" s="688"/>
    </row>
    <row r="16" spans="1:15">
      <c r="A16" s="620">
        <v>10</v>
      </c>
      <c r="B16" s="621" t="s">
        <v>703</v>
      </c>
      <c r="C16" s="693">
        <v>2709346.3281060001</v>
      </c>
      <c r="D16" s="688">
        <v>2577340.1381060001</v>
      </c>
      <c r="E16" s="688">
        <v>127001.46</v>
      </c>
      <c r="F16" s="695">
        <v>0</v>
      </c>
      <c r="G16" s="695">
        <v>0</v>
      </c>
      <c r="H16" s="688">
        <v>5004.7299999999996</v>
      </c>
      <c r="I16" s="688">
        <v>69251.678762119991</v>
      </c>
      <c r="J16" s="695">
        <v>51546.802762120002</v>
      </c>
      <c r="K16" s="695">
        <v>12700.146000000001</v>
      </c>
      <c r="L16" s="695">
        <v>0</v>
      </c>
      <c r="M16" s="695">
        <v>0</v>
      </c>
      <c r="N16" s="695">
        <v>5004.7299999999996</v>
      </c>
      <c r="O16" s="688"/>
    </row>
    <row r="17" spans="1:15">
      <c r="A17" s="620">
        <v>11</v>
      </c>
      <c r="B17" s="621" t="s">
        <v>704</v>
      </c>
      <c r="C17" s="693">
        <v>838923.72911499999</v>
      </c>
      <c r="D17" s="688">
        <v>774177.66911500006</v>
      </c>
      <c r="E17" s="688">
        <v>0</v>
      </c>
      <c r="F17" s="695">
        <v>49366.09</v>
      </c>
      <c r="G17" s="695">
        <v>0</v>
      </c>
      <c r="H17" s="688">
        <v>15379.970000000001</v>
      </c>
      <c r="I17" s="688">
        <v>45673.350382300006</v>
      </c>
      <c r="J17" s="695">
        <v>15483.553382299999</v>
      </c>
      <c r="K17" s="695">
        <v>0</v>
      </c>
      <c r="L17" s="695">
        <v>14809.826999999999</v>
      </c>
      <c r="M17" s="695">
        <v>0</v>
      </c>
      <c r="N17" s="695">
        <v>15379.970000000001</v>
      </c>
      <c r="O17" s="688"/>
    </row>
    <row r="18" spans="1:15">
      <c r="A18" s="620">
        <v>12</v>
      </c>
      <c r="B18" s="621" t="s">
        <v>705</v>
      </c>
      <c r="C18" s="693">
        <v>152065855.96718714</v>
      </c>
      <c r="D18" s="688">
        <v>143601189.19209599</v>
      </c>
      <c r="E18" s="688">
        <v>1956036.2986229998</v>
      </c>
      <c r="F18" s="695">
        <v>2903894.4164679996</v>
      </c>
      <c r="G18" s="695">
        <v>667332.20000000007</v>
      </c>
      <c r="H18" s="688">
        <v>2937403.86</v>
      </c>
      <c r="I18" s="688">
        <v>7209811.4604446143</v>
      </c>
      <c r="J18" s="695">
        <v>2871969.5456419219</v>
      </c>
      <c r="K18" s="695">
        <v>195603.6298623</v>
      </c>
      <c r="L18" s="695">
        <v>871168.32494040008</v>
      </c>
      <c r="M18" s="695">
        <v>333666.10000000003</v>
      </c>
      <c r="N18" s="695">
        <v>2937403.86</v>
      </c>
      <c r="O18" s="688"/>
    </row>
    <row r="19" spans="1:15">
      <c r="A19" s="620">
        <v>13</v>
      </c>
      <c r="B19" s="621" t="s">
        <v>706</v>
      </c>
      <c r="C19" s="693">
        <v>46446950.900973998</v>
      </c>
      <c r="D19" s="688">
        <v>45958119.820974007</v>
      </c>
      <c r="E19" s="688">
        <v>50859.01</v>
      </c>
      <c r="F19" s="695">
        <v>91179.85</v>
      </c>
      <c r="G19" s="695">
        <v>64206.409999999996</v>
      </c>
      <c r="H19" s="688">
        <v>282585.81</v>
      </c>
      <c r="I19" s="688">
        <v>1266291.2674194807</v>
      </c>
      <c r="J19" s="695">
        <v>919162.39641948033</v>
      </c>
      <c r="K19" s="695">
        <v>5085.9009999999998</v>
      </c>
      <c r="L19" s="695">
        <v>27353.954999999998</v>
      </c>
      <c r="M19" s="695">
        <v>32103.204999999998</v>
      </c>
      <c r="N19" s="695">
        <v>282585.81</v>
      </c>
      <c r="O19" s="688"/>
    </row>
    <row r="20" spans="1:15">
      <c r="A20" s="620">
        <v>14</v>
      </c>
      <c r="B20" s="621" t="s">
        <v>707</v>
      </c>
      <c r="C20" s="693">
        <v>57464921.159377001</v>
      </c>
      <c r="D20" s="688">
        <v>38925823.671509989</v>
      </c>
      <c r="E20" s="688">
        <v>12641965.758186001</v>
      </c>
      <c r="F20" s="695">
        <v>4900161.6646809997</v>
      </c>
      <c r="G20" s="695">
        <v>911524.80500000005</v>
      </c>
      <c r="H20" s="688">
        <v>85445.260000000009</v>
      </c>
      <c r="I20" s="688">
        <v>4022568.776353098</v>
      </c>
      <c r="J20" s="695">
        <v>747116.03863019985</v>
      </c>
      <c r="K20" s="695">
        <v>1264196.5758185997</v>
      </c>
      <c r="L20" s="695">
        <v>1470048.4994043</v>
      </c>
      <c r="M20" s="695">
        <v>455762.40250000003</v>
      </c>
      <c r="N20" s="695">
        <v>85445.260000000009</v>
      </c>
      <c r="O20" s="688"/>
    </row>
    <row r="21" spans="1:15">
      <c r="A21" s="620">
        <v>15</v>
      </c>
      <c r="B21" s="621" t="s">
        <v>708</v>
      </c>
      <c r="C21" s="693">
        <v>16214630.886428</v>
      </c>
      <c r="D21" s="688">
        <v>14227123.844763</v>
      </c>
      <c r="E21" s="688">
        <v>802164.61327800003</v>
      </c>
      <c r="F21" s="695">
        <v>802209.55838699988</v>
      </c>
      <c r="G21" s="695">
        <v>198114.77000000002</v>
      </c>
      <c r="H21" s="688">
        <v>185018.1</v>
      </c>
      <c r="I21" s="688">
        <v>889497.29073915945</v>
      </c>
      <c r="J21" s="695">
        <v>284542.4768952601</v>
      </c>
      <c r="K21" s="695">
        <v>80216.461327800003</v>
      </c>
      <c r="L21" s="695">
        <v>240662.8675161</v>
      </c>
      <c r="M21" s="695">
        <v>99057.385000000009</v>
      </c>
      <c r="N21" s="695">
        <v>185018.1</v>
      </c>
      <c r="O21" s="688"/>
    </row>
    <row r="22" spans="1:15">
      <c r="A22" s="620">
        <v>16</v>
      </c>
      <c r="B22" s="621" t="s">
        <v>709</v>
      </c>
      <c r="C22" s="693">
        <v>17949585.963862002</v>
      </c>
      <c r="D22" s="688">
        <v>17949585.963862002</v>
      </c>
      <c r="E22" s="688">
        <v>0</v>
      </c>
      <c r="F22" s="695">
        <v>0</v>
      </c>
      <c r="G22" s="695">
        <v>0</v>
      </c>
      <c r="H22" s="688">
        <v>0</v>
      </c>
      <c r="I22" s="688">
        <v>358991.71927723999</v>
      </c>
      <c r="J22" s="695">
        <v>358991.71927723999</v>
      </c>
      <c r="K22" s="695">
        <v>0</v>
      </c>
      <c r="L22" s="695">
        <v>0</v>
      </c>
      <c r="M22" s="695">
        <v>0</v>
      </c>
      <c r="N22" s="695">
        <v>0</v>
      </c>
      <c r="O22" s="688"/>
    </row>
    <row r="23" spans="1:15">
      <c r="A23" s="620">
        <v>17</v>
      </c>
      <c r="B23" s="621" t="s">
        <v>710</v>
      </c>
      <c r="C23" s="693">
        <v>1152728.1832980001</v>
      </c>
      <c r="D23" s="688">
        <v>1152728.1832980001</v>
      </c>
      <c r="E23" s="688">
        <v>0</v>
      </c>
      <c r="F23" s="695">
        <v>0</v>
      </c>
      <c r="G23" s="695">
        <v>0</v>
      </c>
      <c r="H23" s="688">
        <v>0</v>
      </c>
      <c r="I23" s="688">
        <v>23054.563665960002</v>
      </c>
      <c r="J23" s="695">
        <v>23054.563665960002</v>
      </c>
      <c r="K23" s="695">
        <v>0</v>
      </c>
      <c r="L23" s="695">
        <v>0</v>
      </c>
      <c r="M23" s="695">
        <v>0</v>
      </c>
      <c r="N23" s="695">
        <v>0</v>
      </c>
      <c r="O23" s="688"/>
    </row>
    <row r="24" spans="1:15">
      <c r="A24" s="620">
        <v>18</v>
      </c>
      <c r="B24" s="621" t="s">
        <v>711</v>
      </c>
      <c r="C24" s="693">
        <v>61939261.649926007</v>
      </c>
      <c r="D24" s="688">
        <v>61939261.649926007</v>
      </c>
      <c r="E24" s="688">
        <v>0</v>
      </c>
      <c r="F24" s="695">
        <v>0</v>
      </c>
      <c r="G24" s="695">
        <v>0</v>
      </c>
      <c r="H24" s="688">
        <v>0</v>
      </c>
      <c r="I24" s="688">
        <v>1238785.2329985201</v>
      </c>
      <c r="J24" s="695">
        <v>1238785.2329985201</v>
      </c>
      <c r="K24" s="695">
        <v>0</v>
      </c>
      <c r="L24" s="695">
        <v>0</v>
      </c>
      <c r="M24" s="695">
        <v>0</v>
      </c>
      <c r="N24" s="695">
        <v>0</v>
      </c>
      <c r="O24" s="688"/>
    </row>
    <row r="25" spans="1:15">
      <c r="A25" s="620">
        <v>19</v>
      </c>
      <c r="B25" s="621" t="s">
        <v>712</v>
      </c>
      <c r="C25" s="693">
        <v>630075.20109599992</v>
      </c>
      <c r="D25" s="688">
        <v>349934.43394799996</v>
      </c>
      <c r="E25" s="688">
        <v>22851.453534</v>
      </c>
      <c r="F25" s="695">
        <v>0</v>
      </c>
      <c r="G25" s="695">
        <v>0</v>
      </c>
      <c r="H25" s="688">
        <v>257289.31361400001</v>
      </c>
      <c r="I25" s="688">
        <v>266573.14764635998</v>
      </c>
      <c r="J25" s="695">
        <v>6998.6886789600003</v>
      </c>
      <c r="K25" s="695">
        <v>2285.1453534000002</v>
      </c>
      <c r="L25" s="695">
        <v>0</v>
      </c>
      <c r="M25" s="695">
        <v>0</v>
      </c>
      <c r="N25" s="695">
        <v>257289.31361400001</v>
      </c>
      <c r="O25" s="688"/>
    </row>
    <row r="26" spans="1:15">
      <c r="A26" s="620">
        <v>20</v>
      </c>
      <c r="B26" s="621" t="s">
        <v>713</v>
      </c>
      <c r="C26" s="693">
        <v>33219431.139398005</v>
      </c>
      <c r="D26" s="688">
        <v>18485585.781958003</v>
      </c>
      <c r="E26" s="688">
        <v>67438.391124000002</v>
      </c>
      <c r="F26" s="695">
        <v>14666406.966316001</v>
      </c>
      <c r="G26" s="695">
        <v>0</v>
      </c>
      <c r="H26" s="688">
        <v>0</v>
      </c>
      <c r="I26" s="688">
        <v>4776365.855446361</v>
      </c>
      <c r="J26" s="695">
        <v>369699.92643915996</v>
      </c>
      <c r="K26" s="695">
        <v>6743.8391124</v>
      </c>
      <c r="L26" s="695">
        <v>4399922.0898948004</v>
      </c>
      <c r="M26" s="695">
        <v>0</v>
      </c>
      <c r="N26" s="695">
        <v>0</v>
      </c>
      <c r="O26" s="688"/>
    </row>
    <row r="27" spans="1:15">
      <c r="A27" s="620">
        <v>21</v>
      </c>
      <c r="B27" s="621" t="s">
        <v>714</v>
      </c>
      <c r="C27" s="693">
        <v>9906733.7804389987</v>
      </c>
      <c r="D27" s="688">
        <v>9886853.190438997</v>
      </c>
      <c r="E27" s="688">
        <v>19880.59</v>
      </c>
      <c r="F27" s="695">
        <v>0</v>
      </c>
      <c r="G27" s="695">
        <v>0</v>
      </c>
      <c r="H27" s="688">
        <v>0</v>
      </c>
      <c r="I27" s="688">
        <v>199725.12280877994</v>
      </c>
      <c r="J27" s="695">
        <v>197737.06380877996</v>
      </c>
      <c r="K27" s="695">
        <v>1988.059</v>
      </c>
      <c r="L27" s="695">
        <v>0</v>
      </c>
      <c r="M27" s="695">
        <v>0</v>
      </c>
      <c r="N27" s="695">
        <v>0</v>
      </c>
      <c r="O27" s="688"/>
    </row>
    <row r="28" spans="1:15">
      <c r="A28" s="620">
        <v>22</v>
      </c>
      <c r="B28" s="621" t="s">
        <v>715</v>
      </c>
      <c r="C28" s="693">
        <v>169698.70104499999</v>
      </c>
      <c r="D28" s="688">
        <v>169698.70104499999</v>
      </c>
      <c r="E28" s="688">
        <v>0</v>
      </c>
      <c r="F28" s="695">
        <v>0</v>
      </c>
      <c r="G28" s="695">
        <v>0</v>
      </c>
      <c r="H28" s="688">
        <v>0</v>
      </c>
      <c r="I28" s="688">
        <v>3393.9740209000001</v>
      </c>
      <c r="J28" s="695">
        <v>3393.9740209000001</v>
      </c>
      <c r="K28" s="695">
        <v>0</v>
      </c>
      <c r="L28" s="695">
        <v>0</v>
      </c>
      <c r="M28" s="695">
        <v>0</v>
      </c>
      <c r="N28" s="695">
        <v>0</v>
      </c>
      <c r="O28" s="688"/>
    </row>
    <row r="29" spans="1:15">
      <c r="A29" s="620">
        <v>23</v>
      </c>
      <c r="B29" s="621" t="s">
        <v>716</v>
      </c>
      <c r="C29" s="693">
        <v>81578266.176326081</v>
      </c>
      <c r="D29" s="688">
        <v>64933287.721162021</v>
      </c>
      <c r="E29" s="688">
        <v>8214917.5989029985</v>
      </c>
      <c r="F29" s="695">
        <v>4076819.4533720003</v>
      </c>
      <c r="G29" s="695">
        <v>1531376.1406490002</v>
      </c>
      <c r="H29" s="688">
        <v>2821865.2622400015</v>
      </c>
      <c r="I29" s="688">
        <v>6930707.571489634</v>
      </c>
      <c r="J29" s="695">
        <v>1298616.6430232399</v>
      </c>
      <c r="K29" s="695">
        <v>821491.75989029987</v>
      </c>
      <c r="L29" s="695">
        <v>1223045.8360116002</v>
      </c>
      <c r="M29" s="695">
        <v>765688.07032450009</v>
      </c>
      <c r="N29" s="695">
        <v>2821865.2622400015</v>
      </c>
      <c r="O29" s="688"/>
    </row>
    <row r="30" spans="1:15">
      <c r="A30" s="620">
        <v>24</v>
      </c>
      <c r="B30" s="621" t="s">
        <v>717</v>
      </c>
      <c r="C30" s="693">
        <v>367189069.76325506</v>
      </c>
      <c r="D30" s="688">
        <v>344968554.28027183</v>
      </c>
      <c r="E30" s="688">
        <v>9438747.0219760053</v>
      </c>
      <c r="F30" s="695">
        <v>1792100.2614900002</v>
      </c>
      <c r="G30" s="695">
        <v>4655676.1995170005</v>
      </c>
      <c r="H30" s="688">
        <v>6333992</v>
      </c>
      <c r="I30" s="688">
        <v>16903817.493408527</v>
      </c>
      <c r="J30" s="695">
        <v>6760482.6130054221</v>
      </c>
      <c r="K30" s="695">
        <v>943874.70219760039</v>
      </c>
      <c r="L30" s="695">
        <v>537630.07844699989</v>
      </c>
      <c r="M30" s="695">
        <v>2327838.0997585002</v>
      </c>
      <c r="N30" s="695">
        <v>6333992</v>
      </c>
      <c r="O30" s="688"/>
    </row>
    <row r="31" spans="1:15">
      <c r="A31" s="620">
        <v>25</v>
      </c>
      <c r="B31" s="621" t="s">
        <v>718</v>
      </c>
      <c r="C31" s="693">
        <v>7418375.1025936427</v>
      </c>
      <c r="D31" s="688">
        <v>6744894.2370256418</v>
      </c>
      <c r="E31" s="688">
        <v>225929.55000000002</v>
      </c>
      <c r="F31" s="695">
        <v>116468.01</v>
      </c>
      <c r="G31" s="695">
        <v>46384.81</v>
      </c>
      <c r="H31" s="688">
        <v>284698.49556800001</v>
      </c>
      <c r="I31" s="688">
        <v>499151.14330851304</v>
      </c>
      <c r="J31" s="695">
        <v>133726.88474051279</v>
      </c>
      <c r="K31" s="695">
        <v>22592.955000000002</v>
      </c>
      <c r="L31" s="695">
        <v>34940.402999999998</v>
      </c>
      <c r="M31" s="695">
        <v>23192.404999999999</v>
      </c>
      <c r="N31" s="695">
        <v>284698.49556800001</v>
      </c>
      <c r="O31" s="688"/>
    </row>
    <row r="32" spans="1:15">
      <c r="A32" s="620">
        <v>26</v>
      </c>
      <c r="B32" s="621" t="s">
        <v>820</v>
      </c>
      <c r="C32" s="693">
        <v>579933655.06142151</v>
      </c>
      <c r="D32" s="688">
        <v>511042959.53394026</v>
      </c>
      <c r="E32" s="688">
        <v>25069726.034814015</v>
      </c>
      <c r="F32" s="695">
        <v>9755264.0141200051</v>
      </c>
      <c r="G32" s="695">
        <v>7181523.0808669999</v>
      </c>
      <c r="H32" s="688">
        <v>26884182.397666007</v>
      </c>
      <c r="I32" s="688">
        <v>46046766.219693422</v>
      </c>
      <c r="J32" s="695">
        <v>10138270.473877974</v>
      </c>
      <c r="K32" s="695">
        <v>2506972.6034814008</v>
      </c>
      <c r="L32" s="695">
        <v>2926579.2042360045</v>
      </c>
      <c r="M32" s="695">
        <v>3590761.5404335</v>
      </c>
      <c r="N32" s="695">
        <v>26884182.397666007</v>
      </c>
      <c r="O32" s="688"/>
    </row>
    <row r="33" spans="1:15">
      <c r="A33" s="620">
        <v>27</v>
      </c>
      <c r="B33" s="668" t="s">
        <v>68</v>
      </c>
      <c r="C33" s="696">
        <f>SUM(C7:C32)</f>
        <v>2315939504.1480594</v>
      </c>
      <c r="D33" s="696">
        <f t="shared" ref="D33:O33" si="0">SUM(D7:D32)</f>
        <v>2110217098.704653</v>
      </c>
      <c r="E33" s="696">
        <f t="shared" si="0"/>
        <v>87216305.934247032</v>
      </c>
      <c r="F33" s="696">
        <f t="shared" si="0"/>
        <v>45257060.096964009</v>
      </c>
      <c r="G33" s="696">
        <f t="shared" si="0"/>
        <v>18764730.326033004</v>
      </c>
      <c r="H33" s="696">
        <f t="shared" si="0"/>
        <v>54484309.086146012</v>
      </c>
      <c r="I33" s="696">
        <f t="shared" si="0"/>
        <v>128105094.36716671</v>
      </c>
      <c r="J33" s="696">
        <f t="shared" si="0"/>
        <v>41939671.49549181</v>
      </c>
      <c r="K33" s="696">
        <f t="shared" si="0"/>
        <v>8721630.5934247002</v>
      </c>
      <c r="L33" s="696">
        <f t="shared" si="0"/>
        <v>13577118.029089205</v>
      </c>
      <c r="M33" s="696">
        <f t="shared" si="0"/>
        <v>9382365.1630165018</v>
      </c>
      <c r="N33" s="696">
        <f t="shared" si="0"/>
        <v>54484309.086146012</v>
      </c>
      <c r="O33" s="696">
        <f t="shared" si="0"/>
        <v>0</v>
      </c>
    </row>
    <row r="34" spans="1:15">
      <c r="A34" s="622"/>
      <c r="B34" s="622"/>
      <c r="C34" s="622"/>
      <c r="D34" s="622"/>
      <c r="E34" s="622"/>
      <c r="H34" s="622"/>
      <c r="I34" s="622"/>
      <c r="O34" s="622"/>
    </row>
    <row r="37" spans="1:15">
      <c r="C37" s="692"/>
      <c r="D37" s="692"/>
      <c r="E37" s="692"/>
      <c r="F37" s="692"/>
      <c r="G37" s="692"/>
      <c r="H37" s="692"/>
      <c r="I37" s="692"/>
      <c r="J37" s="692"/>
      <c r="K37" s="692"/>
      <c r="L37" s="692"/>
      <c r="M37" s="692"/>
      <c r="N37" s="692"/>
      <c r="O37" s="692"/>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85" zoomScaleNormal="85" zoomScaleSheetLayoutView="85" workbookViewId="0">
      <selection activeCell="D15" sqref="D15"/>
    </sheetView>
  </sheetViews>
  <sheetFormatPr defaultColWidth="8.7109375" defaultRowHeight="12.75"/>
  <cols>
    <col min="1" max="1" width="11.85546875" style="595" bestFit="1" customWidth="1"/>
    <col min="2" max="2" width="92" style="595" customWidth="1"/>
    <col min="3" max="3" width="20.85546875" style="595" customWidth="1"/>
    <col min="4" max="4" width="21.85546875" style="595" customWidth="1"/>
    <col min="5" max="5" width="21" style="595" customWidth="1"/>
    <col min="6" max="6" width="22.5703125" style="595" customWidth="1"/>
    <col min="7" max="7" width="23.42578125" style="595" customWidth="1"/>
    <col min="8" max="8" width="23" style="595" customWidth="1"/>
    <col min="9" max="9" width="19.28515625" style="595" customWidth="1"/>
    <col min="10" max="10" width="20.42578125" style="595" customWidth="1"/>
    <col min="11" max="11" width="23.28515625" style="595" customWidth="1"/>
    <col min="12" max="16384" width="8.7109375" style="595"/>
  </cols>
  <sheetData>
    <row r="1" spans="1:12" ht="15">
      <c r="A1" s="594" t="s">
        <v>188</v>
      </c>
      <c r="B1" s="97" t="str">
        <f>Info!C2</f>
        <v>სს ”ლიბერთი ბანკი”</v>
      </c>
    </row>
    <row r="2" spans="1:12">
      <c r="A2" s="596" t="s">
        <v>189</v>
      </c>
      <c r="B2" s="597">
        <f>'1. key ratios'!B2</f>
        <v>44742</v>
      </c>
    </row>
    <row r="3" spans="1:12">
      <c r="A3" s="598" t="s">
        <v>821</v>
      </c>
    </row>
    <row r="4" spans="1:12">
      <c r="C4" s="669" t="s">
        <v>671</v>
      </c>
      <c r="D4" s="669" t="s">
        <v>672</v>
      </c>
      <c r="E4" s="669" t="s">
        <v>673</v>
      </c>
      <c r="F4" s="669" t="s">
        <v>674</v>
      </c>
      <c r="G4" s="669" t="s">
        <v>675</v>
      </c>
      <c r="H4" s="669" t="s">
        <v>676</v>
      </c>
      <c r="I4" s="669" t="s">
        <v>677</v>
      </c>
      <c r="J4" s="669" t="s">
        <v>678</v>
      </c>
      <c r="K4" s="669" t="s">
        <v>679</v>
      </c>
    </row>
    <row r="5" spans="1:12" ht="101.25" customHeight="1">
      <c r="A5" s="850" t="s">
        <v>822</v>
      </c>
      <c r="B5" s="851"/>
      <c r="C5" s="599" t="s">
        <v>823</v>
      </c>
      <c r="D5" s="599" t="s">
        <v>809</v>
      </c>
      <c r="E5" s="599" t="s">
        <v>810</v>
      </c>
      <c r="F5" s="599" t="s">
        <v>1027</v>
      </c>
      <c r="G5" s="599" t="s">
        <v>824</v>
      </c>
      <c r="H5" s="599" t="s">
        <v>825</v>
      </c>
      <c r="I5" s="599" t="s">
        <v>826</v>
      </c>
      <c r="J5" s="599" t="s">
        <v>827</v>
      </c>
      <c r="K5" s="599" t="s">
        <v>828</v>
      </c>
    </row>
    <row r="6" spans="1:12">
      <c r="A6" s="620">
        <v>1</v>
      </c>
      <c r="B6" s="620" t="s">
        <v>829</v>
      </c>
      <c r="C6" s="688">
        <v>33617281.867363997</v>
      </c>
      <c r="D6" s="688">
        <v>577577.26599999995</v>
      </c>
      <c r="E6" s="688">
        <v>0</v>
      </c>
      <c r="F6" s="688">
        <v>173434293.24438074</v>
      </c>
      <c r="G6" s="688">
        <v>980202782.12551105</v>
      </c>
      <c r="H6" s="688">
        <v>20579801.088824</v>
      </c>
      <c r="I6" s="688">
        <v>423086297.60678214</v>
      </c>
      <c r="J6" s="688">
        <v>32506828.413070496</v>
      </c>
      <c r="K6" s="688">
        <v>651934642.53612685</v>
      </c>
      <c r="L6" s="692"/>
    </row>
    <row r="7" spans="1:12">
      <c r="A7" s="620">
        <v>2</v>
      </c>
      <c r="B7" s="623" t="s">
        <v>830</v>
      </c>
      <c r="C7" s="688"/>
      <c r="D7" s="688">
        <v>0</v>
      </c>
      <c r="E7" s="688"/>
      <c r="F7" s="688"/>
      <c r="G7" s="688"/>
      <c r="H7" s="688"/>
      <c r="I7" s="688"/>
      <c r="J7" s="688"/>
      <c r="K7" s="688"/>
      <c r="L7" s="692"/>
    </row>
    <row r="8" spans="1:12">
      <c r="A8" s="620">
        <v>3</v>
      </c>
      <c r="B8" s="623" t="s">
        <v>781</v>
      </c>
      <c r="C8" s="688">
        <v>15459962.91048</v>
      </c>
      <c r="D8" s="688"/>
      <c r="E8" s="688"/>
      <c r="F8" s="688"/>
      <c r="G8" s="688"/>
      <c r="H8" s="688"/>
      <c r="I8" s="688"/>
      <c r="J8" s="688"/>
      <c r="K8" s="688">
        <v>221488765.07851997</v>
      </c>
      <c r="L8" s="692"/>
    </row>
    <row r="9" spans="1:12">
      <c r="A9" s="620">
        <v>4</v>
      </c>
      <c r="B9" s="647" t="s">
        <v>831</v>
      </c>
      <c r="C9" s="688">
        <v>0</v>
      </c>
      <c r="D9" s="688"/>
      <c r="E9" s="688"/>
      <c r="F9" s="688">
        <v>1832387.7083230014</v>
      </c>
      <c r="G9" s="688">
        <v>46910769.445283003</v>
      </c>
      <c r="H9" s="688">
        <v>0</v>
      </c>
      <c r="I9" s="688">
        <v>16608341.043462001</v>
      </c>
      <c r="J9" s="688"/>
      <c r="K9" s="688">
        <v>53154601.312074631</v>
      </c>
      <c r="L9" s="692"/>
    </row>
    <row r="10" spans="1:12">
      <c r="A10" s="620">
        <v>5</v>
      </c>
      <c r="B10" s="670" t="s">
        <v>832</v>
      </c>
      <c r="C10" s="688"/>
      <c r="D10" s="688"/>
      <c r="E10" s="688"/>
      <c r="F10" s="688"/>
      <c r="G10" s="688"/>
      <c r="H10" s="688"/>
      <c r="I10" s="688"/>
      <c r="J10" s="688"/>
      <c r="K10" s="688"/>
      <c r="L10" s="692"/>
    </row>
    <row r="11" spans="1:12">
      <c r="A11" s="620">
        <v>6</v>
      </c>
      <c r="B11" s="670" t="s">
        <v>833</v>
      </c>
      <c r="C11" s="688"/>
      <c r="D11" s="688"/>
      <c r="E11" s="688"/>
      <c r="F11" s="688"/>
      <c r="G11" s="688"/>
      <c r="H11" s="688"/>
      <c r="I11" s="688"/>
      <c r="J11" s="688"/>
      <c r="K11" s="688"/>
      <c r="L11" s="692"/>
    </row>
    <row r="12" spans="1:12">
      <c r="C12" s="692"/>
      <c r="D12" s="692"/>
      <c r="E12" s="692"/>
      <c r="F12" s="692"/>
      <c r="G12" s="692"/>
      <c r="H12" s="692"/>
      <c r="I12" s="692"/>
      <c r="J12" s="692"/>
      <c r="K12" s="692"/>
      <c r="L12" s="692"/>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85" zoomScaleNormal="85" zoomScaleSheetLayoutView="100" workbookViewId="0">
      <selection activeCell="K38" sqref="K38"/>
    </sheetView>
  </sheetViews>
  <sheetFormatPr defaultColWidth="9.140625" defaultRowHeight="15"/>
  <cols>
    <col min="1" max="1" width="10" style="99" bestFit="1" customWidth="1"/>
    <col min="2" max="2" width="71.7109375" style="99" customWidth="1"/>
    <col min="3" max="15" width="19" style="99" customWidth="1"/>
    <col min="16" max="19" width="32.140625" style="99" customWidth="1"/>
    <col min="20" max="16384" width="9.140625" style="99"/>
  </cols>
  <sheetData>
    <row r="1" spans="1:19" ht="15.75">
      <c r="A1" s="594" t="s">
        <v>188</v>
      </c>
      <c r="B1" s="97" t="str">
        <f>Info!C2</f>
        <v>სს ”ლიბერთი ბანკი”</v>
      </c>
    </row>
    <row r="2" spans="1:19">
      <c r="A2" s="596" t="s">
        <v>189</v>
      </c>
      <c r="B2" s="597">
        <f>'1. key ratios'!B2</f>
        <v>44742</v>
      </c>
    </row>
    <row r="3" spans="1:19">
      <c r="A3" s="598" t="s">
        <v>961</v>
      </c>
      <c r="B3" s="595"/>
    </row>
    <row r="4" spans="1:19">
      <c r="A4" s="598"/>
      <c r="B4" s="595"/>
    </row>
    <row r="5" spans="1:19" ht="24" customHeight="1">
      <c r="A5" s="852" t="s">
        <v>991</v>
      </c>
      <c r="B5" s="852"/>
      <c r="C5" s="808" t="s">
        <v>784</v>
      </c>
      <c r="D5" s="808"/>
      <c r="E5" s="808"/>
      <c r="F5" s="808"/>
      <c r="G5" s="808"/>
      <c r="H5" s="808"/>
      <c r="I5" s="808" t="s">
        <v>999</v>
      </c>
      <c r="J5" s="808"/>
      <c r="K5" s="808"/>
      <c r="L5" s="808"/>
      <c r="M5" s="808"/>
      <c r="N5" s="808"/>
      <c r="O5" s="810" t="s">
        <v>987</v>
      </c>
      <c r="P5" s="810" t="s">
        <v>994</v>
      </c>
      <c r="Q5" s="810" t="s">
        <v>993</v>
      </c>
      <c r="R5" s="810" t="s">
        <v>998</v>
      </c>
      <c r="S5" s="810" t="s">
        <v>988</v>
      </c>
    </row>
    <row r="6" spans="1:19" ht="36" customHeight="1">
      <c r="A6" s="852"/>
      <c r="B6" s="852"/>
      <c r="C6" s="671"/>
      <c r="D6" s="611" t="s">
        <v>815</v>
      </c>
      <c r="E6" s="611" t="s">
        <v>816</v>
      </c>
      <c r="F6" s="611" t="s">
        <v>817</v>
      </c>
      <c r="G6" s="611" t="s">
        <v>818</v>
      </c>
      <c r="H6" s="611" t="s">
        <v>819</v>
      </c>
      <c r="I6" s="671"/>
      <c r="J6" s="611" t="s">
        <v>815</v>
      </c>
      <c r="K6" s="611" t="s">
        <v>816</v>
      </c>
      <c r="L6" s="611" t="s">
        <v>817</v>
      </c>
      <c r="M6" s="611" t="s">
        <v>818</v>
      </c>
      <c r="N6" s="611" t="s">
        <v>819</v>
      </c>
      <c r="O6" s="810"/>
      <c r="P6" s="810"/>
      <c r="Q6" s="810"/>
      <c r="R6" s="810"/>
      <c r="S6" s="810"/>
    </row>
    <row r="7" spans="1:19">
      <c r="A7" s="654">
        <v>1</v>
      </c>
      <c r="B7" s="672" t="s">
        <v>962</v>
      </c>
      <c r="C7" s="688">
        <v>118111.74</v>
      </c>
      <c r="D7" s="688">
        <v>118111.74</v>
      </c>
      <c r="E7" s="688">
        <v>0</v>
      </c>
      <c r="F7" s="688">
        <v>0</v>
      </c>
      <c r="G7" s="688">
        <v>0</v>
      </c>
      <c r="H7" s="688">
        <v>0</v>
      </c>
      <c r="I7" s="688">
        <v>2362.2348000000002</v>
      </c>
      <c r="J7" s="688">
        <v>2362.2348000000002</v>
      </c>
      <c r="K7" s="688">
        <v>0</v>
      </c>
      <c r="L7" s="688">
        <v>0</v>
      </c>
      <c r="M7" s="688">
        <v>0</v>
      </c>
      <c r="N7" s="688">
        <v>0</v>
      </c>
      <c r="O7" s="688">
        <v>4</v>
      </c>
      <c r="P7" s="715">
        <v>0</v>
      </c>
      <c r="Q7" s="715">
        <v>0</v>
      </c>
      <c r="R7" s="715">
        <v>0.15533468709376391</v>
      </c>
      <c r="S7" s="712">
        <v>42.043811470665474</v>
      </c>
    </row>
    <row r="8" spans="1:19">
      <c r="A8" s="654">
        <v>2</v>
      </c>
      <c r="B8" s="673" t="s">
        <v>963</v>
      </c>
      <c r="C8" s="688">
        <v>867090811.02578187</v>
      </c>
      <c r="D8" s="688">
        <v>786246829.02602887</v>
      </c>
      <c r="E8" s="688">
        <v>26398972.552452002</v>
      </c>
      <c r="F8" s="688">
        <v>9727219.1140410006</v>
      </c>
      <c r="G8" s="688">
        <v>9202157.4950060006</v>
      </c>
      <c r="H8" s="688">
        <v>35515632.838253997</v>
      </c>
      <c r="I8" s="688">
        <v>61306643.845935076</v>
      </c>
      <c r="J8" s="688">
        <v>15631869.270720579</v>
      </c>
      <c r="K8" s="688">
        <v>2639897.2552451999</v>
      </c>
      <c r="L8" s="688">
        <v>2918165.7342122998</v>
      </c>
      <c r="M8" s="688">
        <v>4601078.7475030003</v>
      </c>
      <c r="N8" s="688">
        <v>35515632.838253997</v>
      </c>
      <c r="O8" s="688">
        <v>439702</v>
      </c>
      <c r="P8" s="715">
        <v>0.25678105912854854</v>
      </c>
      <c r="Q8" s="715">
        <v>0.30869253823843884</v>
      </c>
      <c r="R8" s="715">
        <v>0.2450279151842</v>
      </c>
      <c r="S8" s="712">
        <v>35.389420809215522</v>
      </c>
    </row>
    <row r="9" spans="1:19">
      <c r="A9" s="654">
        <v>3</v>
      </c>
      <c r="B9" s="673" t="s">
        <v>964</v>
      </c>
      <c r="C9" s="688">
        <v>0</v>
      </c>
      <c r="D9" s="688">
        <v>0</v>
      </c>
      <c r="E9" s="688">
        <v>0</v>
      </c>
      <c r="F9" s="688">
        <v>0</v>
      </c>
      <c r="G9" s="688">
        <v>0</v>
      </c>
      <c r="H9" s="688">
        <v>0</v>
      </c>
      <c r="I9" s="688">
        <v>0</v>
      </c>
      <c r="J9" s="688">
        <v>0</v>
      </c>
      <c r="K9" s="688">
        <v>0</v>
      </c>
      <c r="L9" s="688">
        <v>0</v>
      </c>
      <c r="M9" s="688">
        <v>0</v>
      </c>
      <c r="N9" s="688">
        <v>0</v>
      </c>
      <c r="O9" s="688">
        <v>0</v>
      </c>
      <c r="P9" s="715">
        <v>0</v>
      </c>
      <c r="Q9" s="715">
        <v>0</v>
      </c>
      <c r="R9" s="715">
        <v>0</v>
      </c>
      <c r="S9" s="712">
        <v>0</v>
      </c>
    </row>
    <row r="10" spans="1:19">
      <c r="A10" s="654">
        <v>4</v>
      </c>
      <c r="B10" s="673" t="s">
        <v>965</v>
      </c>
      <c r="C10" s="688">
        <v>4255536.63</v>
      </c>
      <c r="D10" s="688">
        <v>2216531.0299999998</v>
      </c>
      <c r="E10" s="688">
        <v>437405.42</v>
      </c>
      <c r="F10" s="688">
        <v>154639.60999999999</v>
      </c>
      <c r="G10" s="688">
        <v>111906.83</v>
      </c>
      <c r="H10" s="688">
        <v>1335053.74</v>
      </c>
      <c r="I10" s="688">
        <v>1525470.2006000001</v>
      </c>
      <c r="J10" s="688">
        <v>44330.620600000002</v>
      </c>
      <c r="K10" s="688">
        <v>43740.542000000001</v>
      </c>
      <c r="L10" s="688">
        <v>46391.883000000002</v>
      </c>
      <c r="M10" s="688">
        <v>55953.415000000001</v>
      </c>
      <c r="N10" s="688">
        <v>1335053.74</v>
      </c>
      <c r="O10" s="688">
        <v>7863</v>
      </c>
      <c r="P10" s="715">
        <v>0.22429787620937658</v>
      </c>
      <c r="Q10" s="715">
        <v>0.2493365569864312</v>
      </c>
      <c r="R10" s="715">
        <v>0.31806872172680606</v>
      </c>
      <c r="S10" s="712">
        <v>13.068786045848684</v>
      </c>
    </row>
    <row r="11" spans="1:19">
      <c r="A11" s="654">
        <v>5</v>
      </c>
      <c r="B11" s="673" t="s">
        <v>966</v>
      </c>
      <c r="C11" s="688">
        <v>8740967.0326472092</v>
      </c>
      <c r="D11" s="688">
        <v>6665294.1266292101</v>
      </c>
      <c r="E11" s="688">
        <v>267233.76</v>
      </c>
      <c r="F11" s="688">
        <v>89054.61</v>
      </c>
      <c r="G11" s="688">
        <v>73871.320000000007</v>
      </c>
      <c r="H11" s="688">
        <v>1645513.2160179999</v>
      </c>
      <c r="I11" s="688">
        <v>1869166.4029505842</v>
      </c>
      <c r="J11" s="688">
        <v>133277.76793258419</v>
      </c>
      <c r="K11" s="688">
        <v>26723.376</v>
      </c>
      <c r="L11" s="688">
        <v>26716.383000000002</v>
      </c>
      <c r="M11" s="688">
        <v>36935.660000000003</v>
      </c>
      <c r="N11" s="688">
        <v>1645513.2160179999</v>
      </c>
      <c r="O11" s="688">
        <v>83144</v>
      </c>
      <c r="P11" s="715">
        <v>0.17739004229360608</v>
      </c>
      <c r="Q11" s="715">
        <v>0.22298462292925741</v>
      </c>
      <c r="R11" s="715">
        <v>0.17704467933318879</v>
      </c>
      <c r="S11" s="712">
        <v>16.980407779030848</v>
      </c>
    </row>
    <row r="12" spans="1:19">
      <c r="A12" s="654">
        <v>6</v>
      </c>
      <c r="B12" s="673" t="s">
        <v>967</v>
      </c>
      <c r="C12" s="688">
        <v>17902678.077728</v>
      </c>
      <c r="D12" s="688">
        <v>15977368.067728</v>
      </c>
      <c r="E12" s="688">
        <v>378962.79</v>
      </c>
      <c r="F12" s="688">
        <v>90902.66</v>
      </c>
      <c r="G12" s="688">
        <v>204759.55</v>
      </c>
      <c r="H12" s="688">
        <v>1250685.01</v>
      </c>
      <c r="I12" s="688">
        <v>1737779.2153545599</v>
      </c>
      <c r="J12" s="688">
        <v>319547.35335455998</v>
      </c>
      <c r="K12" s="688">
        <v>37896.279000000002</v>
      </c>
      <c r="L12" s="688">
        <v>27270.797999999999</v>
      </c>
      <c r="M12" s="688">
        <v>102379.77499999999</v>
      </c>
      <c r="N12" s="688">
        <v>1250685.01</v>
      </c>
      <c r="O12" s="688">
        <v>32062</v>
      </c>
      <c r="P12" s="715">
        <v>6.7271107832984575E-4</v>
      </c>
      <c r="Q12" s="715">
        <v>0.19871407866900015</v>
      </c>
      <c r="R12" s="715">
        <v>0.18198757475579855</v>
      </c>
      <c r="S12" s="712">
        <v>33.797115553179395</v>
      </c>
    </row>
    <row r="13" spans="1:19">
      <c r="A13" s="654">
        <v>7</v>
      </c>
      <c r="B13" s="673" t="s">
        <v>968</v>
      </c>
      <c r="C13" s="688">
        <v>169360071.175026</v>
      </c>
      <c r="D13" s="688">
        <v>162769240.42423299</v>
      </c>
      <c r="E13" s="688">
        <v>3370112.4396250001</v>
      </c>
      <c r="F13" s="688">
        <v>2188864.356507</v>
      </c>
      <c r="G13" s="688">
        <v>588046.96466099995</v>
      </c>
      <c r="H13" s="688">
        <v>443806.99</v>
      </c>
      <c r="I13" s="688">
        <v>4986885.8317297604</v>
      </c>
      <c r="J13" s="688">
        <v>3255384.80848466</v>
      </c>
      <c r="K13" s="688">
        <v>337011.24396250001</v>
      </c>
      <c r="L13" s="688">
        <v>656659.30695210001</v>
      </c>
      <c r="M13" s="688">
        <v>294023.48233049997</v>
      </c>
      <c r="N13" s="688">
        <v>443806.99</v>
      </c>
      <c r="O13" s="688">
        <v>2296</v>
      </c>
      <c r="P13" s="715">
        <v>0.10044307794195553</v>
      </c>
      <c r="Q13" s="715">
        <v>0.11481089897183124</v>
      </c>
      <c r="R13" s="715">
        <v>0.1091810416547295</v>
      </c>
      <c r="S13" s="712">
        <v>124.50845615260192</v>
      </c>
    </row>
    <row r="14" spans="1:19">
      <c r="A14" s="674">
        <v>7.1</v>
      </c>
      <c r="B14" s="675" t="s">
        <v>969</v>
      </c>
      <c r="C14" s="688">
        <v>152916774.01539299</v>
      </c>
      <c r="D14" s="688">
        <v>146761893.99957401</v>
      </c>
      <c r="E14" s="688">
        <v>3018892.5246509998</v>
      </c>
      <c r="F14" s="688">
        <v>2174621.3265069998</v>
      </c>
      <c r="G14" s="688">
        <v>588046.96466099995</v>
      </c>
      <c r="H14" s="688">
        <v>373319.2</v>
      </c>
      <c r="I14" s="688">
        <v>4556856.2127391798</v>
      </c>
      <c r="J14" s="688">
        <v>2935237.8799914801</v>
      </c>
      <c r="K14" s="688">
        <v>301889.25246510003</v>
      </c>
      <c r="L14" s="688">
        <v>652386.39795210003</v>
      </c>
      <c r="M14" s="688">
        <v>294023.48233049997</v>
      </c>
      <c r="N14" s="688">
        <v>373319.2</v>
      </c>
      <c r="O14" s="688">
        <v>1959</v>
      </c>
      <c r="P14" s="715">
        <v>9.8610818368112932E-2</v>
      </c>
      <c r="Q14" s="715">
        <v>0.11231706293533179</v>
      </c>
      <c r="R14" s="715">
        <v>0.10853939033730022</v>
      </c>
      <c r="S14" s="712">
        <v>124.99101817205758</v>
      </c>
    </row>
    <row r="15" spans="1:19" ht="25.5">
      <c r="A15" s="674">
        <v>7.2</v>
      </c>
      <c r="B15" s="675" t="s">
        <v>970</v>
      </c>
      <c r="C15" s="688">
        <v>4569206.3523709998</v>
      </c>
      <c r="D15" s="688">
        <v>4569206.3523709998</v>
      </c>
      <c r="E15" s="688">
        <v>0</v>
      </c>
      <c r="F15" s="688">
        <v>0</v>
      </c>
      <c r="G15" s="688">
        <v>0</v>
      </c>
      <c r="H15" s="688">
        <v>0</v>
      </c>
      <c r="I15" s="688">
        <v>91384.127047419999</v>
      </c>
      <c r="J15" s="688">
        <v>91384.127047419999</v>
      </c>
      <c r="K15" s="688">
        <v>0</v>
      </c>
      <c r="L15" s="688">
        <v>0</v>
      </c>
      <c r="M15" s="688">
        <v>0</v>
      </c>
      <c r="N15" s="688">
        <v>0</v>
      </c>
      <c r="O15" s="688">
        <v>56</v>
      </c>
      <c r="P15" s="715">
        <v>0.10915333600127416</v>
      </c>
      <c r="Q15" s="715">
        <v>0.12534689565464063</v>
      </c>
      <c r="R15" s="715">
        <v>0.10875801026874717</v>
      </c>
      <c r="S15" s="712">
        <v>143.63388425421721</v>
      </c>
    </row>
    <row r="16" spans="1:19">
      <c r="A16" s="674">
        <v>7.3</v>
      </c>
      <c r="B16" s="675" t="s">
        <v>971</v>
      </c>
      <c r="C16" s="688">
        <v>11874090.807262</v>
      </c>
      <c r="D16" s="688">
        <v>11438140.072287999</v>
      </c>
      <c r="E16" s="688">
        <v>351219.91497400001</v>
      </c>
      <c r="F16" s="688">
        <v>14243.03</v>
      </c>
      <c r="G16" s="688">
        <v>0</v>
      </c>
      <c r="H16" s="688">
        <v>70487.789999999994</v>
      </c>
      <c r="I16" s="688">
        <v>338645.49194316001</v>
      </c>
      <c r="J16" s="688">
        <v>228762.80144576001</v>
      </c>
      <c r="K16" s="688">
        <v>35121.991497399998</v>
      </c>
      <c r="L16" s="688">
        <v>4272.9089999999997</v>
      </c>
      <c r="M16" s="688">
        <v>0</v>
      </c>
      <c r="N16" s="688">
        <v>70487.789999999994</v>
      </c>
      <c r="O16" s="688">
        <v>281</v>
      </c>
      <c r="P16" s="715">
        <v>0.11580610386732378</v>
      </c>
      <c r="Q16" s="715">
        <v>0.13691929585588647</v>
      </c>
      <c r="R16" s="715">
        <v>0.11760713244552136</v>
      </c>
      <c r="S16" s="712">
        <v>110.93437646368353</v>
      </c>
    </row>
    <row r="17" spans="1:19">
      <c r="A17" s="654">
        <v>8</v>
      </c>
      <c r="B17" s="673" t="s">
        <v>972</v>
      </c>
      <c r="C17" s="688">
        <v>104814164.49100301</v>
      </c>
      <c r="D17" s="688">
        <v>102102828.170669</v>
      </c>
      <c r="E17" s="688">
        <v>864802.59273699997</v>
      </c>
      <c r="F17" s="688">
        <v>746478.83107199997</v>
      </c>
      <c r="G17" s="688">
        <v>436314.36119999998</v>
      </c>
      <c r="H17" s="688">
        <v>663740.53532499995</v>
      </c>
      <c r="I17" s="688">
        <v>3234378.1879336801</v>
      </c>
      <c r="J17" s="688">
        <v>2042056.5634133799</v>
      </c>
      <c r="K17" s="688">
        <v>86480.259273699994</v>
      </c>
      <c r="L17" s="688">
        <v>223943.64932160001</v>
      </c>
      <c r="M17" s="688">
        <v>218157.18059999999</v>
      </c>
      <c r="N17" s="688">
        <v>663740.53532499995</v>
      </c>
      <c r="O17" s="688">
        <v>81739</v>
      </c>
      <c r="P17" s="715">
        <v>0.19480231373840959</v>
      </c>
      <c r="Q17" s="715">
        <v>0.25449800753067503</v>
      </c>
      <c r="R17" s="715">
        <v>0.21247108031296078</v>
      </c>
      <c r="S17" s="712">
        <v>0.7269730971743481</v>
      </c>
    </row>
    <row r="18" spans="1:19">
      <c r="A18" s="676">
        <v>9</v>
      </c>
      <c r="B18" s="677" t="s">
        <v>973</v>
      </c>
      <c r="C18" s="710">
        <v>0</v>
      </c>
      <c r="D18" s="710">
        <v>0</v>
      </c>
      <c r="E18" s="710">
        <v>0</v>
      </c>
      <c r="F18" s="710">
        <v>0</v>
      </c>
      <c r="G18" s="710">
        <v>0</v>
      </c>
      <c r="H18" s="710">
        <v>0</v>
      </c>
      <c r="I18" s="710">
        <v>0</v>
      </c>
      <c r="J18" s="710">
        <v>0</v>
      </c>
      <c r="K18" s="710">
        <v>0</v>
      </c>
      <c r="L18" s="710">
        <v>0</v>
      </c>
      <c r="M18" s="710">
        <v>0</v>
      </c>
      <c r="N18" s="710">
        <v>0</v>
      </c>
      <c r="O18" s="710">
        <v>0</v>
      </c>
      <c r="P18" s="715">
        <v>0</v>
      </c>
      <c r="Q18" s="715">
        <v>0</v>
      </c>
      <c r="R18" s="715">
        <v>0</v>
      </c>
      <c r="S18" s="713">
        <v>0</v>
      </c>
    </row>
    <row r="19" spans="1:19">
      <c r="A19" s="678">
        <v>10</v>
      </c>
      <c r="B19" s="679" t="s">
        <v>992</v>
      </c>
      <c r="C19" s="689">
        <v>1172282340.1721861</v>
      </c>
      <c r="D19" s="689">
        <v>1076096202.585288</v>
      </c>
      <c r="E19" s="689">
        <v>31717489.554814003</v>
      </c>
      <c r="F19" s="689">
        <v>12997159.18162</v>
      </c>
      <c r="G19" s="689">
        <v>10617056.520867001</v>
      </c>
      <c r="H19" s="689">
        <v>40854432.329596996</v>
      </c>
      <c r="I19" s="689">
        <v>74662685.919303671</v>
      </c>
      <c r="J19" s="689">
        <v>21428828.619305763</v>
      </c>
      <c r="K19" s="689">
        <v>3171748.9554814002</v>
      </c>
      <c r="L19" s="689">
        <v>3899147.7544859992</v>
      </c>
      <c r="M19" s="689">
        <v>5308528.2604335006</v>
      </c>
      <c r="N19" s="689">
        <v>40854432.329596996</v>
      </c>
      <c r="O19" s="689">
        <v>646810</v>
      </c>
      <c r="P19" s="725">
        <v>0.22758405828613562</v>
      </c>
      <c r="Q19" s="725">
        <v>0.28097839795672763</v>
      </c>
      <c r="R19" s="725">
        <v>0.22127762158963596</v>
      </c>
      <c r="S19" s="714">
        <v>44.923362307841089</v>
      </c>
    </row>
    <row r="20" spans="1:19" ht="25.5">
      <c r="A20" s="674">
        <v>10.1</v>
      </c>
      <c r="B20" s="675" t="s">
        <v>997</v>
      </c>
      <c r="C20" s="688">
        <v>333868190.42300802</v>
      </c>
      <c r="D20" s="688">
        <v>317463228.91000003</v>
      </c>
      <c r="E20" s="688">
        <v>3242375.9279820002</v>
      </c>
      <c r="F20" s="688">
        <v>1530515.52</v>
      </c>
      <c r="G20" s="688">
        <v>1568165.35</v>
      </c>
      <c r="H20" s="688">
        <v>10063904.715026001</v>
      </c>
      <c r="I20" s="688">
        <v>17980643.994824201</v>
      </c>
      <c r="J20" s="688">
        <v>6349264.3559999997</v>
      </c>
      <c r="K20" s="688">
        <v>324237.59279820003</v>
      </c>
      <c r="L20" s="688">
        <v>459154.65600000002</v>
      </c>
      <c r="M20" s="688">
        <v>784082.67500000005</v>
      </c>
      <c r="N20" s="688">
        <v>10063904.715026001</v>
      </c>
      <c r="O20" s="688">
        <v>363208</v>
      </c>
      <c r="P20" s="715">
        <v>0.30698520462306955</v>
      </c>
      <c r="Q20" s="715">
        <v>0.35408279715816021</v>
      </c>
      <c r="R20" s="715">
        <v>0.30078286650039282</v>
      </c>
      <c r="S20" s="712">
        <v>31.104866130582288</v>
      </c>
    </row>
    <row r="23" spans="1:19">
      <c r="C23" s="711"/>
      <c r="D23" s="711"/>
      <c r="E23" s="711"/>
      <c r="F23" s="711"/>
      <c r="G23" s="711"/>
      <c r="H23" s="711"/>
      <c r="I23" s="711"/>
      <c r="J23" s="711"/>
      <c r="K23" s="711"/>
      <c r="L23" s="711"/>
      <c r="M23" s="711"/>
      <c r="N23" s="711"/>
      <c r="O23" s="711"/>
      <c r="P23" s="711"/>
      <c r="Q23" s="711"/>
      <c r="R23" s="711"/>
      <c r="S23" s="711"/>
    </row>
    <row r="24" spans="1:19">
      <c r="C24" s="711"/>
      <c r="D24" s="711"/>
      <c r="E24" s="711"/>
      <c r="F24" s="711"/>
      <c r="G24" s="711"/>
      <c r="H24" s="711"/>
      <c r="I24" s="711"/>
      <c r="J24" s="711"/>
      <c r="K24" s="711"/>
      <c r="L24" s="711"/>
      <c r="M24" s="711"/>
      <c r="N24" s="711"/>
      <c r="O24" s="711"/>
      <c r="P24" s="711"/>
      <c r="Q24" s="711"/>
      <c r="R24" s="711"/>
      <c r="S24" s="711"/>
    </row>
  </sheetData>
  <mergeCells count="8">
    <mergeCell ref="A5:B6"/>
    <mergeCell ref="S5:S6"/>
    <mergeCell ref="R5:R6"/>
    <mergeCell ref="Q5:Q6"/>
    <mergeCell ref="P5:P6"/>
    <mergeCell ref="C5:H5"/>
    <mergeCell ref="I5:N5"/>
    <mergeCell ref="O5:O6"/>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9"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5703125" style="98" bestFit="1" customWidth="1"/>
    <col min="2" max="2" width="55.140625" style="98" bestFit="1" customWidth="1"/>
    <col min="3" max="8" width="14.7109375" style="98" customWidth="1"/>
    <col min="9" max="16384" width="9.140625" style="99"/>
  </cols>
  <sheetData>
    <row r="1" spans="1:8">
      <c r="A1" s="96" t="s">
        <v>188</v>
      </c>
      <c r="B1" s="98" t="str">
        <f>Info!C2</f>
        <v>სს ”ლიბერთი ბანკი”</v>
      </c>
    </row>
    <row r="2" spans="1:8">
      <c r="A2" s="96" t="s">
        <v>189</v>
      </c>
      <c r="B2" s="153">
        <f>'1. key ratios'!B2</f>
        <v>44742</v>
      </c>
    </row>
    <row r="3" spans="1:8">
      <c r="A3" s="96"/>
    </row>
    <row r="4" spans="1:8" ht="16.5" thickBot="1">
      <c r="A4" s="154" t="s">
        <v>405</v>
      </c>
      <c r="B4" s="155" t="s">
        <v>243</v>
      </c>
      <c r="C4" s="154"/>
      <c r="D4" s="156"/>
      <c r="E4" s="156"/>
      <c r="F4" s="157"/>
      <c r="G4" s="157"/>
      <c r="H4" s="158" t="s">
        <v>93</v>
      </c>
    </row>
    <row r="5" spans="1:8">
      <c r="A5" s="159"/>
      <c r="B5" s="160"/>
      <c r="C5" s="745" t="s">
        <v>194</v>
      </c>
      <c r="D5" s="746"/>
      <c r="E5" s="747"/>
      <c r="F5" s="745" t="s">
        <v>195</v>
      </c>
      <c r="G5" s="746"/>
      <c r="H5" s="748"/>
    </row>
    <row r="6" spans="1:8">
      <c r="A6" s="161" t="s">
        <v>26</v>
      </c>
      <c r="B6" s="162" t="s">
        <v>153</v>
      </c>
      <c r="C6" s="163" t="s">
        <v>27</v>
      </c>
      <c r="D6" s="163" t="s">
        <v>94</v>
      </c>
      <c r="E6" s="163" t="s">
        <v>68</v>
      </c>
      <c r="F6" s="163" t="s">
        <v>27</v>
      </c>
      <c r="G6" s="163" t="s">
        <v>94</v>
      </c>
      <c r="H6" s="164" t="s">
        <v>68</v>
      </c>
    </row>
    <row r="7" spans="1:8">
      <c r="A7" s="161">
        <v>1</v>
      </c>
      <c r="B7" s="165" t="s">
        <v>154</v>
      </c>
      <c r="C7" s="166">
        <v>181167503.35000002</v>
      </c>
      <c r="D7" s="166">
        <v>63078328.153000005</v>
      </c>
      <c r="E7" s="167">
        <f>C7+D7</f>
        <v>244245831.50300002</v>
      </c>
      <c r="F7" s="168">
        <v>190178152.79999998</v>
      </c>
      <c r="G7" s="169">
        <v>73516398.309999987</v>
      </c>
      <c r="H7" s="170">
        <f>F7+G7</f>
        <v>263694551.10999995</v>
      </c>
    </row>
    <row r="8" spans="1:8">
      <c r="A8" s="161">
        <v>2</v>
      </c>
      <c r="B8" s="165" t="s">
        <v>155</v>
      </c>
      <c r="C8" s="166">
        <v>24980710.82</v>
      </c>
      <c r="D8" s="166">
        <v>67098975.827999994</v>
      </c>
      <c r="E8" s="167">
        <f t="shared" ref="E8:E20" si="0">C8+D8</f>
        <v>92079686.648000002</v>
      </c>
      <c r="F8" s="168">
        <v>45961714.439999998</v>
      </c>
      <c r="G8" s="169">
        <v>133567554.559</v>
      </c>
      <c r="H8" s="170">
        <f t="shared" ref="H8:H40" si="1">F8+G8</f>
        <v>179529268.99900001</v>
      </c>
    </row>
    <row r="9" spans="1:8">
      <c r="A9" s="161">
        <v>3</v>
      </c>
      <c r="B9" s="165" t="s">
        <v>156</v>
      </c>
      <c r="C9" s="166">
        <v>1198126.06</v>
      </c>
      <c r="D9" s="166">
        <v>230849935.29899999</v>
      </c>
      <c r="E9" s="167">
        <f t="shared" si="0"/>
        <v>232048061.359</v>
      </c>
      <c r="F9" s="168">
        <v>579563.87</v>
      </c>
      <c r="G9" s="169">
        <v>66757672.033000007</v>
      </c>
      <c r="H9" s="170">
        <f t="shared" si="1"/>
        <v>67337235.903000012</v>
      </c>
    </row>
    <row r="10" spans="1:8">
      <c r="A10" s="161">
        <v>4</v>
      </c>
      <c r="B10" s="165" t="s">
        <v>185</v>
      </c>
      <c r="C10" s="166">
        <v>0</v>
      </c>
      <c r="D10" s="166">
        <v>0</v>
      </c>
      <c r="E10" s="167">
        <f t="shared" si="0"/>
        <v>0</v>
      </c>
      <c r="F10" s="168">
        <v>0</v>
      </c>
      <c r="G10" s="169">
        <v>0</v>
      </c>
      <c r="H10" s="170">
        <f t="shared" si="1"/>
        <v>0</v>
      </c>
    </row>
    <row r="11" spans="1:8">
      <c r="A11" s="161">
        <v>5</v>
      </c>
      <c r="B11" s="165" t="s">
        <v>157</v>
      </c>
      <c r="C11" s="166">
        <v>237647927.05000001</v>
      </c>
      <c r="D11" s="166">
        <v>0</v>
      </c>
      <c r="E11" s="167">
        <f t="shared" si="0"/>
        <v>237647927.05000001</v>
      </c>
      <c r="F11" s="168">
        <v>248029388.15000004</v>
      </c>
      <c r="G11" s="169">
        <v>0</v>
      </c>
      <c r="H11" s="170">
        <f t="shared" si="1"/>
        <v>248029388.15000004</v>
      </c>
    </row>
    <row r="12" spans="1:8">
      <c r="A12" s="161">
        <v>6.1</v>
      </c>
      <c r="B12" s="171" t="s">
        <v>158</v>
      </c>
      <c r="C12" s="166">
        <v>1827096947.610003</v>
      </c>
      <c r="D12" s="166">
        <v>488842556.53800046</v>
      </c>
      <c r="E12" s="167">
        <f t="shared" si="0"/>
        <v>2315939504.1480036</v>
      </c>
      <c r="F12" s="168">
        <v>1431167186.0600107</v>
      </c>
      <c r="G12" s="169">
        <v>391270382.88900042</v>
      </c>
      <c r="H12" s="170">
        <f t="shared" si="1"/>
        <v>1822437568.9490111</v>
      </c>
    </row>
    <row r="13" spans="1:8">
      <c r="A13" s="161">
        <v>6.2</v>
      </c>
      <c r="B13" s="171" t="s">
        <v>159</v>
      </c>
      <c r="C13" s="166">
        <v>-101390380.33253786</v>
      </c>
      <c r="D13" s="166">
        <v>-26714715.028204568</v>
      </c>
      <c r="E13" s="167">
        <f t="shared" si="0"/>
        <v>-128105095.36074242</v>
      </c>
      <c r="F13" s="168">
        <v>-89517160.680014238</v>
      </c>
      <c r="G13" s="169">
        <v>-30328100.165985312</v>
      </c>
      <c r="H13" s="170">
        <f t="shared" si="1"/>
        <v>-119845260.84599955</v>
      </c>
    </row>
    <row r="14" spans="1:8">
      <c r="A14" s="161">
        <v>6</v>
      </c>
      <c r="B14" s="165" t="s">
        <v>160</v>
      </c>
      <c r="C14" s="167">
        <f>C12+C13</f>
        <v>1725706567.2774651</v>
      </c>
      <c r="D14" s="167">
        <f>D12+D13</f>
        <v>462127841.5097959</v>
      </c>
      <c r="E14" s="167">
        <f>C14+D14</f>
        <v>2187834408.787261</v>
      </c>
      <c r="F14" s="167">
        <f>F12+F13</f>
        <v>1341650025.3799965</v>
      </c>
      <c r="G14" s="167">
        <f>G12+G13</f>
        <v>360942282.72301513</v>
      </c>
      <c r="H14" s="170">
        <f t="shared" si="1"/>
        <v>1702592308.1030116</v>
      </c>
    </row>
    <row r="15" spans="1:8">
      <c r="A15" s="161">
        <v>7</v>
      </c>
      <c r="B15" s="165" t="s">
        <v>161</v>
      </c>
      <c r="C15" s="166">
        <v>41965037.319999993</v>
      </c>
      <c r="D15" s="166">
        <v>2910756.8110000002</v>
      </c>
      <c r="E15" s="167">
        <f t="shared" si="0"/>
        <v>44875794.13099999</v>
      </c>
      <c r="F15" s="168">
        <v>34292293.140000001</v>
      </c>
      <c r="G15" s="169">
        <v>3388471.2889999999</v>
      </c>
      <c r="H15" s="170">
        <f t="shared" si="1"/>
        <v>37680764.428999998</v>
      </c>
    </row>
    <row r="16" spans="1:8">
      <c r="A16" s="161">
        <v>8</v>
      </c>
      <c r="B16" s="165" t="s">
        <v>162</v>
      </c>
      <c r="C16" s="166">
        <v>177863.57799999986</v>
      </c>
      <c r="D16" s="166">
        <v>0</v>
      </c>
      <c r="E16" s="167">
        <f t="shared" si="0"/>
        <v>177863.57799999986</v>
      </c>
      <c r="F16" s="168">
        <v>128586.05399999954</v>
      </c>
      <c r="G16" s="169">
        <v>0</v>
      </c>
      <c r="H16" s="170">
        <f t="shared" si="1"/>
        <v>128586.05399999954</v>
      </c>
    </row>
    <row r="17" spans="1:8">
      <c r="A17" s="161">
        <v>9</v>
      </c>
      <c r="B17" s="165" t="s">
        <v>163</v>
      </c>
      <c r="C17" s="166">
        <v>106733.3</v>
      </c>
      <c r="D17" s="166">
        <v>0</v>
      </c>
      <c r="E17" s="167">
        <f t="shared" si="0"/>
        <v>106733.3</v>
      </c>
      <c r="F17" s="168">
        <v>106733.3</v>
      </c>
      <c r="G17" s="169">
        <v>0</v>
      </c>
      <c r="H17" s="170">
        <f t="shared" si="1"/>
        <v>106733.3</v>
      </c>
    </row>
    <row r="18" spans="1:8">
      <c r="A18" s="161">
        <v>10</v>
      </c>
      <c r="B18" s="165" t="s">
        <v>164</v>
      </c>
      <c r="C18" s="166">
        <v>240805726.19999999</v>
      </c>
      <c r="D18" s="166">
        <v>0</v>
      </c>
      <c r="E18" s="167">
        <f t="shared" si="0"/>
        <v>240805726.19999999</v>
      </c>
      <c r="F18" s="168">
        <v>238188553.73000002</v>
      </c>
      <c r="G18" s="169">
        <v>0</v>
      </c>
      <c r="H18" s="170">
        <f t="shared" si="1"/>
        <v>238188553.73000002</v>
      </c>
    </row>
    <row r="19" spans="1:8">
      <c r="A19" s="161">
        <v>11</v>
      </c>
      <c r="B19" s="165" t="s">
        <v>165</v>
      </c>
      <c r="C19" s="166">
        <v>41210162.99000001</v>
      </c>
      <c r="D19" s="166">
        <v>26284616.905999999</v>
      </c>
      <c r="E19" s="167">
        <f t="shared" si="0"/>
        <v>67494779.896000013</v>
      </c>
      <c r="F19" s="168">
        <v>44537254.1558</v>
      </c>
      <c r="G19" s="169">
        <v>9730760.4750000015</v>
      </c>
      <c r="H19" s="170">
        <f t="shared" si="1"/>
        <v>54268014.630800001</v>
      </c>
    </row>
    <row r="20" spans="1:8">
      <c r="A20" s="161">
        <v>12</v>
      </c>
      <c r="B20" s="172" t="s">
        <v>166</v>
      </c>
      <c r="C20" s="167">
        <f>SUM(C7:C11)+SUM(C14:C19)</f>
        <v>2494966357.9454651</v>
      </c>
      <c r="D20" s="167">
        <f>SUM(D7:D11)+SUM(D14:D19)</f>
        <v>852350454.50679588</v>
      </c>
      <c r="E20" s="167">
        <f t="shared" si="0"/>
        <v>3347316812.452261</v>
      </c>
      <c r="F20" s="167">
        <f>SUM(F7:F11)+SUM(F14:F19)</f>
        <v>2143652265.0197966</v>
      </c>
      <c r="G20" s="167">
        <f>SUM(G7:G11)+SUM(G14:G19)</f>
        <v>647903139.3890152</v>
      </c>
      <c r="H20" s="170">
        <f t="shared" si="1"/>
        <v>2791555404.4088116</v>
      </c>
    </row>
    <row r="21" spans="1:8">
      <c r="A21" s="161"/>
      <c r="B21" s="162" t="s">
        <v>183</v>
      </c>
      <c r="C21" s="173"/>
      <c r="D21" s="173"/>
      <c r="E21" s="173"/>
      <c r="F21" s="174"/>
      <c r="G21" s="175"/>
      <c r="H21" s="176"/>
    </row>
    <row r="22" spans="1:8">
      <c r="A22" s="161">
        <v>13</v>
      </c>
      <c r="B22" s="165" t="s">
        <v>167</v>
      </c>
      <c r="C22" s="166">
        <v>15847099.42</v>
      </c>
      <c r="D22" s="166">
        <v>13058814.694</v>
      </c>
      <c r="E22" s="167">
        <f>C22+D22</f>
        <v>28905914.114</v>
      </c>
      <c r="F22" s="168">
        <v>735720.42999999993</v>
      </c>
      <c r="G22" s="169">
        <v>3710142.6329999999</v>
      </c>
      <c r="H22" s="170">
        <f t="shared" si="1"/>
        <v>4445863.0630000001</v>
      </c>
    </row>
    <row r="23" spans="1:8">
      <c r="A23" s="161">
        <v>14</v>
      </c>
      <c r="B23" s="165" t="s">
        <v>168</v>
      </c>
      <c r="C23" s="166">
        <v>688769349.49299741</v>
      </c>
      <c r="D23" s="166">
        <v>355072732.49782664</v>
      </c>
      <c r="E23" s="167">
        <f t="shared" ref="E23:E40" si="2">C23+D23</f>
        <v>1043842081.990824</v>
      </c>
      <c r="F23" s="168">
        <v>658206831.40000081</v>
      </c>
      <c r="G23" s="169">
        <v>170694040.45059413</v>
      </c>
      <c r="H23" s="170">
        <f t="shared" si="1"/>
        <v>828900871.850595</v>
      </c>
    </row>
    <row r="24" spans="1:8">
      <c r="A24" s="161">
        <v>15</v>
      </c>
      <c r="B24" s="165" t="s">
        <v>169</v>
      </c>
      <c r="C24" s="166">
        <v>221575646.56999993</v>
      </c>
      <c r="D24" s="166">
        <v>142321187.00567123</v>
      </c>
      <c r="E24" s="167">
        <f t="shared" si="2"/>
        <v>363896833.5756712</v>
      </c>
      <c r="F24" s="168">
        <v>145175680.18999991</v>
      </c>
      <c r="G24" s="169">
        <v>129881088.58513096</v>
      </c>
      <c r="H24" s="170">
        <f t="shared" si="1"/>
        <v>275056768.77513087</v>
      </c>
    </row>
    <row r="25" spans="1:8">
      <c r="A25" s="161">
        <v>16</v>
      </c>
      <c r="B25" s="165" t="s">
        <v>170</v>
      </c>
      <c r="C25" s="166">
        <v>950578883.69999969</v>
      </c>
      <c r="D25" s="166">
        <v>228869820.55550411</v>
      </c>
      <c r="E25" s="167">
        <f t="shared" si="2"/>
        <v>1179448704.2555039</v>
      </c>
      <c r="F25" s="168">
        <v>627066677.27000046</v>
      </c>
      <c r="G25" s="169">
        <v>237324783.18027404</v>
      </c>
      <c r="H25" s="170">
        <f t="shared" si="1"/>
        <v>864391460.45027447</v>
      </c>
    </row>
    <row r="26" spans="1:8">
      <c r="A26" s="161">
        <v>17</v>
      </c>
      <c r="B26" s="165" t="s">
        <v>171</v>
      </c>
      <c r="C26" s="173">
        <v>0</v>
      </c>
      <c r="D26" s="173">
        <v>0</v>
      </c>
      <c r="E26" s="167">
        <f t="shared" si="2"/>
        <v>0</v>
      </c>
      <c r="F26" s="174">
        <v>0</v>
      </c>
      <c r="G26" s="175">
        <v>0</v>
      </c>
      <c r="H26" s="170">
        <f t="shared" si="1"/>
        <v>0</v>
      </c>
    </row>
    <row r="27" spans="1:8">
      <c r="A27" s="161">
        <v>18</v>
      </c>
      <c r="B27" s="165" t="s">
        <v>172</v>
      </c>
      <c r="C27" s="166">
        <v>59000000</v>
      </c>
      <c r="D27" s="166">
        <v>85526508.334475696</v>
      </c>
      <c r="E27" s="167">
        <f t="shared" si="2"/>
        <v>144526508.3344757</v>
      </c>
      <c r="F27" s="168">
        <v>214000000</v>
      </c>
      <c r="G27" s="169">
        <v>78850130.03572759</v>
      </c>
      <c r="H27" s="170">
        <f t="shared" si="1"/>
        <v>292850130.03572762</v>
      </c>
    </row>
    <row r="28" spans="1:8">
      <c r="A28" s="161">
        <v>19</v>
      </c>
      <c r="B28" s="165" t="s">
        <v>173</v>
      </c>
      <c r="C28" s="166">
        <v>19240598.469999999</v>
      </c>
      <c r="D28" s="166">
        <v>1822384.423</v>
      </c>
      <c r="E28" s="167">
        <f t="shared" si="2"/>
        <v>21062982.892999999</v>
      </c>
      <c r="F28" s="168">
        <v>10159236.329999998</v>
      </c>
      <c r="G28" s="169">
        <v>1944693.3059999999</v>
      </c>
      <c r="H28" s="170">
        <f t="shared" si="1"/>
        <v>12103929.635999998</v>
      </c>
    </row>
    <row r="29" spans="1:8">
      <c r="A29" s="161">
        <v>20</v>
      </c>
      <c r="B29" s="165" t="s">
        <v>95</v>
      </c>
      <c r="C29" s="166">
        <v>52516498.84942361</v>
      </c>
      <c r="D29" s="166">
        <v>47173716.296833202</v>
      </c>
      <c r="E29" s="167">
        <f t="shared" si="2"/>
        <v>99690215.146256804</v>
      </c>
      <c r="F29" s="168">
        <v>33577709.076220497</v>
      </c>
      <c r="G29" s="169">
        <v>52168147.347779498</v>
      </c>
      <c r="H29" s="170">
        <f t="shared" si="1"/>
        <v>85745856.423999995</v>
      </c>
    </row>
    <row r="30" spans="1:8">
      <c r="A30" s="161">
        <v>21</v>
      </c>
      <c r="B30" s="165" t="s">
        <v>174</v>
      </c>
      <c r="C30" s="166">
        <v>6437000</v>
      </c>
      <c r="D30" s="166">
        <v>99696576.99000001</v>
      </c>
      <c r="E30" s="167">
        <f t="shared" si="2"/>
        <v>106133576.99000001</v>
      </c>
      <c r="F30" s="168">
        <v>6437000</v>
      </c>
      <c r="G30" s="169">
        <v>102840610.93000001</v>
      </c>
      <c r="H30" s="170">
        <f t="shared" si="1"/>
        <v>109277610.93000001</v>
      </c>
    </row>
    <row r="31" spans="1:8">
      <c r="A31" s="161">
        <v>22</v>
      </c>
      <c r="B31" s="172" t="s">
        <v>175</v>
      </c>
      <c r="C31" s="167">
        <f>SUM(C22:C30)</f>
        <v>2013965076.5024207</v>
      </c>
      <c r="D31" s="167">
        <f>SUM(D22:D30)</f>
        <v>973541740.79731083</v>
      </c>
      <c r="E31" s="167">
        <f>C31+D31</f>
        <v>2987506817.2997313</v>
      </c>
      <c r="F31" s="167">
        <f>SUM(F22:F30)</f>
        <v>1695358854.6962216</v>
      </c>
      <c r="G31" s="167">
        <f>SUM(G22:G30)</f>
        <v>777413636.46850634</v>
      </c>
      <c r="H31" s="170">
        <f t="shared" si="1"/>
        <v>2472772491.1647282</v>
      </c>
    </row>
    <row r="32" spans="1:8">
      <c r="A32" s="161"/>
      <c r="B32" s="162" t="s">
        <v>184</v>
      </c>
      <c r="C32" s="173"/>
      <c r="D32" s="173"/>
      <c r="E32" s="166"/>
      <c r="F32" s="174"/>
      <c r="G32" s="175"/>
      <c r="H32" s="176"/>
    </row>
    <row r="33" spans="1:8">
      <c r="A33" s="161">
        <v>23</v>
      </c>
      <c r="B33" s="165" t="s">
        <v>176</v>
      </c>
      <c r="C33" s="166">
        <v>54628742.530000001</v>
      </c>
      <c r="D33" s="173">
        <v>0</v>
      </c>
      <c r="E33" s="167">
        <f t="shared" si="2"/>
        <v>54628742.530000001</v>
      </c>
      <c r="F33" s="168">
        <v>54628742.530000001</v>
      </c>
      <c r="G33" s="175">
        <v>0</v>
      </c>
      <c r="H33" s="170">
        <f t="shared" si="1"/>
        <v>54628742.530000001</v>
      </c>
    </row>
    <row r="34" spans="1:8">
      <c r="A34" s="161">
        <v>24</v>
      </c>
      <c r="B34" s="165" t="s">
        <v>177</v>
      </c>
      <c r="C34" s="166">
        <v>61390.64</v>
      </c>
      <c r="D34" s="173">
        <v>0</v>
      </c>
      <c r="E34" s="167">
        <f t="shared" si="2"/>
        <v>61390.64</v>
      </c>
      <c r="F34" s="168">
        <v>61390.64</v>
      </c>
      <c r="G34" s="175">
        <v>0</v>
      </c>
      <c r="H34" s="170">
        <f t="shared" si="1"/>
        <v>61390.64</v>
      </c>
    </row>
    <row r="35" spans="1:8">
      <c r="A35" s="161">
        <v>25</v>
      </c>
      <c r="B35" s="171" t="s">
        <v>178</v>
      </c>
      <c r="C35" s="166">
        <v>-10154020.07</v>
      </c>
      <c r="D35" s="173">
        <v>0</v>
      </c>
      <c r="E35" s="167">
        <f t="shared" si="2"/>
        <v>-10154020.07</v>
      </c>
      <c r="F35" s="168">
        <v>-10154020.07</v>
      </c>
      <c r="G35" s="175">
        <v>0</v>
      </c>
      <c r="H35" s="170">
        <f t="shared" si="1"/>
        <v>-10154020.07</v>
      </c>
    </row>
    <row r="36" spans="1:8">
      <c r="A36" s="161">
        <v>26</v>
      </c>
      <c r="B36" s="165" t="s">
        <v>179</v>
      </c>
      <c r="C36" s="166">
        <v>39651986.239999995</v>
      </c>
      <c r="D36" s="173">
        <v>0</v>
      </c>
      <c r="E36" s="167">
        <f t="shared" si="2"/>
        <v>39651986.239999995</v>
      </c>
      <c r="F36" s="168">
        <v>39651986.239999995</v>
      </c>
      <c r="G36" s="175">
        <v>0</v>
      </c>
      <c r="H36" s="170">
        <f t="shared" si="1"/>
        <v>39651986.239999995</v>
      </c>
    </row>
    <row r="37" spans="1:8">
      <c r="A37" s="161">
        <v>27</v>
      </c>
      <c r="B37" s="165" t="s">
        <v>180</v>
      </c>
      <c r="C37" s="166">
        <v>1694027.75</v>
      </c>
      <c r="D37" s="173">
        <v>0</v>
      </c>
      <c r="E37" s="167">
        <f t="shared" si="2"/>
        <v>1694027.75</v>
      </c>
      <c r="F37" s="168">
        <v>1694027.75</v>
      </c>
      <c r="G37" s="175">
        <v>0</v>
      </c>
      <c r="H37" s="170">
        <f t="shared" si="1"/>
        <v>1694027.75</v>
      </c>
    </row>
    <row r="38" spans="1:8">
      <c r="A38" s="161">
        <v>28</v>
      </c>
      <c r="B38" s="165" t="s">
        <v>181</v>
      </c>
      <c r="C38" s="166">
        <v>239170646.78</v>
      </c>
      <c r="D38" s="173">
        <v>0</v>
      </c>
      <c r="E38" s="167">
        <f t="shared" si="2"/>
        <v>239170646.78</v>
      </c>
      <c r="F38" s="168">
        <v>197622288.22000003</v>
      </c>
      <c r="G38" s="175">
        <v>0</v>
      </c>
      <c r="H38" s="170">
        <f t="shared" si="1"/>
        <v>197622288.22000003</v>
      </c>
    </row>
    <row r="39" spans="1:8">
      <c r="A39" s="161">
        <v>29</v>
      </c>
      <c r="B39" s="165" t="s">
        <v>196</v>
      </c>
      <c r="C39" s="166">
        <v>34757221.32</v>
      </c>
      <c r="D39" s="173">
        <v>0</v>
      </c>
      <c r="E39" s="167">
        <f t="shared" si="2"/>
        <v>34757221.32</v>
      </c>
      <c r="F39" s="168">
        <v>35278497.609999999</v>
      </c>
      <c r="G39" s="175">
        <v>0</v>
      </c>
      <c r="H39" s="170">
        <f t="shared" si="1"/>
        <v>35278497.609999999</v>
      </c>
    </row>
    <row r="40" spans="1:8">
      <c r="A40" s="161">
        <v>30</v>
      </c>
      <c r="B40" s="172" t="s">
        <v>182</v>
      </c>
      <c r="C40" s="166">
        <v>359809995.19</v>
      </c>
      <c r="D40" s="173">
        <v>0</v>
      </c>
      <c r="E40" s="167">
        <f t="shared" si="2"/>
        <v>359809995.19</v>
      </c>
      <c r="F40" s="168">
        <v>318782912.92000008</v>
      </c>
      <c r="G40" s="175">
        <v>0</v>
      </c>
      <c r="H40" s="170">
        <f t="shared" si="1"/>
        <v>318782912.92000008</v>
      </c>
    </row>
    <row r="41" spans="1:8" ht="16.5" thickBot="1">
      <c r="A41" s="177">
        <v>31</v>
      </c>
      <c r="B41" s="178" t="s">
        <v>197</v>
      </c>
      <c r="C41" s="179">
        <f>C31+C40</f>
        <v>2373775071.6924205</v>
      </c>
      <c r="D41" s="179">
        <f>D31+D40</f>
        <v>973541740.79731083</v>
      </c>
      <c r="E41" s="179">
        <f>C41+D41</f>
        <v>3347316812.4897313</v>
      </c>
      <c r="F41" s="179">
        <f>F31+F40</f>
        <v>2014141767.6162217</v>
      </c>
      <c r="G41" s="179">
        <f>G31+G40</f>
        <v>777413636.46850634</v>
      </c>
      <c r="H41" s="180">
        <f>F41+G41</f>
        <v>2791555404.0847282</v>
      </c>
    </row>
    <row r="43" spans="1:8">
      <c r="B43" s="18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95" zoomScale="85" zoomScaleNormal="85" workbookViewId="0">
      <selection activeCell="C223" sqref="C223"/>
    </sheetView>
  </sheetViews>
  <sheetFormatPr defaultColWidth="43.5703125" defaultRowHeight="11.25"/>
  <cols>
    <col min="1" max="1" width="8" style="17" customWidth="1"/>
    <col min="2" max="2" width="66.140625" style="18" customWidth="1"/>
    <col min="3" max="3" width="131.42578125" style="19" customWidth="1"/>
    <col min="4" max="5" width="10.28515625" style="10" customWidth="1"/>
    <col min="6" max="16384" width="43.5703125" style="10"/>
  </cols>
  <sheetData>
    <row r="1" spans="1:3" ht="12.75" thickTop="1" thickBot="1">
      <c r="A1" s="909" t="s">
        <v>325</v>
      </c>
      <c r="B1" s="910"/>
      <c r="C1" s="911"/>
    </row>
    <row r="2" spans="1:3" ht="26.25" customHeight="1">
      <c r="A2" s="35"/>
      <c r="B2" s="857" t="s">
        <v>326</v>
      </c>
      <c r="C2" s="857"/>
    </row>
    <row r="3" spans="1:3" s="15" customFormat="1" ht="11.25" customHeight="1">
      <c r="A3" s="14"/>
      <c r="B3" s="857" t="s">
        <v>418</v>
      </c>
      <c r="C3" s="857"/>
    </row>
    <row r="4" spans="1:3" ht="12" customHeight="1" thickBot="1">
      <c r="A4" s="892" t="s">
        <v>422</v>
      </c>
      <c r="B4" s="893"/>
      <c r="C4" s="894"/>
    </row>
    <row r="5" spans="1:3" ht="12" thickTop="1">
      <c r="A5" s="11"/>
      <c r="B5" s="895" t="s">
        <v>327</v>
      </c>
      <c r="C5" s="896"/>
    </row>
    <row r="6" spans="1:3">
      <c r="A6" s="35"/>
      <c r="B6" s="862" t="s">
        <v>419</v>
      </c>
      <c r="C6" s="863"/>
    </row>
    <row r="7" spans="1:3">
      <c r="A7" s="35"/>
      <c r="B7" s="862" t="s">
        <v>328</v>
      </c>
      <c r="C7" s="863"/>
    </row>
    <row r="8" spans="1:3">
      <c r="A8" s="35"/>
      <c r="B8" s="862" t="s">
        <v>420</v>
      </c>
      <c r="C8" s="863"/>
    </row>
    <row r="9" spans="1:3">
      <c r="A9" s="35"/>
      <c r="B9" s="907" t="s">
        <v>421</v>
      </c>
      <c r="C9" s="908"/>
    </row>
    <row r="10" spans="1:3">
      <c r="A10" s="35"/>
      <c r="B10" s="897" t="s">
        <v>329</v>
      </c>
      <c r="C10" s="898" t="s">
        <v>329</v>
      </c>
    </row>
    <row r="11" spans="1:3">
      <c r="A11" s="35"/>
      <c r="B11" s="897" t="s">
        <v>330</v>
      </c>
      <c r="C11" s="898" t="s">
        <v>330</v>
      </c>
    </row>
    <row r="12" spans="1:3">
      <c r="A12" s="35"/>
      <c r="B12" s="897" t="s">
        <v>331</v>
      </c>
      <c r="C12" s="898" t="s">
        <v>331</v>
      </c>
    </row>
    <row r="13" spans="1:3">
      <c r="A13" s="35"/>
      <c r="B13" s="897" t="s">
        <v>332</v>
      </c>
      <c r="C13" s="898" t="s">
        <v>332</v>
      </c>
    </row>
    <row r="14" spans="1:3">
      <c r="A14" s="35"/>
      <c r="B14" s="897" t="s">
        <v>333</v>
      </c>
      <c r="C14" s="898" t="s">
        <v>333</v>
      </c>
    </row>
    <row r="15" spans="1:3" ht="21.75" customHeight="1">
      <c r="A15" s="35"/>
      <c r="B15" s="897" t="s">
        <v>334</v>
      </c>
      <c r="C15" s="898" t="s">
        <v>334</v>
      </c>
    </row>
    <row r="16" spans="1:3">
      <c r="A16" s="35"/>
      <c r="B16" s="897" t="s">
        <v>335</v>
      </c>
      <c r="C16" s="898" t="s">
        <v>336</v>
      </c>
    </row>
    <row r="17" spans="1:3">
      <c r="A17" s="35"/>
      <c r="B17" s="897" t="s">
        <v>337</v>
      </c>
      <c r="C17" s="898" t="s">
        <v>338</v>
      </c>
    </row>
    <row r="18" spans="1:3">
      <c r="A18" s="35"/>
      <c r="B18" s="897" t="s">
        <v>339</v>
      </c>
      <c r="C18" s="898" t="s">
        <v>340</v>
      </c>
    </row>
    <row r="19" spans="1:3">
      <c r="A19" s="35"/>
      <c r="B19" s="897" t="s">
        <v>341</v>
      </c>
      <c r="C19" s="898" t="s">
        <v>341</v>
      </c>
    </row>
    <row r="20" spans="1:3">
      <c r="A20" s="35"/>
      <c r="B20" s="897" t="s">
        <v>342</v>
      </c>
      <c r="C20" s="898" t="s">
        <v>342</v>
      </c>
    </row>
    <row r="21" spans="1:3">
      <c r="A21" s="35"/>
      <c r="B21" s="897" t="s">
        <v>343</v>
      </c>
      <c r="C21" s="898" t="s">
        <v>343</v>
      </c>
    </row>
    <row r="22" spans="1:3" ht="23.25" customHeight="1">
      <c r="A22" s="35"/>
      <c r="B22" s="897" t="s">
        <v>344</v>
      </c>
      <c r="C22" s="898" t="s">
        <v>345</v>
      </c>
    </row>
    <row r="23" spans="1:3">
      <c r="A23" s="35"/>
      <c r="B23" s="897" t="s">
        <v>346</v>
      </c>
      <c r="C23" s="898" t="s">
        <v>346</v>
      </c>
    </row>
    <row r="24" spans="1:3">
      <c r="A24" s="35"/>
      <c r="B24" s="897" t="s">
        <v>347</v>
      </c>
      <c r="C24" s="898" t="s">
        <v>348</v>
      </c>
    </row>
    <row r="25" spans="1:3" ht="12" thickBot="1">
      <c r="A25" s="12"/>
      <c r="B25" s="901" t="s">
        <v>349</v>
      </c>
      <c r="C25" s="902"/>
    </row>
    <row r="26" spans="1:3" ht="12.75" thickTop="1" thickBot="1">
      <c r="A26" s="892" t="s">
        <v>432</v>
      </c>
      <c r="B26" s="893"/>
      <c r="C26" s="894"/>
    </row>
    <row r="27" spans="1:3" ht="12.75" thickTop="1" thickBot="1">
      <c r="A27" s="13"/>
      <c r="B27" s="903" t="s">
        <v>350</v>
      </c>
      <c r="C27" s="904"/>
    </row>
    <row r="28" spans="1:3" ht="12.75" thickTop="1" thickBot="1">
      <c r="A28" s="892" t="s">
        <v>423</v>
      </c>
      <c r="B28" s="893"/>
      <c r="C28" s="894"/>
    </row>
    <row r="29" spans="1:3" ht="12" thickTop="1">
      <c r="A29" s="11"/>
      <c r="B29" s="905" t="s">
        <v>351</v>
      </c>
      <c r="C29" s="906" t="s">
        <v>352</v>
      </c>
    </row>
    <row r="30" spans="1:3">
      <c r="A30" s="35"/>
      <c r="B30" s="883" t="s">
        <v>353</v>
      </c>
      <c r="C30" s="884" t="s">
        <v>354</v>
      </c>
    </row>
    <row r="31" spans="1:3">
      <c r="A31" s="35"/>
      <c r="B31" s="883" t="s">
        <v>355</v>
      </c>
      <c r="C31" s="884" t="s">
        <v>356</v>
      </c>
    </row>
    <row r="32" spans="1:3">
      <c r="A32" s="35"/>
      <c r="B32" s="883" t="s">
        <v>357</v>
      </c>
      <c r="C32" s="884" t="s">
        <v>358</v>
      </c>
    </row>
    <row r="33" spans="1:3">
      <c r="A33" s="35"/>
      <c r="B33" s="883" t="s">
        <v>359</v>
      </c>
      <c r="C33" s="884" t="s">
        <v>360</v>
      </c>
    </row>
    <row r="34" spans="1:3">
      <c r="A34" s="35"/>
      <c r="B34" s="883" t="s">
        <v>361</v>
      </c>
      <c r="C34" s="884" t="s">
        <v>362</v>
      </c>
    </row>
    <row r="35" spans="1:3" ht="23.25" customHeight="1">
      <c r="A35" s="35"/>
      <c r="B35" s="883" t="s">
        <v>363</v>
      </c>
      <c r="C35" s="884" t="s">
        <v>364</v>
      </c>
    </row>
    <row r="36" spans="1:3" ht="24" customHeight="1">
      <c r="A36" s="35"/>
      <c r="B36" s="883" t="s">
        <v>365</v>
      </c>
      <c r="C36" s="884" t="s">
        <v>366</v>
      </c>
    </row>
    <row r="37" spans="1:3" ht="24.75" customHeight="1">
      <c r="A37" s="35"/>
      <c r="B37" s="883" t="s">
        <v>367</v>
      </c>
      <c r="C37" s="884" t="s">
        <v>368</v>
      </c>
    </row>
    <row r="38" spans="1:3" ht="23.25" customHeight="1">
      <c r="A38" s="35"/>
      <c r="B38" s="883" t="s">
        <v>424</v>
      </c>
      <c r="C38" s="884" t="s">
        <v>369</v>
      </c>
    </row>
    <row r="39" spans="1:3" ht="39.75" customHeight="1">
      <c r="A39" s="35"/>
      <c r="B39" s="897" t="s">
        <v>438</v>
      </c>
      <c r="C39" s="898" t="s">
        <v>370</v>
      </c>
    </row>
    <row r="40" spans="1:3" ht="12" customHeight="1">
      <c r="A40" s="35"/>
      <c r="B40" s="883" t="s">
        <v>371</v>
      </c>
      <c r="C40" s="884" t="s">
        <v>372</v>
      </c>
    </row>
    <row r="41" spans="1:3" ht="27" customHeight="1" thickBot="1">
      <c r="A41" s="12"/>
      <c r="B41" s="899" t="s">
        <v>373</v>
      </c>
      <c r="C41" s="900" t="s">
        <v>374</v>
      </c>
    </row>
    <row r="42" spans="1:3" ht="12.75" thickTop="1" thickBot="1">
      <c r="A42" s="892" t="s">
        <v>425</v>
      </c>
      <c r="B42" s="893"/>
      <c r="C42" s="894"/>
    </row>
    <row r="43" spans="1:3" ht="12" thickTop="1">
      <c r="A43" s="11"/>
      <c r="B43" s="895" t="s">
        <v>461</v>
      </c>
      <c r="C43" s="896" t="s">
        <v>375</v>
      </c>
    </row>
    <row r="44" spans="1:3">
      <c r="A44" s="35"/>
      <c r="B44" s="862" t="s">
        <v>460</v>
      </c>
      <c r="C44" s="863"/>
    </row>
    <row r="45" spans="1:3" ht="23.25" customHeight="1" thickBot="1">
      <c r="A45" s="12"/>
      <c r="B45" s="890" t="s">
        <v>376</v>
      </c>
      <c r="C45" s="891" t="s">
        <v>377</v>
      </c>
    </row>
    <row r="46" spans="1:3" ht="11.25" customHeight="1" thickTop="1" thickBot="1">
      <c r="A46" s="892" t="s">
        <v>426</v>
      </c>
      <c r="B46" s="893"/>
      <c r="C46" s="894"/>
    </row>
    <row r="47" spans="1:3" ht="26.25" customHeight="1" thickTop="1">
      <c r="A47" s="35"/>
      <c r="B47" s="862" t="s">
        <v>427</v>
      </c>
      <c r="C47" s="863"/>
    </row>
    <row r="48" spans="1:3" ht="12" thickBot="1">
      <c r="A48" s="892" t="s">
        <v>428</v>
      </c>
      <c r="B48" s="893"/>
      <c r="C48" s="894"/>
    </row>
    <row r="49" spans="1:3" ht="12" thickTop="1">
      <c r="A49" s="11"/>
      <c r="B49" s="895" t="s">
        <v>378</v>
      </c>
      <c r="C49" s="896" t="s">
        <v>378</v>
      </c>
    </row>
    <row r="50" spans="1:3" ht="11.25" customHeight="1">
      <c r="A50" s="35"/>
      <c r="B50" s="862" t="s">
        <v>379</v>
      </c>
      <c r="C50" s="863" t="s">
        <v>379</v>
      </c>
    </row>
    <row r="51" spans="1:3">
      <c r="A51" s="35"/>
      <c r="B51" s="862" t="s">
        <v>380</v>
      </c>
      <c r="C51" s="863" t="s">
        <v>380</v>
      </c>
    </row>
    <row r="52" spans="1:3" ht="11.25" customHeight="1">
      <c r="A52" s="35"/>
      <c r="B52" s="862" t="s">
        <v>487</v>
      </c>
      <c r="C52" s="863" t="s">
        <v>381</v>
      </c>
    </row>
    <row r="53" spans="1:3" ht="33.6" customHeight="1">
      <c r="A53" s="35"/>
      <c r="B53" s="862" t="s">
        <v>382</v>
      </c>
      <c r="C53" s="863" t="s">
        <v>382</v>
      </c>
    </row>
    <row r="54" spans="1:3" ht="11.25" customHeight="1">
      <c r="A54" s="35"/>
      <c r="B54" s="862" t="s">
        <v>481</v>
      </c>
      <c r="C54" s="863" t="s">
        <v>383</v>
      </c>
    </row>
    <row r="55" spans="1:3" ht="11.25" customHeight="1" thickBot="1">
      <c r="A55" s="892" t="s">
        <v>429</v>
      </c>
      <c r="B55" s="893"/>
      <c r="C55" s="894"/>
    </row>
    <row r="56" spans="1:3" ht="12" thickTop="1">
      <c r="A56" s="11"/>
      <c r="B56" s="895" t="s">
        <v>378</v>
      </c>
      <c r="C56" s="896" t="s">
        <v>378</v>
      </c>
    </row>
    <row r="57" spans="1:3">
      <c r="A57" s="35"/>
      <c r="B57" s="862" t="s">
        <v>384</v>
      </c>
      <c r="C57" s="863" t="s">
        <v>384</v>
      </c>
    </row>
    <row r="58" spans="1:3">
      <c r="A58" s="35"/>
      <c r="B58" s="862" t="s">
        <v>435</v>
      </c>
      <c r="C58" s="863" t="s">
        <v>385</v>
      </c>
    </row>
    <row r="59" spans="1:3">
      <c r="A59" s="35"/>
      <c r="B59" s="862" t="s">
        <v>386</v>
      </c>
      <c r="C59" s="863" t="s">
        <v>386</v>
      </c>
    </row>
    <row r="60" spans="1:3">
      <c r="A60" s="35"/>
      <c r="B60" s="862" t="s">
        <v>387</v>
      </c>
      <c r="C60" s="863" t="s">
        <v>387</v>
      </c>
    </row>
    <row r="61" spans="1:3">
      <c r="A61" s="35"/>
      <c r="B61" s="862" t="s">
        <v>388</v>
      </c>
      <c r="C61" s="863" t="s">
        <v>388</v>
      </c>
    </row>
    <row r="62" spans="1:3">
      <c r="A62" s="35"/>
      <c r="B62" s="862" t="s">
        <v>436</v>
      </c>
      <c r="C62" s="863" t="s">
        <v>389</v>
      </c>
    </row>
    <row r="63" spans="1:3">
      <c r="A63" s="35"/>
      <c r="B63" s="862" t="s">
        <v>390</v>
      </c>
      <c r="C63" s="863" t="s">
        <v>390</v>
      </c>
    </row>
    <row r="64" spans="1:3" ht="12" thickBot="1">
      <c r="A64" s="12"/>
      <c r="B64" s="890" t="s">
        <v>391</v>
      </c>
      <c r="C64" s="891" t="s">
        <v>391</v>
      </c>
    </row>
    <row r="65" spans="1:3" ht="11.25" customHeight="1" thickTop="1">
      <c r="A65" s="878" t="s">
        <v>430</v>
      </c>
      <c r="B65" s="879"/>
      <c r="C65" s="880"/>
    </row>
    <row r="66" spans="1:3" ht="12" thickBot="1">
      <c r="A66" s="12"/>
      <c r="B66" s="890" t="s">
        <v>392</v>
      </c>
      <c r="C66" s="891" t="s">
        <v>392</v>
      </c>
    </row>
    <row r="67" spans="1:3" ht="11.25" customHeight="1" thickTop="1" thickBot="1">
      <c r="A67" s="892" t="s">
        <v>431</v>
      </c>
      <c r="B67" s="893"/>
      <c r="C67" s="894"/>
    </row>
    <row r="68" spans="1:3" ht="12" thickTop="1">
      <c r="A68" s="11"/>
      <c r="B68" s="895" t="s">
        <v>393</v>
      </c>
      <c r="C68" s="896" t="s">
        <v>393</v>
      </c>
    </row>
    <row r="69" spans="1:3">
      <c r="A69" s="35"/>
      <c r="B69" s="862" t="s">
        <v>394</v>
      </c>
      <c r="C69" s="863" t="s">
        <v>394</v>
      </c>
    </row>
    <row r="70" spans="1:3">
      <c r="A70" s="35"/>
      <c r="B70" s="862" t="s">
        <v>395</v>
      </c>
      <c r="C70" s="863" t="s">
        <v>395</v>
      </c>
    </row>
    <row r="71" spans="1:3" ht="54.95" customHeight="1">
      <c r="A71" s="35"/>
      <c r="B71" s="888" t="s">
        <v>959</v>
      </c>
      <c r="C71" s="889" t="s">
        <v>396</v>
      </c>
    </row>
    <row r="72" spans="1:3" ht="33.75" customHeight="1">
      <c r="A72" s="35"/>
      <c r="B72" s="888" t="s">
        <v>440</v>
      </c>
      <c r="C72" s="889" t="s">
        <v>397</v>
      </c>
    </row>
    <row r="73" spans="1:3" ht="15.75" customHeight="1">
      <c r="A73" s="35"/>
      <c r="B73" s="888" t="s">
        <v>437</v>
      </c>
      <c r="C73" s="889" t="s">
        <v>398</v>
      </c>
    </row>
    <row r="74" spans="1:3">
      <c r="A74" s="35"/>
      <c r="B74" s="862" t="s">
        <v>399</v>
      </c>
      <c r="C74" s="863" t="s">
        <v>399</v>
      </c>
    </row>
    <row r="75" spans="1:3" ht="12" thickBot="1">
      <c r="A75" s="12"/>
      <c r="B75" s="890" t="s">
        <v>400</v>
      </c>
      <c r="C75" s="891" t="s">
        <v>400</v>
      </c>
    </row>
    <row r="76" spans="1:3" ht="12" thickTop="1">
      <c r="A76" s="878" t="s">
        <v>464</v>
      </c>
      <c r="B76" s="879"/>
      <c r="C76" s="880"/>
    </row>
    <row r="77" spans="1:3">
      <c r="A77" s="35"/>
      <c r="B77" s="862" t="s">
        <v>392</v>
      </c>
      <c r="C77" s="863"/>
    </row>
    <row r="78" spans="1:3">
      <c r="A78" s="35"/>
      <c r="B78" s="862" t="s">
        <v>462</v>
      </c>
      <c r="C78" s="863"/>
    </row>
    <row r="79" spans="1:3">
      <c r="A79" s="35"/>
      <c r="B79" s="862" t="s">
        <v>463</v>
      </c>
      <c r="C79" s="863"/>
    </row>
    <row r="80" spans="1:3">
      <c r="A80" s="878" t="s">
        <v>465</v>
      </c>
      <c r="B80" s="879"/>
      <c r="C80" s="880"/>
    </row>
    <row r="81" spans="1:3">
      <c r="A81" s="35"/>
      <c r="B81" s="862" t="s">
        <v>392</v>
      </c>
      <c r="C81" s="863"/>
    </row>
    <row r="82" spans="1:3">
      <c r="A82" s="35"/>
      <c r="B82" s="862" t="s">
        <v>466</v>
      </c>
      <c r="C82" s="863"/>
    </row>
    <row r="83" spans="1:3" ht="76.5" customHeight="1">
      <c r="A83" s="35"/>
      <c r="B83" s="862" t="s">
        <v>480</v>
      </c>
      <c r="C83" s="863"/>
    </row>
    <row r="84" spans="1:3" ht="53.25" customHeight="1">
      <c r="A84" s="35"/>
      <c r="B84" s="862" t="s">
        <v>479</v>
      </c>
      <c r="C84" s="863"/>
    </row>
    <row r="85" spans="1:3">
      <c r="A85" s="35"/>
      <c r="B85" s="862" t="s">
        <v>467</v>
      </c>
      <c r="C85" s="863"/>
    </row>
    <row r="86" spans="1:3">
      <c r="A86" s="35"/>
      <c r="B86" s="862" t="s">
        <v>468</v>
      </c>
      <c r="C86" s="863"/>
    </row>
    <row r="87" spans="1:3">
      <c r="A87" s="35"/>
      <c r="B87" s="862" t="s">
        <v>469</v>
      </c>
      <c r="C87" s="863"/>
    </row>
    <row r="88" spans="1:3">
      <c r="A88" s="878" t="s">
        <v>470</v>
      </c>
      <c r="B88" s="879"/>
      <c r="C88" s="880"/>
    </row>
    <row r="89" spans="1:3">
      <c r="A89" s="35"/>
      <c r="B89" s="862" t="s">
        <v>392</v>
      </c>
      <c r="C89" s="863"/>
    </row>
    <row r="90" spans="1:3">
      <c r="A90" s="35"/>
      <c r="B90" s="862" t="s">
        <v>472</v>
      </c>
      <c r="C90" s="863"/>
    </row>
    <row r="91" spans="1:3" ht="12" customHeight="1">
      <c r="A91" s="35"/>
      <c r="B91" s="862" t="s">
        <v>473</v>
      </c>
      <c r="C91" s="863"/>
    </row>
    <row r="92" spans="1:3">
      <c r="A92" s="35"/>
      <c r="B92" s="862" t="s">
        <v>474</v>
      </c>
      <c r="C92" s="863"/>
    </row>
    <row r="93" spans="1:3" ht="24.75" customHeight="1">
      <c r="A93" s="35"/>
      <c r="B93" s="881" t="s">
        <v>515</v>
      </c>
      <c r="C93" s="882"/>
    </row>
    <row r="94" spans="1:3" ht="24" customHeight="1">
      <c r="A94" s="35"/>
      <c r="B94" s="881" t="s">
        <v>516</v>
      </c>
      <c r="C94" s="882"/>
    </row>
    <row r="95" spans="1:3" ht="13.5" customHeight="1">
      <c r="A95" s="35"/>
      <c r="B95" s="883" t="s">
        <v>475</v>
      </c>
      <c r="C95" s="884"/>
    </row>
    <row r="96" spans="1:3" ht="11.25" customHeight="1" thickBot="1">
      <c r="A96" s="885" t="s">
        <v>511</v>
      </c>
      <c r="B96" s="886"/>
      <c r="C96" s="887"/>
    </row>
    <row r="97" spans="1:3" ht="12.75" thickTop="1" thickBot="1">
      <c r="A97" s="877" t="s">
        <v>401</v>
      </c>
      <c r="B97" s="877"/>
      <c r="C97" s="877"/>
    </row>
    <row r="98" spans="1:3">
      <c r="A98" s="22">
        <v>2</v>
      </c>
      <c r="B98" s="32" t="s">
        <v>491</v>
      </c>
      <c r="C98" s="32" t="s">
        <v>512</v>
      </c>
    </row>
    <row r="99" spans="1:3">
      <c r="A99" s="16">
        <v>3</v>
      </c>
      <c r="B99" s="33" t="s">
        <v>492</v>
      </c>
      <c r="C99" s="34" t="s">
        <v>513</v>
      </c>
    </row>
    <row r="100" spans="1:3">
      <c r="A100" s="16">
        <v>4</v>
      </c>
      <c r="B100" s="33" t="s">
        <v>493</v>
      </c>
      <c r="C100" s="34" t="s">
        <v>517</v>
      </c>
    </row>
    <row r="101" spans="1:3" ht="11.25" customHeight="1">
      <c r="A101" s="16">
        <v>5</v>
      </c>
      <c r="B101" s="33" t="s">
        <v>494</v>
      </c>
      <c r="C101" s="34" t="s">
        <v>514</v>
      </c>
    </row>
    <row r="102" spans="1:3" ht="12" customHeight="1">
      <c r="A102" s="16">
        <v>6</v>
      </c>
      <c r="B102" s="33" t="s">
        <v>509</v>
      </c>
      <c r="C102" s="34" t="s">
        <v>495</v>
      </c>
    </row>
    <row r="103" spans="1:3" ht="12" customHeight="1">
      <c r="A103" s="16">
        <v>7</v>
      </c>
      <c r="B103" s="33" t="s">
        <v>496</v>
      </c>
      <c r="C103" s="34" t="s">
        <v>510</v>
      </c>
    </row>
    <row r="104" spans="1:3">
      <c r="A104" s="16">
        <v>8</v>
      </c>
      <c r="B104" s="33" t="s">
        <v>501</v>
      </c>
      <c r="C104" s="34" t="s">
        <v>521</v>
      </c>
    </row>
    <row r="105" spans="1:3" ht="11.25" customHeight="1">
      <c r="A105" s="878" t="s">
        <v>476</v>
      </c>
      <c r="B105" s="879"/>
      <c r="C105" s="880"/>
    </row>
    <row r="106" spans="1:3" ht="12" customHeight="1">
      <c r="A106" s="35"/>
      <c r="B106" s="862" t="s">
        <v>392</v>
      </c>
      <c r="C106" s="863"/>
    </row>
    <row r="107" spans="1:3">
      <c r="A107" s="878" t="s">
        <v>658</v>
      </c>
      <c r="B107" s="879"/>
      <c r="C107" s="880"/>
    </row>
    <row r="108" spans="1:3" ht="12" customHeight="1">
      <c r="A108" s="35"/>
      <c r="B108" s="862" t="s">
        <v>660</v>
      </c>
      <c r="C108" s="863"/>
    </row>
    <row r="109" spans="1:3">
      <c r="A109" s="35"/>
      <c r="B109" s="862" t="s">
        <v>661</v>
      </c>
      <c r="C109" s="863"/>
    </row>
    <row r="110" spans="1:3">
      <c r="A110" s="35"/>
      <c r="B110" s="862" t="s">
        <v>659</v>
      </c>
      <c r="C110" s="863"/>
    </row>
    <row r="111" spans="1:3">
      <c r="A111" s="856" t="s">
        <v>1006</v>
      </c>
      <c r="B111" s="856"/>
      <c r="C111" s="856"/>
    </row>
    <row r="112" spans="1:3">
      <c r="A112" s="874" t="s">
        <v>325</v>
      </c>
      <c r="B112" s="874"/>
      <c r="C112" s="874"/>
    </row>
    <row r="113" spans="1:3">
      <c r="A113" s="36">
        <v>1</v>
      </c>
      <c r="B113" s="869" t="s">
        <v>834</v>
      </c>
      <c r="C113" s="870"/>
    </row>
    <row r="114" spans="1:3">
      <c r="A114" s="36">
        <v>2</v>
      </c>
      <c r="B114" s="875" t="s">
        <v>835</v>
      </c>
      <c r="C114" s="876"/>
    </row>
    <row r="115" spans="1:3">
      <c r="A115" s="36">
        <v>3</v>
      </c>
      <c r="B115" s="869" t="s">
        <v>836</v>
      </c>
      <c r="C115" s="870"/>
    </row>
    <row r="116" spans="1:3">
      <c r="A116" s="36">
        <v>4</v>
      </c>
      <c r="B116" s="869" t="s">
        <v>837</v>
      </c>
      <c r="C116" s="870"/>
    </row>
    <row r="117" spans="1:3">
      <c r="A117" s="36">
        <v>5</v>
      </c>
      <c r="B117" s="869" t="s">
        <v>838</v>
      </c>
      <c r="C117" s="870"/>
    </row>
    <row r="118" spans="1:3" ht="55.5" customHeight="1">
      <c r="A118" s="36">
        <v>6</v>
      </c>
      <c r="B118" s="869" t="s">
        <v>946</v>
      </c>
      <c r="C118" s="870"/>
    </row>
    <row r="119" spans="1:3" ht="22.5">
      <c r="A119" s="36">
        <v>6.01</v>
      </c>
      <c r="B119" s="37" t="s">
        <v>694</v>
      </c>
      <c r="C119" s="77" t="s">
        <v>947</v>
      </c>
    </row>
    <row r="120" spans="1:3" ht="33.75">
      <c r="A120" s="36">
        <v>6.02</v>
      </c>
      <c r="B120" s="37" t="s">
        <v>695</v>
      </c>
      <c r="C120" s="79" t="s">
        <v>953</v>
      </c>
    </row>
    <row r="121" spans="1:3">
      <c r="A121" s="36">
        <v>6.03</v>
      </c>
      <c r="B121" s="42" t="s">
        <v>696</v>
      </c>
      <c r="C121" s="42" t="s">
        <v>839</v>
      </c>
    </row>
    <row r="122" spans="1:3">
      <c r="A122" s="36">
        <v>6.04</v>
      </c>
      <c r="B122" s="37" t="s">
        <v>697</v>
      </c>
      <c r="C122" s="38" t="s">
        <v>840</v>
      </c>
    </row>
    <row r="123" spans="1:3">
      <c r="A123" s="36">
        <v>6.05</v>
      </c>
      <c r="B123" s="37" t="s">
        <v>698</v>
      </c>
      <c r="C123" s="38" t="s">
        <v>841</v>
      </c>
    </row>
    <row r="124" spans="1:3" ht="22.5">
      <c r="A124" s="36">
        <v>6.06</v>
      </c>
      <c r="B124" s="37" t="s">
        <v>699</v>
      </c>
      <c r="C124" s="38" t="s">
        <v>842</v>
      </c>
    </row>
    <row r="125" spans="1:3">
      <c r="A125" s="36">
        <v>6.07</v>
      </c>
      <c r="B125" s="39" t="s">
        <v>700</v>
      </c>
      <c r="C125" s="38" t="s">
        <v>843</v>
      </c>
    </row>
    <row r="126" spans="1:3" ht="22.5">
      <c r="A126" s="36">
        <v>6.08</v>
      </c>
      <c r="B126" s="37" t="s">
        <v>701</v>
      </c>
      <c r="C126" s="38" t="s">
        <v>844</v>
      </c>
    </row>
    <row r="127" spans="1:3" ht="22.5">
      <c r="A127" s="36">
        <v>6.09</v>
      </c>
      <c r="B127" s="40" t="s">
        <v>702</v>
      </c>
      <c r="C127" s="38" t="s">
        <v>845</v>
      </c>
    </row>
    <row r="128" spans="1:3">
      <c r="A128" s="41">
        <v>6.1</v>
      </c>
      <c r="B128" s="40" t="s">
        <v>703</v>
      </c>
      <c r="C128" s="38" t="s">
        <v>846</v>
      </c>
    </row>
    <row r="129" spans="1:3">
      <c r="A129" s="36">
        <v>6.11</v>
      </c>
      <c r="B129" s="40" t="s">
        <v>704</v>
      </c>
      <c r="C129" s="38" t="s">
        <v>847</v>
      </c>
    </row>
    <row r="130" spans="1:3">
      <c r="A130" s="36">
        <v>6.12</v>
      </c>
      <c r="B130" s="40" t="s">
        <v>705</v>
      </c>
      <c r="C130" s="38" t="s">
        <v>848</v>
      </c>
    </row>
    <row r="131" spans="1:3">
      <c r="A131" s="36">
        <v>6.13</v>
      </c>
      <c r="B131" s="40" t="s">
        <v>706</v>
      </c>
      <c r="C131" s="42" t="s">
        <v>849</v>
      </c>
    </row>
    <row r="132" spans="1:3">
      <c r="A132" s="36">
        <v>6.14</v>
      </c>
      <c r="B132" s="40" t="s">
        <v>707</v>
      </c>
      <c r="C132" s="42" t="s">
        <v>850</v>
      </c>
    </row>
    <row r="133" spans="1:3">
      <c r="A133" s="36">
        <v>6.15</v>
      </c>
      <c r="B133" s="40" t="s">
        <v>708</v>
      </c>
      <c r="C133" s="42" t="s">
        <v>851</v>
      </c>
    </row>
    <row r="134" spans="1:3" ht="22.5">
      <c r="A134" s="36">
        <v>6.16</v>
      </c>
      <c r="B134" s="40" t="s">
        <v>709</v>
      </c>
      <c r="C134" s="42" t="s">
        <v>852</v>
      </c>
    </row>
    <row r="135" spans="1:3">
      <c r="A135" s="36">
        <v>6.17</v>
      </c>
      <c r="B135" s="42" t="s">
        <v>710</v>
      </c>
      <c r="C135" s="42" t="s">
        <v>853</v>
      </c>
    </row>
    <row r="136" spans="1:3" ht="22.5">
      <c r="A136" s="36">
        <v>6.18</v>
      </c>
      <c r="B136" s="40" t="s">
        <v>711</v>
      </c>
      <c r="C136" s="42" t="s">
        <v>854</v>
      </c>
    </row>
    <row r="137" spans="1:3">
      <c r="A137" s="36">
        <v>6.19</v>
      </c>
      <c r="B137" s="40" t="s">
        <v>712</v>
      </c>
      <c r="C137" s="42" t="s">
        <v>855</v>
      </c>
    </row>
    <row r="138" spans="1:3">
      <c r="A138" s="41">
        <v>6.2</v>
      </c>
      <c r="B138" s="40" t="s">
        <v>713</v>
      </c>
      <c r="C138" s="42" t="s">
        <v>856</v>
      </c>
    </row>
    <row r="139" spans="1:3">
      <c r="A139" s="36">
        <v>6.21</v>
      </c>
      <c r="B139" s="40" t="s">
        <v>714</v>
      </c>
      <c r="C139" s="42" t="s">
        <v>857</v>
      </c>
    </row>
    <row r="140" spans="1:3">
      <c r="A140" s="36">
        <v>6.22</v>
      </c>
      <c r="B140" s="40" t="s">
        <v>715</v>
      </c>
      <c r="C140" s="42" t="s">
        <v>858</v>
      </c>
    </row>
    <row r="141" spans="1:3" ht="22.5">
      <c r="A141" s="36">
        <v>6.23</v>
      </c>
      <c r="B141" s="40" t="s">
        <v>716</v>
      </c>
      <c r="C141" s="42" t="s">
        <v>859</v>
      </c>
    </row>
    <row r="142" spans="1:3" ht="22.5">
      <c r="A142" s="36">
        <v>6.24</v>
      </c>
      <c r="B142" s="37" t="s">
        <v>717</v>
      </c>
      <c r="C142" s="42" t="s">
        <v>860</v>
      </c>
    </row>
    <row r="143" spans="1:3">
      <c r="A143" s="36">
        <v>6.2500000000000098</v>
      </c>
      <c r="B143" s="37" t="s">
        <v>718</v>
      </c>
      <c r="C143" s="42" t="s">
        <v>861</v>
      </c>
    </row>
    <row r="144" spans="1:3" ht="22.5">
      <c r="A144" s="36">
        <v>6.2600000000000202</v>
      </c>
      <c r="B144" s="37" t="s">
        <v>862</v>
      </c>
      <c r="C144" s="78" t="s">
        <v>863</v>
      </c>
    </row>
    <row r="145" spans="1:3" ht="22.5">
      <c r="A145" s="36">
        <v>6.2700000000000298</v>
      </c>
      <c r="B145" s="37" t="s">
        <v>165</v>
      </c>
      <c r="C145" s="78" t="s">
        <v>949</v>
      </c>
    </row>
    <row r="146" spans="1:3">
      <c r="A146" s="36"/>
      <c r="B146" s="860" t="s">
        <v>864</v>
      </c>
      <c r="C146" s="861"/>
    </row>
    <row r="147" spans="1:3" s="44" customFormat="1">
      <c r="A147" s="43">
        <v>7.1</v>
      </c>
      <c r="B147" s="37" t="s">
        <v>865</v>
      </c>
      <c r="C147" s="871" t="s">
        <v>866</v>
      </c>
    </row>
    <row r="148" spans="1:3" s="44" customFormat="1">
      <c r="A148" s="43">
        <v>7.2</v>
      </c>
      <c r="B148" s="37" t="s">
        <v>867</v>
      </c>
      <c r="C148" s="872"/>
    </row>
    <row r="149" spans="1:3" s="44" customFormat="1">
      <c r="A149" s="43">
        <v>7.3</v>
      </c>
      <c r="B149" s="37" t="s">
        <v>868</v>
      </c>
      <c r="C149" s="872"/>
    </row>
    <row r="150" spans="1:3" s="44" customFormat="1">
      <c r="A150" s="43">
        <v>7.4</v>
      </c>
      <c r="B150" s="37" t="s">
        <v>869</v>
      </c>
      <c r="C150" s="872"/>
    </row>
    <row r="151" spans="1:3" s="44" customFormat="1">
      <c r="A151" s="43">
        <v>7.5</v>
      </c>
      <c r="B151" s="37" t="s">
        <v>870</v>
      </c>
      <c r="C151" s="872"/>
    </row>
    <row r="152" spans="1:3" s="44" customFormat="1">
      <c r="A152" s="43">
        <v>7.6</v>
      </c>
      <c r="B152" s="37" t="s">
        <v>942</v>
      </c>
      <c r="C152" s="873"/>
    </row>
    <row r="153" spans="1:3" s="44" customFormat="1" ht="22.5">
      <c r="A153" s="43">
        <v>7.7</v>
      </c>
      <c r="B153" s="37" t="s">
        <v>871</v>
      </c>
      <c r="C153" s="45" t="s">
        <v>872</v>
      </c>
    </row>
    <row r="154" spans="1:3" s="44" customFormat="1" ht="22.5">
      <c r="A154" s="43">
        <v>7.8</v>
      </c>
      <c r="B154" s="37" t="s">
        <v>873</v>
      </c>
      <c r="C154" s="45" t="s">
        <v>874</v>
      </c>
    </row>
    <row r="155" spans="1:3">
      <c r="A155" s="35"/>
      <c r="B155" s="860" t="s">
        <v>875</v>
      </c>
      <c r="C155" s="861"/>
    </row>
    <row r="156" spans="1:3">
      <c r="A156" s="43">
        <v>1</v>
      </c>
      <c r="B156" s="864" t="s">
        <v>954</v>
      </c>
      <c r="C156" s="865"/>
    </row>
    <row r="157" spans="1:3" ht="24.95" customHeight="1">
      <c r="A157" s="43">
        <v>2</v>
      </c>
      <c r="B157" s="864" t="s">
        <v>950</v>
      </c>
      <c r="C157" s="865"/>
    </row>
    <row r="158" spans="1:3">
      <c r="A158" s="43">
        <v>3</v>
      </c>
      <c r="B158" s="864" t="s">
        <v>941</v>
      </c>
      <c r="C158" s="865"/>
    </row>
    <row r="159" spans="1:3">
      <c r="A159" s="35"/>
      <c r="B159" s="860" t="s">
        <v>876</v>
      </c>
      <c r="C159" s="861"/>
    </row>
    <row r="160" spans="1:3" ht="39" customHeight="1">
      <c r="A160" s="43">
        <v>1</v>
      </c>
      <c r="B160" s="867" t="s">
        <v>955</v>
      </c>
      <c r="C160" s="868"/>
    </row>
    <row r="161" spans="1:3" ht="22.5">
      <c r="A161" s="43">
        <v>3</v>
      </c>
      <c r="B161" s="37" t="s">
        <v>682</v>
      </c>
      <c r="C161" s="45" t="s">
        <v>877</v>
      </c>
    </row>
    <row r="162" spans="1:3" ht="22.5">
      <c r="A162" s="43">
        <v>4</v>
      </c>
      <c r="B162" s="37" t="s">
        <v>683</v>
      </c>
      <c r="C162" s="45" t="s">
        <v>878</v>
      </c>
    </row>
    <row r="163" spans="1:3" ht="33.75">
      <c r="A163" s="43">
        <v>5</v>
      </c>
      <c r="B163" s="37" t="s">
        <v>684</v>
      </c>
      <c r="C163" s="45" t="s">
        <v>879</v>
      </c>
    </row>
    <row r="164" spans="1:3">
      <c r="A164" s="43">
        <v>6</v>
      </c>
      <c r="B164" s="37" t="s">
        <v>685</v>
      </c>
      <c r="C164" s="37" t="s">
        <v>880</v>
      </c>
    </row>
    <row r="165" spans="1:3">
      <c r="A165" s="35"/>
      <c r="B165" s="860" t="s">
        <v>881</v>
      </c>
      <c r="C165" s="861"/>
    </row>
    <row r="166" spans="1:3" ht="45">
      <c r="A166" s="43"/>
      <c r="B166" s="37" t="s">
        <v>882</v>
      </c>
      <c r="C166" s="46" t="s">
        <v>1007</v>
      </c>
    </row>
    <row r="167" spans="1:3">
      <c r="A167" s="43"/>
      <c r="B167" s="37" t="s">
        <v>684</v>
      </c>
      <c r="C167" s="45" t="s">
        <v>883</v>
      </c>
    </row>
    <row r="168" spans="1:3">
      <c r="A168" s="35"/>
      <c r="B168" s="860" t="s">
        <v>884</v>
      </c>
      <c r="C168" s="861"/>
    </row>
    <row r="169" spans="1:3" ht="26.45" customHeight="1">
      <c r="A169" s="35"/>
      <c r="B169" s="862" t="s">
        <v>1008</v>
      </c>
      <c r="C169" s="863"/>
    </row>
    <row r="170" spans="1:3">
      <c r="A170" s="35" t="s">
        <v>885</v>
      </c>
      <c r="B170" s="47" t="s">
        <v>742</v>
      </c>
      <c r="C170" s="48" t="s">
        <v>886</v>
      </c>
    </row>
    <row r="171" spans="1:3">
      <c r="A171" s="35" t="s">
        <v>536</v>
      </c>
      <c r="B171" s="49" t="s">
        <v>743</v>
      </c>
      <c r="C171" s="45" t="s">
        <v>887</v>
      </c>
    </row>
    <row r="172" spans="1:3" ht="22.5">
      <c r="A172" s="35" t="s">
        <v>543</v>
      </c>
      <c r="B172" s="48" t="s">
        <v>744</v>
      </c>
      <c r="C172" s="45" t="s">
        <v>888</v>
      </c>
    </row>
    <row r="173" spans="1:3">
      <c r="A173" s="35" t="s">
        <v>889</v>
      </c>
      <c r="B173" s="49" t="s">
        <v>745</v>
      </c>
      <c r="C173" s="49" t="s">
        <v>890</v>
      </c>
    </row>
    <row r="174" spans="1:3" ht="22.5">
      <c r="A174" s="35" t="s">
        <v>891</v>
      </c>
      <c r="B174" s="50" t="s">
        <v>746</v>
      </c>
      <c r="C174" s="50" t="s">
        <v>892</v>
      </c>
    </row>
    <row r="175" spans="1:3" ht="22.5">
      <c r="A175" s="35" t="s">
        <v>544</v>
      </c>
      <c r="B175" s="50" t="s">
        <v>747</v>
      </c>
      <c r="C175" s="50" t="s">
        <v>893</v>
      </c>
    </row>
    <row r="176" spans="1:3" ht="22.5">
      <c r="A176" s="35" t="s">
        <v>894</v>
      </c>
      <c r="B176" s="50" t="s">
        <v>748</v>
      </c>
      <c r="C176" s="50" t="s">
        <v>895</v>
      </c>
    </row>
    <row r="177" spans="1:3" ht="22.5">
      <c r="A177" s="35" t="s">
        <v>896</v>
      </c>
      <c r="B177" s="50" t="s">
        <v>749</v>
      </c>
      <c r="C177" s="50" t="s">
        <v>898</v>
      </c>
    </row>
    <row r="178" spans="1:3" ht="22.5">
      <c r="A178" s="35" t="s">
        <v>897</v>
      </c>
      <c r="B178" s="50" t="s">
        <v>750</v>
      </c>
      <c r="C178" s="50" t="s">
        <v>900</v>
      </c>
    </row>
    <row r="179" spans="1:3" ht="22.5">
      <c r="A179" s="35" t="s">
        <v>899</v>
      </c>
      <c r="B179" s="50" t="s">
        <v>751</v>
      </c>
      <c r="C179" s="51" t="s">
        <v>902</v>
      </c>
    </row>
    <row r="180" spans="1:3" ht="22.5">
      <c r="A180" s="35" t="s">
        <v>901</v>
      </c>
      <c r="B180" s="67" t="s">
        <v>752</v>
      </c>
      <c r="C180" s="51" t="s">
        <v>904</v>
      </c>
    </row>
    <row r="181" spans="1:3" ht="22.5">
      <c r="A181" s="35" t="s">
        <v>903</v>
      </c>
      <c r="B181" s="50" t="s">
        <v>753</v>
      </c>
      <c r="C181" s="52" t="s">
        <v>906</v>
      </c>
    </row>
    <row r="182" spans="1:3">
      <c r="A182" s="76" t="s">
        <v>905</v>
      </c>
      <c r="B182" s="53" t="s">
        <v>754</v>
      </c>
      <c r="C182" s="48" t="s">
        <v>907</v>
      </c>
    </row>
    <row r="183" spans="1:3" ht="22.5">
      <c r="A183" s="35"/>
      <c r="B183" s="54" t="s">
        <v>908</v>
      </c>
      <c r="C183" s="38" t="s">
        <v>909</v>
      </c>
    </row>
    <row r="184" spans="1:3" ht="22.5">
      <c r="A184" s="35"/>
      <c r="B184" s="54" t="s">
        <v>910</v>
      </c>
      <c r="C184" s="38" t="s">
        <v>911</v>
      </c>
    </row>
    <row r="185" spans="1:3" ht="22.5">
      <c r="A185" s="35"/>
      <c r="B185" s="54" t="s">
        <v>912</v>
      </c>
      <c r="C185" s="38" t="s">
        <v>913</v>
      </c>
    </row>
    <row r="186" spans="1:3">
      <c r="A186" s="35"/>
      <c r="B186" s="860" t="s">
        <v>914</v>
      </c>
      <c r="C186" s="861"/>
    </row>
    <row r="187" spans="1:3" ht="50.1" customHeight="1">
      <c r="A187" s="35"/>
      <c r="B187" s="864" t="s">
        <v>956</v>
      </c>
      <c r="C187" s="865"/>
    </row>
    <row r="188" spans="1:3">
      <c r="A188" s="43">
        <v>1</v>
      </c>
      <c r="B188" s="42" t="s">
        <v>774</v>
      </c>
      <c r="C188" s="42" t="s">
        <v>774</v>
      </c>
    </row>
    <row r="189" spans="1:3" ht="33.75">
      <c r="A189" s="43">
        <v>2</v>
      </c>
      <c r="B189" s="42" t="s">
        <v>915</v>
      </c>
      <c r="C189" s="42" t="s">
        <v>916</v>
      </c>
    </row>
    <row r="190" spans="1:3">
      <c r="A190" s="43">
        <v>3</v>
      </c>
      <c r="B190" s="42" t="s">
        <v>776</v>
      </c>
      <c r="C190" s="42" t="s">
        <v>917</v>
      </c>
    </row>
    <row r="191" spans="1:3" ht="22.5">
      <c r="A191" s="43">
        <v>4</v>
      </c>
      <c r="B191" s="42" t="s">
        <v>777</v>
      </c>
      <c r="C191" s="42" t="s">
        <v>918</v>
      </c>
    </row>
    <row r="192" spans="1:3" ht="22.5">
      <c r="A192" s="43">
        <v>5</v>
      </c>
      <c r="B192" s="42" t="s">
        <v>778</v>
      </c>
      <c r="C192" s="42" t="s">
        <v>957</v>
      </c>
    </row>
    <row r="193" spans="1:4" ht="45">
      <c r="A193" s="43">
        <v>6</v>
      </c>
      <c r="B193" s="42" t="s">
        <v>779</v>
      </c>
      <c r="C193" s="42" t="s">
        <v>919</v>
      </c>
    </row>
    <row r="194" spans="1:4">
      <c r="A194" s="35"/>
      <c r="B194" s="860" t="s">
        <v>920</v>
      </c>
      <c r="C194" s="861"/>
    </row>
    <row r="195" spans="1:4" ht="26.1" customHeight="1">
      <c r="A195" s="35"/>
      <c r="B195" s="858" t="s">
        <v>943</v>
      </c>
      <c r="C195" s="866"/>
    </row>
    <row r="196" spans="1:4" ht="22.5">
      <c r="A196" s="35">
        <v>1.1000000000000001</v>
      </c>
      <c r="B196" s="55" t="s">
        <v>789</v>
      </c>
      <c r="C196" s="68" t="s">
        <v>921</v>
      </c>
      <c r="D196" s="69"/>
    </row>
    <row r="197" spans="1:4" ht="12.75">
      <c r="A197" s="35" t="s">
        <v>251</v>
      </c>
      <c r="B197" s="56" t="s">
        <v>790</v>
      </c>
      <c r="C197" s="68" t="s">
        <v>922</v>
      </c>
      <c r="D197" s="70"/>
    </row>
    <row r="198" spans="1:4" ht="12.75">
      <c r="A198" s="35" t="s">
        <v>791</v>
      </c>
      <c r="B198" s="57" t="s">
        <v>792</v>
      </c>
      <c r="C198" s="857" t="s">
        <v>944</v>
      </c>
      <c r="D198" s="71"/>
    </row>
    <row r="199" spans="1:4" ht="12.75">
      <c r="A199" s="35" t="s">
        <v>793</v>
      </c>
      <c r="B199" s="57" t="s">
        <v>794</v>
      </c>
      <c r="C199" s="857"/>
      <c r="D199" s="71"/>
    </row>
    <row r="200" spans="1:4" ht="12.75">
      <c r="A200" s="35" t="s">
        <v>795</v>
      </c>
      <c r="B200" s="57" t="s">
        <v>796</v>
      </c>
      <c r="C200" s="857"/>
      <c r="D200" s="71"/>
    </row>
    <row r="201" spans="1:4" ht="12.75">
      <c r="A201" s="35" t="s">
        <v>797</v>
      </c>
      <c r="B201" s="57" t="s">
        <v>798</v>
      </c>
      <c r="C201" s="857"/>
      <c r="D201" s="71"/>
    </row>
    <row r="202" spans="1:4" ht="22.5">
      <c r="A202" s="35">
        <v>1.2</v>
      </c>
      <c r="B202" s="58" t="s">
        <v>799</v>
      </c>
      <c r="C202" s="59" t="s">
        <v>923</v>
      </c>
      <c r="D202" s="72"/>
    </row>
    <row r="203" spans="1:4" ht="22.5">
      <c r="A203" s="35" t="s">
        <v>801</v>
      </c>
      <c r="B203" s="60" t="s">
        <v>802</v>
      </c>
      <c r="C203" s="61" t="s">
        <v>924</v>
      </c>
      <c r="D203" s="73"/>
    </row>
    <row r="204" spans="1:4" ht="23.25">
      <c r="A204" s="35" t="s">
        <v>803</v>
      </c>
      <c r="B204" s="62" t="s">
        <v>804</v>
      </c>
      <c r="C204" s="61" t="s">
        <v>925</v>
      </c>
      <c r="D204" s="74"/>
    </row>
    <row r="205" spans="1:4" ht="12.75">
      <c r="A205" s="35" t="s">
        <v>805</v>
      </c>
      <c r="B205" s="63" t="s">
        <v>806</v>
      </c>
      <c r="C205" s="59" t="s">
        <v>926</v>
      </c>
      <c r="D205" s="73"/>
    </row>
    <row r="206" spans="1:4" ht="18" customHeight="1">
      <c r="A206" s="35" t="s">
        <v>807</v>
      </c>
      <c r="B206" s="66" t="s">
        <v>808</v>
      </c>
      <c r="C206" s="59" t="s">
        <v>927</v>
      </c>
      <c r="D206" s="74"/>
    </row>
    <row r="207" spans="1:4" ht="22.5">
      <c r="A207" s="35">
        <v>1.4</v>
      </c>
      <c r="B207" s="60" t="s">
        <v>939</v>
      </c>
      <c r="C207" s="64" t="s">
        <v>928</v>
      </c>
      <c r="D207" s="75"/>
    </row>
    <row r="208" spans="1:4" ht="12.75">
      <c r="A208" s="35">
        <v>1.5</v>
      </c>
      <c r="B208" s="60" t="s">
        <v>940</v>
      </c>
      <c r="C208" s="64" t="s">
        <v>928</v>
      </c>
      <c r="D208" s="75"/>
    </row>
    <row r="209" spans="1:3">
      <c r="A209" s="35"/>
      <c r="B209" s="856" t="s">
        <v>929</v>
      </c>
      <c r="C209" s="856"/>
    </row>
    <row r="210" spans="1:3" ht="24.6" customHeight="1">
      <c r="A210" s="35"/>
      <c r="B210" s="858" t="s">
        <v>930</v>
      </c>
      <c r="C210" s="858"/>
    </row>
    <row r="211" spans="1:3" ht="22.5">
      <c r="A211" s="43"/>
      <c r="B211" s="37" t="s">
        <v>682</v>
      </c>
      <c r="C211" s="45" t="s">
        <v>877</v>
      </c>
    </row>
    <row r="212" spans="1:3" ht="22.5">
      <c r="A212" s="43"/>
      <c r="B212" s="37" t="s">
        <v>683</v>
      </c>
      <c r="C212" s="45" t="s">
        <v>878</v>
      </c>
    </row>
    <row r="213" spans="1:3" ht="22.5">
      <c r="A213" s="35"/>
      <c r="B213" s="37" t="s">
        <v>684</v>
      </c>
      <c r="C213" s="45" t="s">
        <v>931</v>
      </c>
    </row>
    <row r="214" spans="1:3">
      <c r="A214" s="35"/>
      <c r="B214" s="856" t="s">
        <v>932</v>
      </c>
      <c r="C214" s="856"/>
    </row>
    <row r="215" spans="1:3" ht="39.6" customHeight="1">
      <c r="A215" s="43"/>
      <c r="B215" s="859" t="s">
        <v>945</v>
      </c>
      <c r="C215" s="859"/>
    </row>
    <row r="216" spans="1:3">
      <c r="B216" s="856" t="s">
        <v>986</v>
      </c>
      <c r="C216" s="856"/>
    </row>
    <row r="217" spans="1:3" ht="25.5">
      <c r="A217" s="84">
        <v>1</v>
      </c>
      <c r="B217" s="80" t="s">
        <v>962</v>
      </c>
      <c r="C217" s="81" t="s">
        <v>974</v>
      </c>
    </row>
    <row r="218" spans="1:3" ht="12.75">
      <c r="A218" s="84">
        <v>2</v>
      </c>
      <c r="B218" s="80" t="s">
        <v>963</v>
      </c>
      <c r="C218" s="81" t="s">
        <v>975</v>
      </c>
    </row>
    <row r="219" spans="1:3" ht="25.5">
      <c r="A219" s="84">
        <v>3</v>
      </c>
      <c r="B219" s="80" t="s">
        <v>964</v>
      </c>
      <c r="C219" s="80" t="s">
        <v>976</v>
      </c>
    </row>
    <row r="220" spans="1:3" ht="12.75">
      <c r="A220" s="84">
        <v>4</v>
      </c>
      <c r="B220" s="80" t="s">
        <v>965</v>
      </c>
      <c r="C220" s="80" t="s">
        <v>977</v>
      </c>
    </row>
    <row r="221" spans="1:3" ht="25.5">
      <c r="A221" s="84">
        <v>5</v>
      </c>
      <c r="B221" s="80" t="s">
        <v>966</v>
      </c>
      <c r="C221" s="80" t="s">
        <v>978</v>
      </c>
    </row>
    <row r="222" spans="1:3" ht="12.75">
      <c r="A222" s="84">
        <v>6</v>
      </c>
      <c r="B222" s="80" t="s">
        <v>967</v>
      </c>
      <c r="C222" s="80" t="s">
        <v>979</v>
      </c>
    </row>
    <row r="223" spans="1:3" ht="25.5">
      <c r="A223" s="84">
        <v>7</v>
      </c>
      <c r="B223" s="80" t="s">
        <v>968</v>
      </c>
      <c r="C223" s="80" t="s">
        <v>980</v>
      </c>
    </row>
    <row r="224" spans="1:3" ht="12.75">
      <c r="A224" s="84">
        <v>7.1</v>
      </c>
      <c r="B224" s="82" t="s">
        <v>969</v>
      </c>
      <c r="C224" s="80" t="s">
        <v>981</v>
      </c>
    </row>
    <row r="225" spans="1:3" ht="25.5">
      <c r="A225" s="84">
        <v>7.2</v>
      </c>
      <c r="B225" s="82" t="s">
        <v>970</v>
      </c>
      <c r="C225" s="80" t="s">
        <v>982</v>
      </c>
    </row>
    <row r="226" spans="1:3" ht="12.75">
      <c r="A226" s="84">
        <v>7.3</v>
      </c>
      <c r="B226" s="83" t="s">
        <v>971</v>
      </c>
      <c r="C226" s="80" t="s">
        <v>983</v>
      </c>
    </row>
    <row r="227" spans="1:3" ht="12.75">
      <c r="A227" s="84">
        <v>8</v>
      </c>
      <c r="B227" s="80" t="s">
        <v>972</v>
      </c>
      <c r="C227" s="81" t="s">
        <v>984</v>
      </c>
    </row>
    <row r="228" spans="1:3" ht="12.75">
      <c r="A228" s="84">
        <v>9</v>
      </c>
      <c r="B228" s="80" t="s">
        <v>973</v>
      </c>
      <c r="C228" s="81" t="s">
        <v>985</v>
      </c>
    </row>
    <row r="229" spans="1:3" ht="25.5">
      <c r="A229" s="84">
        <v>10.1</v>
      </c>
      <c r="B229" s="87" t="s">
        <v>1003</v>
      </c>
      <c r="C229" s="81" t="s">
        <v>1004</v>
      </c>
    </row>
    <row r="230" spans="1:3" ht="12.75">
      <c r="A230" s="853"/>
      <c r="B230" s="85" t="s">
        <v>784</v>
      </c>
      <c r="C230" s="81" t="s">
        <v>1001</v>
      </c>
    </row>
    <row r="231" spans="1:3" ht="25.5">
      <c r="A231" s="854"/>
      <c r="B231" s="85" t="s">
        <v>999</v>
      </c>
      <c r="C231" s="81" t="s">
        <v>1000</v>
      </c>
    </row>
    <row r="232" spans="1:3" ht="12.75">
      <c r="A232" s="854"/>
      <c r="B232" s="85" t="s">
        <v>987</v>
      </c>
      <c r="C232" s="81" t="s">
        <v>989</v>
      </c>
    </row>
    <row r="233" spans="1:3" ht="24">
      <c r="A233" s="854"/>
      <c r="B233" s="85" t="s">
        <v>994</v>
      </c>
      <c r="C233" s="86" t="s">
        <v>995</v>
      </c>
    </row>
    <row r="234" spans="1:3" ht="40.5" customHeight="1">
      <c r="A234" s="854"/>
      <c r="B234" s="85" t="s">
        <v>993</v>
      </c>
      <c r="C234" s="81" t="s">
        <v>996</v>
      </c>
    </row>
    <row r="235" spans="1:3" ht="24" customHeight="1">
      <c r="A235" s="854"/>
      <c r="B235" s="85" t="s">
        <v>998</v>
      </c>
      <c r="C235" s="81" t="s">
        <v>1002</v>
      </c>
    </row>
    <row r="236" spans="1:3" ht="25.5">
      <c r="A236" s="855"/>
      <c r="B236" s="85" t="s">
        <v>988</v>
      </c>
      <c r="C236" s="81" t="s">
        <v>990</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25"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5703125" style="98" bestFit="1" customWidth="1"/>
    <col min="2" max="2" width="84.28515625" style="98" customWidth="1"/>
    <col min="3" max="4" width="12.7109375" style="98" customWidth="1"/>
    <col min="5" max="5" width="13.42578125" style="98" customWidth="1"/>
    <col min="6" max="7" width="12.7109375" style="98" customWidth="1"/>
    <col min="8" max="8" width="13.85546875" style="98" customWidth="1"/>
    <col min="9" max="9" width="8.85546875" style="99" customWidth="1"/>
    <col min="10" max="16384" width="9.140625" style="182"/>
  </cols>
  <sheetData>
    <row r="1" spans="1:8">
      <c r="A1" s="96" t="s">
        <v>188</v>
      </c>
      <c r="B1" s="103" t="str">
        <f>Info!C2</f>
        <v>სს ”ლიბერთი ბანკი”</v>
      </c>
      <c r="C1" s="103"/>
    </row>
    <row r="2" spans="1:8">
      <c r="A2" s="96" t="s">
        <v>189</v>
      </c>
      <c r="B2" s="153">
        <f>'1. key ratios'!B2</f>
        <v>44742</v>
      </c>
      <c r="C2" s="183"/>
      <c r="D2" s="101"/>
      <c r="E2" s="101"/>
      <c r="F2" s="101"/>
      <c r="G2" s="101"/>
      <c r="H2" s="101"/>
    </row>
    <row r="3" spans="1:8">
      <c r="A3" s="96"/>
      <c r="B3" s="103"/>
      <c r="C3" s="183"/>
      <c r="D3" s="101"/>
      <c r="E3" s="101"/>
      <c r="F3" s="101"/>
      <c r="G3" s="101"/>
      <c r="H3" s="101"/>
    </row>
    <row r="4" spans="1:8" ht="16.5" thickBot="1">
      <c r="A4" s="184" t="s">
        <v>406</v>
      </c>
      <c r="B4" s="185" t="s">
        <v>222</v>
      </c>
      <c r="C4" s="157"/>
      <c r="D4" s="157"/>
      <c r="E4" s="157"/>
      <c r="F4" s="184"/>
      <c r="G4" s="184"/>
      <c r="H4" s="186" t="s">
        <v>93</v>
      </c>
    </row>
    <row r="5" spans="1:8">
      <c r="A5" s="187"/>
      <c r="B5" s="188"/>
      <c r="C5" s="745" t="s">
        <v>194</v>
      </c>
      <c r="D5" s="746"/>
      <c r="E5" s="747"/>
      <c r="F5" s="745" t="s">
        <v>195</v>
      </c>
      <c r="G5" s="746"/>
      <c r="H5" s="748"/>
    </row>
    <row r="6" spans="1:8" ht="15">
      <c r="A6" s="189" t="s">
        <v>26</v>
      </c>
      <c r="B6" s="190"/>
      <c r="C6" s="191" t="s">
        <v>27</v>
      </c>
      <c r="D6" s="191" t="s">
        <v>96</v>
      </c>
      <c r="E6" s="191" t="s">
        <v>68</v>
      </c>
      <c r="F6" s="191" t="s">
        <v>27</v>
      </c>
      <c r="G6" s="191" t="s">
        <v>96</v>
      </c>
      <c r="H6" s="192" t="s">
        <v>68</v>
      </c>
    </row>
    <row r="7" spans="1:8">
      <c r="A7" s="193"/>
      <c r="B7" s="194" t="s">
        <v>92</v>
      </c>
      <c r="C7" s="195"/>
      <c r="D7" s="195"/>
      <c r="E7" s="195"/>
      <c r="F7" s="195"/>
      <c r="G7" s="195"/>
      <c r="H7" s="196"/>
    </row>
    <row r="8" spans="1:8" ht="30">
      <c r="A8" s="193">
        <v>1</v>
      </c>
      <c r="B8" s="197" t="s">
        <v>97</v>
      </c>
      <c r="C8" s="175">
        <v>4136565.81</v>
      </c>
      <c r="D8" s="175">
        <v>207850.37</v>
      </c>
      <c r="E8" s="167">
        <f>C8+D8</f>
        <v>4344416.18</v>
      </c>
      <c r="F8" s="175">
        <v>2579171.21</v>
      </c>
      <c r="G8" s="175">
        <v>-170301.50999999998</v>
      </c>
      <c r="H8" s="198">
        <f>F8+G8</f>
        <v>2408869.7000000002</v>
      </c>
    </row>
    <row r="9" spans="1:8">
      <c r="A9" s="193">
        <v>2</v>
      </c>
      <c r="B9" s="197" t="s">
        <v>98</v>
      </c>
      <c r="C9" s="199">
        <f>SUM(C10:C18)</f>
        <v>167030366.34999999</v>
      </c>
      <c r="D9" s="199">
        <f>SUM(D10:D18)</f>
        <v>15208309.360000001</v>
      </c>
      <c r="E9" s="167">
        <f t="shared" ref="E9:E67" si="0">C9+D9</f>
        <v>182238675.71000001</v>
      </c>
      <c r="F9" s="199">
        <f>SUM(F10:F18)</f>
        <v>140102849.14000002</v>
      </c>
      <c r="G9" s="199">
        <f>SUM(G10:G18)</f>
        <v>13840108.710000001</v>
      </c>
      <c r="H9" s="198">
        <f t="shared" ref="H9:H67" si="1">F9+G9</f>
        <v>153942957.85000002</v>
      </c>
    </row>
    <row r="10" spans="1:8">
      <c r="A10" s="193">
        <v>2.1</v>
      </c>
      <c r="B10" s="200" t="s">
        <v>99</v>
      </c>
      <c r="C10" s="175">
        <v>0</v>
      </c>
      <c r="D10" s="175">
        <v>0</v>
      </c>
      <c r="E10" s="167">
        <f t="shared" si="0"/>
        <v>0</v>
      </c>
      <c r="F10" s="175">
        <v>0</v>
      </c>
      <c r="G10" s="175">
        <v>0</v>
      </c>
      <c r="H10" s="198">
        <f t="shared" si="1"/>
        <v>0</v>
      </c>
    </row>
    <row r="11" spans="1:8">
      <c r="A11" s="193">
        <v>2.2000000000000002</v>
      </c>
      <c r="B11" s="200" t="s">
        <v>100</v>
      </c>
      <c r="C11" s="175">
        <v>17408211.400000002</v>
      </c>
      <c r="D11" s="175">
        <v>6059141.0070000011</v>
      </c>
      <c r="E11" s="167">
        <f t="shared" si="0"/>
        <v>23467352.407000005</v>
      </c>
      <c r="F11" s="175">
        <v>8857870.4699999988</v>
      </c>
      <c r="G11" s="175">
        <v>5831916.5650000023</v>
      </c>
      <c r="H11" s="198">
        <f t="shared" si="1"/>
        <v>14689787.035</v>
      </c>
    </row>
    <row r="12" spans="1:8">
      <c r="A12" s="193">
        <v>2.2999999999999998</v>
      </c>
      <c r="B12" s="200" t="s">
        <v>101</v>
      </c>
      <c r="C12" s="175">
        <v>1680546.6100000003</v>
      </c>
      <c r="D12" s="175">
        <v>564478.92299999995</v>
      </c>
      <c r="E12" s="167">
        <f t="shared" si="0"/>
        <v>2245025.5330000003</v>
      </c>
      <c r="F12" s="175">
        <v>1307146.97</v>
      </c>
      <c r="G12" s="175">
        <v>349240.30700000003</v>
      </c>
      <c r="H12" s="198">
        <f t="shared" si="1"/>
        <v>1656387.277</v>
      </c>
    </row>
    <row r="13" spans="1:8">
      <c r="A13" s="193">
        <v>2.4</v>
      </c>
      <c r="B13" s="200" t="s">
        <v>102</v>
      </c>
      <c r="C13" s="175">
        <v>2282638.9</v>
      </c>
      <c r="D13" s="175">
        <v>55260.255999999994</v>
      </c>
      <c r="E13" s="167">
        <f t="shared" si="0"/>
        <v>2337899.156</v>
      </c>
      <c r="F13" s="175">
        <v>616232.76</v>
      </c>
      <c r="G13" s="175">
        <v>24583.098000000002</v>
      </c>
      <c r="H13" s="198">
        <f t="shared" si="1"/>
        <v>640815.85800000001</v>
      </c>
    </row>
    <row r="14" spans="1:8">
      <c r="A14" s="193">
        <v>2.5</v>
      </c>
      <c r="B14" s="200" t="s">
        <v>103</v>
      </c>
      <c r="C14" s="175">
        <v>293877.86</v>
      </c>
      <c r="D14" s="175">
        <v>2694695.9610000001</v>
      </c>
      <c r="E14" s="167">
        <f t="shared" si="0"/>
        <v>2988573.821</v>
      </c>
      <c r="F14" s="175">
        <v>31263.699999999997</v>
      </c>
      <c r="G14" s="175">
        <v>1993256.5629999996</v>
      </c>
      <c r="H14" s="198">
        <f t="shared" si="1"/>
        <v>2024520.2629999996</v>
      </c>
    </row>
    <row r="15" spans="1:8">
      <c r="A15" s="193">
        <v>2.6</v>
      </c>
      <c r="B15" s="200" t="s">
        <v>104</v>
      </c>
      <c r="C15" s="175">
        <v>450937.06999999995</v>
      </c>
      <c r="D15" s="175">
        <v>907343.02699999989</v>
      </c>
      <c r="E15" s="167">
        <f t="shared" si="0"/>
        <v>1358280.0969999998</v>
      </c>
      <c r="F15" s="175">
        <v>1492.78</v>
      </c>
      <c r="G15" s="175">
        <v>22405.904999999999</v>
      </c>
      <c r="H15" s="198">
        <f t="shared" si="1"/>
        <v>23898.684999999998</v>
      </c>
    </row>
    <row r="16" spans="1:8">
      <c r="A16" s="193">
        <v>2.7</v>
      </c>
      <c r="B16" s="200" t="s">
        <v>105</v>
      </c>
      <c r="C16" s="175">
        <v>80351.69</v>
      </c>
      <c r="D16" s="175">
        <v>31973.791000000005</v>
      </c>
      <c r="E16" s="167">
        <f t="shared" si="0"/>
        <v>112325.481</v>
      </c>
      <c r="F16" s="175">
        <v>47372.56</v>
      </c>
      <c r="G16" s="175">
        <v>36889.219000000005</v>
      </c>
      <c r="H16" s="198">
        <f t="shared" si="1"/>
        <v>84261.77900000001</v>
      </c>
    </row>
    <row r="17" spans="1:8">
      <c r="A17" s="193">
        <v>2.8</v>
      </c>
      <c r="B17" s="200" t="s">
        <v>106</v>
      </c>
      <c r="C17" s="175">
        <v>141735982</v>
      </c>
      <c r="D17" s="175">
        <v>3551617.32</v>
      </c>
      <c r="E17" s="167">
        <f t="shared" si="0"/>
        <v>145287599.31999999</v>
      </c>
      <c r="F17" s="175">
        <v>127146428.94000001</v>
      </c>
      <c r="G17" s="175">
        <v>3980866.82</v>
      </c>
      <c r="H17" s="198">
        <f t="shared" si="1"/>
        <v>131127295.76000001</v>
      </c>
    </row>
    <row r="18" spans="1:8">
      <c r="A18" s="193">
        <v>2.9</v>
      </c>
      <c r="B18" s="200" t="s">
        <v>107</v>
      </c>
      <c r="C18" s="175">
        <v>3097820.82</v>
      </c>
      <c r="D18" s="175">
        <v>1343799.075</v>
      </c>
      <c r="E18" s="167">
        <f t="shared" si="0"/>
        <v>4441619.8949999996</v>
      </c>
      <c r="F18" s="175">
        <v>2095040.96</v>
      </c>
      <c r="G18" s="175">
        <v>1600950.2329999998</v>
      </c>
      <c r="H18" s="198">
        <f t="shared" si="1"/>
        <v>3695991.193</v>
      </c>
    </row>
    <row r="19" spans="1:8" ht="30">
      <c r="A19" s="193">
        <v>3</v>
      </c>
      <c r="B19" s="197" t="s">
        <v>108</v>
      </c>
      <c r="C19" s="175">
        <v>5308265.3199999994</v>
      </c>
      <c r="D19" s="175">
        <v>598164.32999999996</v>
      </c>
      <c r="E19" s="167">
        <f t="shared" si="0"/>
        <v>5906429.6499999994</v>
      </c>
      <c r="F19" s="175">
        <v>3773345.46</v>
      </c>
      <c r="G19" s="175">
        <v>393031.91000000003</v>
      </c>
      <c r="H19" s="198">
        <f t="shared" si="1"/>
        <v>4166377.37</v>
      </c>
    </row>
    <row r="20" spans="1:8">
      <c r="A20" s="193">
        <v>4</v>
      </c>
      <c r="B20" s="197" t="s">
        <v>109</v>
      </c>
      <c r="C20" s="175">
        <v>10966152.620000001</v>
      </c>
      <c r="D20" s="175">
        <v>0</v>
      </c>
      <c r="E20" s="167">
        <f t="shared" si="0"/>
        <v>10966152.620000001</v>
      </c>
      <c r="F20" s="175">
        <v>11721356.710000001</v>
      </c>
      <c r="G20" s="175">
        <v>0</v>
      </c>
      <c r="H20" s="198">
        <f t="shared" si="1"/>
        <v>11721356.710000001</v>
      </c>
    </row>
    <row r="21" spans="1:8">
      <c r="A21" s="193">
        <v>5</v>
      </c>
      <c r="B21" s="197" t="s">
        <v>110</v>
      </c>
      <c r="C21" s="175">
        <v>1342941.53</v>
      </c>
      <c r="D21" s="175">
        <v>32295.07</v>
      </c>
      <c r="E21" s="167">
        <f t="shared" si="0"/>
        <v>1375236.6</v>
      </c>
      <c r="F21" s="175">
        <v>1099131.82</v>
      </c>
      <c r="G21" s="175">
        <v>13599.13</v>
      </c>
      <c r="H21" s="198">
        <f>F21+G21</f>
        <v>1112730.95</v>
      </c>
    </row>
    <row r="22" spans="1:8">
      <c r="A22" s="193">
        <v>6</v>
      </c>
      <c r="B22" s="201" t="s">
        <v>111</v>
      </c>
      <c r="C22" s="199">
        <f>C8+C9+C19+C20+C21</f>
        <v>188784291.63</v>
      </c>
      <c r="D22" s="199">
        <f>D8+D9+D19+D20+D21</f>
        <v>16046619.130000001</v>
      </c>
      <c r="E22" s="167">
        <f>C22+D22</f>
        <v>204830910.75999999</v>
      </c>
      <c r="F22" s="199">
        <f>F8+F9+F19+F20+F21</f>
        <v>159275854.34000003</v>
      </c>
      <c r="G22" s="199">
        <f>G8+G9+G19+G20+G21</f>
        <v>14076438.240000002</v>
      </c>
      <c r="H22" s="198">
        <f>F22+G22</f>
        <v>173352292.58000004</v>
      </c>
    </row>
    <row r="23" spans="1:8">
      <c r="A23" s="193"/>
      <c r="B23" s="194" t="s">
        <v>90</v>
      </c>
      <c r="C23" s="175"/>
      <c r="D23" s="175"/>
      <c r="E23" s="166"/>
      <c r="F23" s="175"/>
      <c r="G23" s="175"/>
      <c r="H23" s="202"/>
    </row>
    <row r="24" spans="1:8">
      <c r="A24" s="193">
        <v>7</v>
      </c>
      <c r="B24" s="197" t="s">
        <v>112</v>
      </c>
      <c r="C24" s="175">
        <v>25172176.41</v>
      </c>
      <c r="D24" s="175">
        <v>582720.36999999988</v>
      </c>
      <c r="E24" s="167">
        <f t="shared" si="0"/>
        <v>25754896.780000001</v>
      </c>
      <c r="F24" s="175">
        <v>19569925.810000002</v>
      </c>
      <c r="G24" s="175">
        <v>905522.64</v>
      </c>
      <c r="H24" s="198">
        <f t="shared" si="1"/>
        <v>20475448.450000003</v>
      </c>
    </row>
    <row r="25" spans="1:8">
      <c r="A25" s="193">
        <v>8</v>
      </c>
      <c r="B25" s="197" t="s">
        <v>113</v>
      </c>
      <c r="C25" s="175">
        <v>46079654.899999999</v>
      </c>
      <c r="D25" s="175">
        <v>2299508</v>
      </c>
      <c r="E25" s="167">
        <f t="shared" si="0"/>
        <v>48379162.899999999</v>
      </c>
      <c r="F25" s="175">
        <v>30792767.070000004</v>
      </c>
      <c r="G25" s="175">
        <v>3420133.2499999995</v>
      </c>
      <c r="H25" s="198">
        <f t="shared" si="1"/>
        <v>34212900.32</v>
      </c>
    </row>
    <row r="26" spans="1:8">
      <c r="A26" s="193">
        <v>9</v>
      </c>
      <c r="B26" s="197" t="s">
        <v>114</v>
      </c>
      <c r="C26" s="175">
        <v>228428.67</v>
      </c>
      <c r="D26" s="175">
        <v>5958.74</v>
      </c>
      <c r="E26" s="167">
        <f t="shared" si="0"/>
        <v>234387.41</v>
      </c>
      <c r="F26" s="175">
        <v>96188.400000000009</v>
      </c>
      <c r="G26" s="175">
        <v>2318.7399999999998</v>
      </c>
      <c r="H26" s="198">
        <f t="shared" si="1"/>
        <v>98507.140000000014</v>
      </c>
    </row>
    <row r="27" spans="1:8">
      <c r="A27" s="193">
        <v>10</v>
      </c>
      <c r="B27" s="197" t="s">
        <v>115</v>
      </c>
      <c r="C27" s="175">
        <v>679482.56</v>
      </c>
      <c r="D27" s="175">
        <v>4359814.18</v>
      </c>
      <c r="E27" s="167">
        <f t="shared" si="0"/>
        <v>5039296.74</v>
      </c>
      <c r="F27" s="175">
        <v>704558.24</v>
      </c>
      <c r="G27" s="175">
        <v>4517801.7699999996</v>
      </c>
      <c r="H27" s="198">
        <f t="shared" si="1"/>
        <v>5222360.01</v>
      </c>
    </row>
    <row r="28" spans="1:8">
      <c r="A28" s="193">
        <v>11</v>
      </c>
      <c r="B28" s="197" t="s">
        <v>116</v>
      </c>
      <c r="C28" s="175">
        <v>6759024.6399999997</v>
      </c>
      <c r="D28" s="175">
        <v>1312839.57</v>
      </c>
      <c r="E28" s="167">
        <f t="shared" si="0"/>
        <v>8071864.21</v>
      </c>
      <c r="F28" s="175">
        <v>7678808.8899999997</v>
      </c>
      <c r="G28" s="175">
        <v>1038970.38</v>
      </c>
      <c r="H28" s="198">
        <f t="shared" si="1"/>
        <v>8717779.2699999996</v>
      </c>
    </row>
    <row r="29" spans="1:8">
      <c r="A29" s="193">
        <v>12</v>
      </c>
      <c r="B29" s="197" t="s">
        <v>117</v>
      </c>
      <c r="C29" s="175">
        <v>152218.18</v>
      </c>
      <c r="D29" s="175">
        <v>706208.56</v>
      </c>
      <c r="E29" s="167">
        <f t="shared" si="0"/>
        <v>858426.74</v>
      </c>
      <c r="F29" s="175">
        <v>129256.36</v>
      </c>
      <c r="G29" s="175">
        <v>938725.68</v>
      </c>
      <c r="H29" s="198">
        <f t="shared" si="1"/>
        <v>1067982.04</v>
      </c>
    </row>
    <row r="30" spans="1:8">
      <c r="A30" s="193">
        <v>13</v>
      </c>
      <c r="B30" s="203" t="s">
        <v>118</v>
      </c>
      <c r="C30" s="199">
        <f>SUM(C24:C29)</f>
        <v>79070985.360000014</v>
      </c>
      <c r="D30" s="199">
        <f>SUM(D24:D29)</f>
        <v>9267049.4199999999</v>
      </c>
      <c r="E30" s="167">
        <f t="shared" si="0"/>
        <v>88338034.780000016</v>
      </c>
      <c r="F30" s="199">
        <f>SUM(F24:F29)</f>
        <v>58971504.770000011</v>
      </c>
      <c r="G30" s="199">
        <f>SUM(G24:G29)</f>
        <v>10823472.459999999</v>
      </c>
      <c r="H30" s="198">
        <f t="shared" si="1"/>
        <v>69794977.230000004</v>
      </c>
    </row>
    <row r="31" spans="1:8">
      <c r="A31" s="193">
        <v>14</v>
      </c>
      <c r="B31" s="203" t="s">
        <v>119</v>
      </c>
      <c r="C31" s="199">
        <f>C22-C30</f>
        <v>109713306.26999998</v>
      </c>
      <c r="D31" s="199">
        <f>D22-D30</f>
        <v>6779569.7100000009</v>
      </c>
      <c r="E31" s="167">
        <f t="shared" si="0"/>
        <v>116492875.97999999</v>
      </c>
      <c r="F31" s="199">
        <f>F22-F30</f>
        <v>100304349.57000002</v>
      </c>
      <c r="G31" s="199">
        <f>G22-G30</f>
        <v>3252965.7800000031</v>
      </c>
      <c r="H31" s="198">
        <f t="shared" si="1"/>
        <v>103557315.35000002</v>
      </c>
    </row>
    <row r="32" spans="1:8">
      <c r="A32" s="193"/>
      <c r="B32" s="194"/>
      <c r="C32" s="204"/>
      <c r="D32" s="204"/>
      <c r="E32" s="204"/>
      <c r="F32" s="204"/>
      <c r="G32" s="204"/>
      <c r="H32" s="205"/>
    </row>
    <row r="33" spans="1:8">
      <c r="A33" s="193"/>
      <c r="B33" s="194" t="s">
        <v>120</v>
      </c>
      <c r="C33" s="175"/>
      <c r="D33" s="175"/>
      <c r="E33" s="166"/>
      <c r="F33" s="175"/>
      <c r="G33" s="175"/>
      <c r="H33" s="202"/>
    </row>
    <row r="34" spans="1:8">
      <c r="A34" s="193">
        <v>15</v>
      </c>
      <c r="B34" s="206" t="s">
        <v>91</v>
      </c>
      <c r="C34" s="207">
        <f>C35-C36</f>
        <v>12017257.48</v>
      </c>
      <c r="D34" s="207">
        <f>D35-D36</f>
        <v>-1661687.9900000002</v>
      </c>
      <c r="E34" s="167">
        <f t="shared" si="0"/>
        <v>10355569.49</v>
      </c>
      <c r="F34" s="207">
        <f>F35-F36</f>
        <v>12634182.449999999</v>
      </c>
      <c r="G34" s="207">
        <f>G35-G36</f>
        <v>-1840182.7699999996</v>
      </c>
      <c r="H34" s="198">
        <f t="shared" si="1"/>
        <v>10793999.68</v>
      </c>
    </row>
    <row r="35" spans="1:8">
      <c r="A35" s="193">
        <v>15.1</v>
      </c>
      <c r="B35" s="200" t="s">
        <v>121</v>
      </c>
      <c r="C35" s="175">
        <v>14760260.58</v>
      </c>
      <c r="D35" s="175">
        <v>4321906.8000000007</v>
      </c>
      <c r="E35" s="167">
        <f t="shared" si="0"/>
        <v>19082167.380000003</v>
      </c>
      <c r="F35" s="175">
        <v>14906434.619999999</v>
      </c>
      <c r="G35" s="175">
        <v>4233638.8100000005</v>
      </c>
      <c r="H35" s="198">
        <f t="shared" si="1"/>
        <v>19140073.43</v>
      </c>
    </row>
    <row r="36" spans="1:8">
      <c r="A36" s="193">
        <v>15.2</v>
      </c>
      <c r="B36" s="200" t="s">
        <v>122</v>
      </c>
      <c r="C36" s="175">
        <v>2743003.0999999996</v>
      </c>
      <c r="D36" s="175">
        <v>5983594.790000001</v>
      </c>
      <c r="E36" s="167">
        <f t="shared" si="0"/>
        <v>8726597.8900000006</v>
      </c>
      <c r="F36" s="175">
        <v>2272252.17</v>
      </c>
      <c r="G36" s="175">
        <v>6073821.5800000001</v>
      </c>
      <c r="H36" s="198">
        <f t="shared" si="1"/>
        <v>8346073.75</v>
      </c>
    </row>
    <row r="37" spans="1:8">
      <c r="A37" s="193">
        <v>16</v>
      </c>
      <c r="B37" s="197" t="s">
        <v>123</v>
      </c>
      <c r="C37" s="175">
        <v>0</v>
      </c>
      <c r="D37" s="175">
        <v>0</v>
      </c>
      <c r="E37" s="167">
        <f t="shared" si="0"/>
        <v>0</v>
      </c>
      <c r="F37" s="175">
        <v>0</v>
      </c>
      <c r="G37" s="175">
        <v>0</v>
      </c>
      <c r="H37" s="198">
        <f t="shared" si="1"/>
        <v>0</v>
      </c>
    </row>
    <row r="38" spans="1:8">
      <c r="A38" s="193">
        <v>17</v>
      </c>
      <c r="B38" s="197" t="s">
        <v>124</v>
      </c>
      <c r="C38" s="175">
        <v>0</v>
      </c>
      <c r="D38" s="175">
        <v>0</v>
      </c>
      <c r="E38" s="167">
        <f t="shared" si="0"/>
        <v>0</v>
      </c>
      <c r="F38" s="175">
        <v>0</v>
      </c>
      <c r="G38" s="175">
        <v>0</v>
      </c>
      <c r="H38" s="198">
        <f t="shared" si="1"/>
        <v>0</v>
      </c>
    </row>
    <row r="39" spans="1:8">
      <c r="A39" s="193">
        <v>18</v>
      </c>
      <c r="B39" s="197" t="s">
        <v>125</v>
      </c>
      <c r="C39" s="175">
        <v>13754</v>
      </c>
      <c r="D39" s="175">
        <v>11032.64</v>
      </c>
      <c r="E39" s="167">
        <f t="shared" si="0"/>
        <v>24786.639999999999</v>
      </c>
      <c r="F39" s="175">
        <v>38284.51</v>
      </c>
      <c r="G39" s="175">
        <v>19307.87</v>
      </c>
      <c r="H39" s="198">
        <f t="shared" si="1"/>
        <v>57592.380000000005</v>
      </c>
    </row>
    <row r="40" spans="1:8">
      <c r="A40" s="193">
        <v>19</v>
      </c>
      <c r="B40" s="197" t="s">
        <v>126</v>
      </c>
      <c r="C40" s="175">
        <v>17425199.729999997</v>
      </c>
      <c r="D40" s="175">
        <v>0</v>
      </c>
      <c r="E40" s="167">
        <f t="shared" si="0"/>
        <v>17425199.729999997</v>
      </c>
      <c r="F40" s="175">
        <v>-4495131.57</v>
      </c>
      <c r="G40" s="175">
        <v>0</v>
      </c>
      <c r="H40" s="198">
        <f t="shared" si="1"/>
        <v>-4495131.57</v>
      </c>
    </row>
    <row r="41" spans="1:8">
      <c r="A41" s="193">
        <v>20</v>
      </c>
      <c r="B41" s="197" t="s">
        <v>127</v>
      </c>
      <c r="C41" s="175">
        <v>-17320761.589999996</v>
      </c>
      <c r="D41" s="175">
        <v>0</v>
      </c>
      <c r="E41" s="167">
        <f t="shared" si="0"/>
        <v>-17320761.589999996</v>
      </c>
      <c r="F41" s="175">
        <v>4906136.34</v>
      </c>
      <c r="G41" s="175">
        <v>0</v>
      </c>
      <c r="H41" s="198">
        <f t="shared" si="1"/>
        <v>4906136.34</v>
      </c>
    </row>
    <row r="42" spans="1:8">
      <c r="A42" s="193">
        <v>21</v>
      </c>
      <c r="B42" s="197" t="s">
        <v>128</v>
      </c>
      <c r="C42" s="175">
        <v>-30695.599999999999</v>
      </c>
      <c r="D42" s="175">
        <v>0</v>
      </c>
      <c r="E42" s="167">
        <f t="shared" si="0"/>
        <v>-30695.599999999999</v>
      </c>
      <c r="F42" s="175">
        <v>-542291.74</v>
      </c>
      <c r="G42" s="175">
        <v>0</v>
      </c>
      <c r="H42" s="198">
        <f t="shared" si="1"/>
        <v>-542291.74</v>
      </c>
    </row>
    <row r="43" spans="1:8">
      <c r="A43" s="193">
        <v>22</v>
      </c>
      <c r="B43" s="197" t="s">
        <v>129</v>
      </c>
      <c r="C43" s="175">
        <v>14448.44</v>
      </c>
      <c r="D43" s="175">
        <v>7794.08</v>
      </c>
      <c r="E43" s="167">
        <f t="shared" si="0"/>
        <v>22242.52</v>
      </c>
      <c r="F43" s="175">
        <v>2627.45</v>
      </c>
      <c r="G43" s="175">
        <v>30323.52</v>
      </c>
      <c r="H43" s="198">
        <f t="shared" si="1"/>
        <v>32950.97</v>
      </c>
    </row>
    <row r="44" spans="1:8">
      <c r="A44" s="193">
        <v>23</v>
      </c>
      <c r="B44" s="197" t="s">
        <v>130</v>
      </c>
      <c r="C44" s="175">
        <v>7100634.8600000003</v>
      </c>
      <c r="D44" s="175">
        <v>0</v>
      </c>
      <c r="E44" s="167">
        <f t="shared" si="0"/>
        <v>7100634.8600000003</v>
      </c>
      <c r="F44" s="175">
        <v>3923682.37</v>
      </c>
      <c r="G44" s="175">
        <v>7575.17</v>
      </c>
      <c r="H44" s="198">
        <f t="shared" si="1"/>
        <v>3931257.54</v>
      </c>
    </row>
    <row r="45" spans="1:8">
      <c r="A45" s="193">
        <v>24</v>
      </c>
      <c r="B45" s="203" t="s">
        <v>131</v>
      </c>
      <c r="C45" s="199">
        <f>C34+C37+C38+C39+C40+C41+C42+C43+C44</f>
        <v>19219837.32</v>
      </c>
      <c r="D45" s="199">
        <f>D34+D37+D38+D39+D40+D41+D42+D43+D44</f>
        <v>-1642861.2700000003</v>
      </c>
      <c r="E45" s="167">
        <f t="shared" si="0"/>
        <v>17576976.050000001</v>
      </c>
      <c r="F45" s="199">
        <f>F34+F37+F38+F39+F40+F41+F42+F43+F44</f>
        <v>16467489.809999999</v>
      </c>
      <c r="G45" s="199">
        <f>G34+G37+G38+G39+G40+G41+G42+G43+G44</f>
        <v>-1782976.2099999995</v>
      </c>
      <c r="H45" s="198">
        <f t="shared" si="1"/>
        <v>14684513.6</v>
      </c>
    </row>
    <row r="46" spans="1:8">
      <c r="A46" s="193"/>
      <c r="B46" s="194" t="s">
        <v>132</v>
      </c>
      <c r="C46" s="175"/>
      <c r="D46" s="175"/>
      <c r="E46" s="175"/>
      <c r="F46" s="175"/>
      <c r="G46" s="175"/>
      <c r="H46" s="208"/>
    </row>
    <row r="47" spans="1:8">
      <c r="A47" s="193">
        <v>25</v>
      </c>
      <c r="B47" s="197" t="s">
        <v>133</v>
      </c>
      <c r="C47" s="175">
        <v>1884346.05</v>
      </c>
      <c r="D47" s="175">
        <v>781.86</v>
      </c>
      <c r="E47" s="167">
        <f t="shared" si="0"/>
        <v>1885127.9100000001</v>
      </c>
      <c r="F47" s="175">
        <v>1755867.6</v>
      </c>
      <c r="G47" s="175">
        <v>9937.39</v>
      </c>
      <c r="H47" s="198">
        <f t="shared" si="1"/>
        <v>1765804.99</v>
      </c>
    </row>
    <row r="48" spans="1:8">
      <c r="A48" s="193">
        <v>26</v>
      </c>
      <c r="B48" s="197" t="s">
        <v>134</v>
      </c>
      <c r="C48" s="175">
        <v>6578788.5899999999</v>
      </c>
      <c r="D48" s="175">
        <v>362237</v>
      </c>
      <c r="E48" s="167">
        <f t="shared" si="0"/>
        <v>6941025.5899999999</v>
      </c>
      <c r="F48" s="175">
        <v>3367304.4</v>
      </c>
      <c r="G48" s="175">
        <v>389858.74</v>
      </c>
      <c r="H48" s="198">
        <f t="shared" si="1"/>
        <v>3757163.1399999997</v>
      </c>
    </row>
    <row r="49" spans="1:9">
      <c r="A49" s="193">
        <v>27</v>
      </c>
      <c r="B49" s="197" t="s">
        <v>135</v>
      </c>
      <c r="C49" s="175">
        <v>49401539.57</v>
      </c>
      <c r="D49" s="175">
        <v>0</v>
      </c>
      <c r="E49" s="167">
        <f t="shared" si="0"/>
        <v>49401539.57</v>
      </c>
      <c r="F49" s="175">
        <v>39429049.61999999</v>
      </c>
      <c r="G49" s="175">
        <v>0</v>
      </c>
      <c r="H49" s="198">
        <f t="shared" si="1"/>
        <v>39429049.61999999</v>
      </c>
    </row>
    <row r="50" spans="1:9">
      <c r="A50" s="193">
        <v>28</v>
      </c>
      <c r="B50" s="197" t="s">
        <v>270</v>
      </c>
      <c r="C50" s="175">
        <v>930715.25</v>
      </c>
      <c r="D50" s="175">
        <v>0</v>
      </c>
      <c r="E50" s="167">
        <f t="shared" si="0"/>
        <v>930715.25</v>
      </c>
      <c r="F50" s="175">
        <v>823787.6399999999</v>
      </c>
      <c r="G50" s="175">
        <v>0</v>
      </c>
      <c r="H50" s="198">
        <f t="shared" si="1"/>
        <v>823787.6399999999</v>
      </c>
    </row>
    <row r="51" spans="1:9">
      <c r="A51" s="193">
        <v>29</v>
      </c>
      <c r="B51" s="197" t="s">
        <v>136</v>
      </c>
      <c r="C51" s="175">
        <v>17205321.549999997</v>
      </c>
      <c r="D51" s="175">
        <v>0</v>
      </c>
      <c r="E51" s="167">
        <f t="shared" si="0"/>
        <v>17205321.549999997</v>
      </c>
      <c r="F51" s="175">
        <v>17189235.66</v>
      </c>
      <c r="G51" s="175">
        <v>0</v>
      </c>
      <c r="H51" s="198">
        <f t="shared" si="1"/>
        <v>17189235.66</v>
      </c>
    </row>
    <row r="52" spans="1:9">
      <c r="A52" s="193">
        <v>30</v>
      </c>
      <c r="B52" s="197" t="s">
        <v>137</v>
      </c>
      <c r="C52" s="175">
        <v>18918910.719999999</v>
      </c>
      <c r="D52" s="175">
        <v>685837.75</v>
      </c>
      <c r="E52" s="167">
        <f t="shared" si="0"/>
        <v>19604748.469999999</v>
      </c>
      <c r="F52" s="175">
        <v>17709731.93</v>
      </c>
      <c r="G52" s="175">
        <v>1222812.24</v>
      </c>
      <c r="H52" s="198">
        <f t="shared" si="1"/>
        <v>18932544.169999998</v>
      </c>
    </row>
    <row r="53" spans="1:9">
      <c r="A53" s="193">
        <v>31</v>
      </c>
      <c r="B53" s="203" t="s">
        <v>138</v>
      </c>
      <c r="C53" s="199">
        <f>C47+C48+C49+C50+C51+C52</f>
        <v>94919621.729999989</v>
      </c>
      <c r="D53" s="199">
        <f>D47+D48+D49+D50+D51+D52</f>
        <v>1048856.6099999999</v>
      </c>
      <c r="E53" s="167">
        <f t="shared" si="0"/>
        <v>95968478.339999989</v>
      </c>
      <c r="F53" s="199">
        <f>F47+F48+F49+F50+F51+F52</f>
        <v>80274976.849999994</v>
      </c>
      <c r="G53" s="199">
        <f>G47+G48+G49+G50+G51+G52</f>
        <v>1622608.37</v>
      </c>
      <c r="H53" s="198">
        <f t="shared" si="1"/>
        <v>81897585.219999999</v>
      </c>
    </row>
    <row r="54" spans="1:9">
      <c r="A54" s="193">
        <v>32</v>
      </c>
      <c r="B54" s="203" t="s">
        <v>139</v>
      </c>
      <c r="C54" s="199">
        <f>C45-C53</f>
        <v>-75699784.409999996</v>
      </c>
      <c r="D54" s="199">
        <f>D45-D53</f>
        <v>-2691717.88</v>
      </c>
      <c r="E54" s="167">
        <f t="shared" si="0"/>
        <v>-78391502.289999992</v>
      </c>
      <c r="F54" s="199">
        <f>F45-F53</f>
        <v>-63807487.039999992</v>
      </c>
      <c r="G54" s="199">
        <f>G45-G53</f>
        <v>-3405584.5799999996</v>
      </c>
      <c r="H54" s="198">
        <f t="shared" si="1"/>
        <v>-67213071.61999999</v>
      </c>
    </row>
    <row r="55" spans="1:9">
      <c r="A55" s="193"/>
      <c r="B55" s="194"/>
      <c r="C55" s="204"/>
      <c r="D55" s="204"/>
      <c r="E55" s="204"/>
      <c r="F55" s="204"/>
      <c r="G55" s="204"/>
      <c r="H55" s="205"/>
    </row>
    <row r="56" spans="1:9">
      <c r="A56" s="193">
        <v>33</v>
      </c>
      <c r="B56" s="203" t="s">
        <v>140</v>
      </c>
      <c r="C56" s="199">
        <f>C31+C54</f>
        <v>34013521.859999985</v>
      </c>
      <c r="D56" s="199">
        <f>D31+D54</f>
        <v>4087851.830000001</v>
      </c>
      <c r="E56" s="167">
        <f t="shared" si="0"/>
        <v>38101373.689999983</v>
      </c>
      <c r="F56" s="199">
        <f>F31+F54</f>
        <v>36496862.530000031</v>
      </c>
      <c r="G56" s="199">
        <f>G31+G54</f>
        <v>-152618.79999999655</v>
      </c>
      <c r="H56" s="198">
        <f t="shared" si="1"/>
        <v>36344243.730000034</v>
      </c>
    </row>
    <row r="57" spans="1:9">
      <c r="A57" s="193"/>
      <c r="B57" s="194"/>
      <c r="C57" s="204"/>
      <c r="D57" s="204"/>
      <c r="E57" s="204"/>
      <c r="F57" s="204"/>
      <c r="G57" s="204"/>
      <c r="H57" s="205"/>
    </row>
    <row r="58" spans="1:9">
      <c r="A58" s="193">
        <v>34</v>
      </c>
      <c r="B58" s="197" t="s">
        <v>141</v>
      </c>
      <c r="C58" s="175">
        <v>16222976.779999999</v>
      </c>
      <c r="D58" s="175">
        <v>-1338046.55</v>
      </c>
      <c r="E58" s="167">
        <f t="shared" si="0"/>
        <v>14884930.229999999</v>
      </c>
      <c r="F58" s="175">
        <v>11818701.640000001</v>
      </c>
      <c r="G58" s="175">
        <v>1045051.94</v>
      </c>
      <c r="H58" s="198">
        <f t="shared" si="1"/>
        <v>12863753.58</v>
      </c>
    </row>
    <row r="59" spans="1:9" s="213" customFormat="1">
      <c r="A59" s="193">
        <v>35</v>
      </c>
      <c r="B59" s="206" t="s">
        <v>142</v>
      </c>
      <c r="C59" s="175">
        <v>0</v>
      </c>
      <c r="D59" s="175">
        <v>0</v>
      </c>
      <c r="E59" s="209">
        <f t="shared" si="0"/>
        <v>0</v>
      </c>
      <c r="F59" s="210">
        <v>0</v>
      </c>
      <c r="G59" s="210">
        <v>0</v>
      </c>
      <c r="H59" s="211">
        <f t="shared" si="1"/>
        <v>0</v>
      </c>
      <c r="I59" s="212"/>
    </row>
    <row r="60" spans="1:9">
      <c r="A60" s="193">
        <v>36</v>
      </c>
      <c r="B60" s="197" t="s">
        <v>143</v>
      </c>
      <c r="C60" s="175">
        <v>492283.79</v>
      </c>
      <c r="D60" s="175">
        <v>3693.91</v>
      </c>
      <c r="E60" s="167">
        <f t="shared" si="0"/>
        <v>495977.69999999995</v>
      </c>
      <c r="F60" s="175">
        <v>227395.95</v>
      </c>
      <c r="G60" s="175">
        <v>5837.44</v>
      </c>
      <c r="H60" s="198">
        <f t="shared" si="1"/>
        <v>233233.39</v>
      </c>
    </row>
    <row r="61" spans="1:9">
      <c r="A61" s="193">
        <v>37</v>
      </c>
      <c r="B61" s="203" t="s">
        <v>144</v>
      </c>
      <c r="C61" s="199">
        <f>C58+C59+C60</f>
        <v>16715260.569999998</v>
      </c>
      <c r="D61" s="199">
        <f>D58+D59+D60</f>
        <v>-1334352.6400000001</v>
      </c>
      <c r="E61" s="167">
        <f t="shared" si="0"/>
        <v>15380907.929999998</v>
      </c>
      <c r="F61" s="199">
        <f>F58+F59+F60</f>
        <v>12046097.59</v>
      </c>
      <c r="G61" s="199">
        <f>G58+G59+G60</f>
        <v>1050889.3799999999</v>
      </c>
      <c r="H61" s="198">
        <f t="shared" si="1"/>
        <v>13096986.969999999</v>
      </c>
    </row>
    <row r="62" spans="1:9">
      <c r="A62" s="193"/>
      <c r="B62" s="214"/>
      <c r="C62" s="175"/>
      <c r="D62" s="175"/>
      <c r="E62" s="175"/>
      <c r="F62" s="175"/>
      <c r="G62" s="175"/>
      <c r="H62" s="208"/>
    </row>
    <row r="63" spans="1:9" ht="30">
      <c r="A63" s="193">
        <v>38</v>
      </c>
      <c r="B63" s="215" t="s">
        <v>271</v>
      </c>
      <c r="C63" s="199">
        <f>C56-C61</f>
        <v>17298261.289999984</v>
      </c>
      <c r="D63" s="199">
        <f>D56-D61</f>
        <v>5422204.4700000007</v>
      </c>
      <c r="E63" s="167">
        <f t="shared" si="0"/>
        <v>22720465.759999983</v>
      </c>
      <c r="F63" s="199">
        <f>F56-F61</f>
        <v>24450764.940000031</v>
      </c>
      <c r="G63" s="199">
        <f>G56-G61</f>
        <v>-1203508.1799999964</v>
      </c>
      <c r="H63" s="198">
        <f t="shared" si="1"/>
        <v>23247256.760000035</v>
      </c>
    </row>
    <row r="64" spans="1:9">
      <c r="A64" s="189">
        <v>39</v>
      </c>
      <c r="B64" s="197" t="s">
        <v>145</v>
      </c>
      <c r="C64" s="216">
        <v>2100000</v>
      </c>
      <c r="D64" s="216">
        <v>0</v>
      </c>
      <c r="E64" s="167">
        <f t="shared" si="0"/>
        <v>2100000</v>
      </c>
      <c r="F64" s="216">
        <v>0</v>
      </c>
      <c r="G64" s="216">
        <v>0</v>
      </c>
      <c r="H64" s="198">
        <f t="shared" si="1"/>
        <v>0</v>
      </c>
    </row>
    <row r="65" spans="1:8">
      <c r="A65" s="193">
        <v>40</v>
      </c>
      <c r="B65" s="203" t="s">
        <v>146</v>
      </c>
      <c r="C65" s="199">
        <f>C63-C64</f>
        <v>15198261.289999984</v>
      </c>
      <c r="D65" s="199">
        <f>D63-D64</f>
        <v>5422204.4700000007</v>
      </c>
      <c r="E65" s="167">
        <f t="shared" si="0"/>
        <v>20620465.759999983</v>
      </c>
      <c r="F65" s="199">
        <f>F63-F64</f>
        <v>24450764.940000031</v>
      </c>
      <c r="G65" s="199">
        <f>G63-G64</f>
        <v>-1203508.1799999964</v>
      </c>
      <c r="H65" s="198">
        <f t="shared" si="1"/>
        <v>23247256.760000035</v>
      </c>
    </row>
    <row r="66" spans="1:8">
      <c r="A66" s="189">
        <v>41</v>
      </c>
      <c r="B66" s="197" t="s">
        <v>147</v>
      </c>
      <c r="C66" s="216">
        <v>0</v>
      </c>
      <c r="D66" s="216">
        <v>0</v>
      </c>
      <c r="E66" s="167">
        <f t="shared" si="0"/>
        <v>0</v>
      </c>
      <c r="F66" s="216">
        <v>0</v>
      </c>
      <c r="G66" s="216">
        <v>0</v>
      </c>
      <c r="H66" s="198">
        <f t="shared" si="1"/>
        <v>0</v>
      </c>
    </row>
    <row r="67" spans="1:8" ht="16.5" thickBot="1">
      <c r="A67" s="217">
        <v>42</v>
      </c>
      <c r="B67" s="218" t="s">
        <v>148</v>
      </c>
      <c r="C67" s="219">
        <f>C65+C66</f>
        <v>15198261.289999984</v>
      </c>
      <c r="D67" s="219">
        <f>D65+D66</f>
        <v>5422204.4700000007</v>
      </c>
      <c r="E67" s="179">
        <f t="shared" si="0"/>
        <v>20620465.759999983</v>
      </c>
      <c r="F67" s="219">
        <f>F65+F66</f>
        <v>24450764.940000031</v>
      </c>
      <c r="G67" s="219">
        <f>G65+G66</f>
        <v>-1203508.1799999964</v>
      </c>
      <c r="H67" s="220">
        <f t="shared" si="1"/>
        <v>23247256.760000035</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D15" sqref="D15"/>
    </sheetView>
  </sheetViews>
  <sheetFormatPr defaultColWidth="9.140625" defaultRowHeight="15"/>
  <cols>
    <col min="1" max="1" width="9.5703125" style="99" bestFit="1" customWidth="1"/>
    <col min="2" max="2" width="72.28515625" style="99" customWidth="1"/>
    <col min="3" max="3" width="12.7109375" style="99" customWidth="1"/>
    <col min="4" max="5" width="13.5703125" style="99" bestFit="1" customWidth="1"/>
    <col min="6" max="6" width="12" style="99" bestFit="1" customWidth="1"/>
    <col min="7" max="8" width="13.5703125" style="99" bestFit="1" customWidth="1"/>
    <col min="9" max="16384" width="9.140625" style="99"/>
  </cols>
  <sheetData>
    <row r="1" spans="1:8" ht="15.75">
      <c r="A1" s="98" t="s">
        <v>188</v>
      </c>
      <c r="B1" s="99" t="str">
        <f>Info!C2</f>
        <v>სს ”ლიბერთი ბანკი”</v>
      </c>
    </row>
    <row r="2" spans="1:8" ht="15.75">
      <c r="A2" s="98" t="s">
        <v>189</v>
      </c>
      <c r="B2" s="153">
        <f>'1. key ratios'!B2</f>
        <v>44742</v>
      </c>
    </row>
    <row r="3" spans="1:8" ht="15.75">
      <c r="A3" s="98"/>
    </row>
    <row r="4" spans="1:8" ht="16.5" thickBot="1">
      <c r="A4" s="98" t="s">
        <v>407</v>
      </c>
      <c r="B4" s="98"/>
      <c r="C4" s="221"/>
      <c r="D4" s="221"/>
      <c r="E4" s="221"/>
      <c r="F4" s="222"/>
      <c r="G4" s="222"/>
      <c r="H4" s="223" t="s">
        <v>93</v>
      </c>
    </row>
    <row r="5" spans="1:8" ht="15.75">
      <c r="A5" s="749" t="s">
        <v>26</v>
      </c>
      <c r="B5" s="751" t="s">
        <v>244</v>
      </c>
      <c r="C5" s="753" t="s">
        <v>194</v>
      </c>
      <c r="D5" s="753"/>
      <c r="E5" s="753"/>
      <c r="F5" s="753" t="s">
        <v>195</v>
      </c>
      <c r="G5" s="753"/>
      <c r="H5" s="754"/>
    </row>
    <row r="6" spans="1:8">
      <c r="A6" s="750"/>
      <c r="B6" s="752"/>
      <c r="C6" s="163" t="s">
        <v>27</v>
      </c>
      <c r="D6" s="163" t="s">
        <v>94</v>
      </c>
      <c r="E6" s="163" t="s">
        <v>68</v>
      </c>
      <c r="F6" s="163" t="s">
        <v>27</v>
      </c>
      <c r="G6" s="163" t="s">
        <v>94</v>
      </c>
      <c r="H6" s="164" t="s">
        <v>68</v>
      </c>
    </row>
    <row r="7" spans="1:8" s="120" customFormat="1" ht="15.75">
      <c r="A7" s="224">
        <v>1</v>
      </c>
      <c r="B7" s="225" t="s">
        <v>482</v>
      </c>
      <c r="C7" s="90">
        <f>SUM(C8:C11)</f>
        <v>129831884.14</v>
      </c>
      <c r="D7" s="90">
        <f t="shared" ref="D7" si="0">SUM(D8:D11)</f>
        <v>107516843.84899999</v>
      </c>
      <c r="E7" s="90">
        <f>C7+D7</f>
        <v>237348727.98899999</v>
      </c>
      <c r="F7" s="90">
        <f>SUM(F8:F11)</f>
        <v>85831585.25</v>
      </c>
      <c r="G7" s="90">
        <f>SUM(G8:G11)</f>
        <v>52771902.865999997</v>
      </c>
      <c r="H7" s="91">
        <f t="shared" ref="H7:H53" si="1">F7+G7</f>
        <v>138603488.116</v>
      </c>
    </row>
    <row r="8" spans="1:8" s="120" customFormat="1" ht="15.75">
      <c r="A8" s="224">
        <v>1.1000000000000001</v>
      </c>
      <c r="B8" s="226" t="s">
        <v>275</v>
      </c>
      <c r="C8" s="92">
        <v>35159694.170000002</v>
      </c>
      <c r="D8" s="92">
        <v>7556646.8719999995</v>
      </c>
      <c r="E8" s="90">
        <f t="shared" ref="E8:E52" si="2">C8+D8</f>
        <v>42716341.042000003</v>
      </c>
      <c r="F8" s="92">
        <v>4742739</v>
      </c>
      <c r="G8" s="92">
        <v>6527629.5419999994</v>
      </c>
      <c r="H8" s="91">
        <f t="shared" si="1"/>
        <v>11270368.541999999</v>
      </c>
    </row>
    <row r="9" spans="1:8" s="120" customFormat="1" ht="15.75">
      <c r="A9" s="224">
        <v>1.2</v>
      </c>
      <c r="B9" s="226" t="s">
        <v>276</v>
      </c>
      <c r="C9" s="92">
        <v>0</v>
      </c>
      <c r="D9" s="92">
        <v>0</v>
      </c>
      <c r="E9" s="90">
        <f t="shared" si="2"/>
        <v>0</v>
      </c>
      <c r="F9" s="92">
        <v>0</v>
      </c>
      <c r="G9" s="92">
        <v>0</v>
      </c>
      <c r="H9" s="91">
        <f t="shared" si="1"/>
        <v>0</v>
      </c>
    </row>
    <row r="10" spans="1:8" s="120" customFormat="1" ht="15.75">
      <c r="A10" s="224">
        <v>1.3</v>
      </c>
      <c r="B10" s="226" t="s">
        <v>277</v>
      </c>
      <c r="C10" s="92">
        <v>94272189.969999999</v>
      </c>
      <c r="D10" s="92">
        <v>99960196.976999998</v>
      </c>
      <c r="E10" s="90">
        <f t="shared" si="2"/>
        <v>194232386.947</v>
      </c>
      <c r="F10" s="92">
        <v>80688846.25</v>
      </c>
      <c r="G10" s="92">
        <v>46244273.324000001</v>
      </c>
      <c r="H10" s="91">
        <f t="shared" si="1"/>
        <v>126933119.574</v>
      </c>
    </row>
    <row r="11" spans="1:8" s="120" customFormat="1" ht="15.75">
      <c r="A11" s="224">
        <v>1.4</v>
      </c>
      <c r="B11" s="226" t="s">
        <v>278</v>
      </c>
      <c r="C11" s="92">
        <v>400000</v>
      </c>
      <c r="D11" s="92">
        <v>0</v>
      </c>
      <c r="E11" s="90">
        <f t="shared" si="2"/>
        <v>400000</v>
      </c>
      <c r="F11" s="92">
        <v>400000</v>
      </c>
      <c r="G11" s="92">
        <v>0</v>
      </c>
      <c r="H11" s="91">
        <f t="shared" si="1"/>
        <v>400000</v>
      </c>
    </row>
    <row r="12" spans="1:8" s="120" customFormat="1" ht="29.25" customHeight="1">
      <c r="A12" s="224">
        <v>2</v>
      </c>
      <c r="B12" s="225" t="s">
        <v>279</v>
      </c>
      <c r="C12" s="90">
        <v>0</v>
      </c>
      <c r="D12" s="90">
        <v>0</v>
      </c>
      <c r="E12" s="90">
        <f t="shared" si="2"/>
        <v>0</v>
      </c>
      <c r="F12" s="90">
        <v>0</v>
      </c>
      <c r="G12" s="90">
        <v>0</v>
      </c>
      <c r="H12" s="91">
        <f t="shared" si="1"/>
        <v>0</v>
      </c>
    </row>
    <row r="13" spans="1:8" s="120" customFormat="1" ht="30">
      <c r="A13" s="224">
        <v>3</v>
      </c>
      <c r="B13" s="225" t="s">
        <v>280</v>
      </c>
      <c r="C13" s="90">
        <f>SUM(C14:C15)</f>
        <v>60892000</v>
      </c>
      <c r="D13" s="90">
        <f t="shared" ref="D13" si="3">SUM(D14:D15)</f>
        <v>0</v>
      </c>
      <c r="E13" s="90">
        <f t="shared" si="2"/>
        <v>60892000</v>
      </c>
      <c r="F13" s="90">
        <f>SUM(F14:F15)</f>
        <v>229106000</v>
      </c>
      <c r="G13" s="90">
        <f t="shared" ref="G13" si="4">SUM(G14:G15)</f>
        <v>0</v>
      </c>
      <c r="H13" s="91">
        <f t="shared" si="1"/>
        <v>229106000</v>
      </c>
    </row>
    <row r="14" spans="1:8" s="120" customFormat="1" ht="15.75">
      <c r="A14" s="224">
        <v>3.1</v>
      </c>
      <c r="B14" s="226" t="s">
        <v>281</v>
      </c>
      <c r="C14" s="92">
        <v>60892000</v>
      </c>
      <c r="D14" s="92">
        <v>0</v>
      </c>
      <c r="E14" s="90">
        <f t="shared" si="2"/>
        <v>60892000</v>
      </c>
      <c r="F14" s="92">
        <v>229106000</v>
      </c>
      <c r="G14" s="92">
        <v>0</v>
      </c>
      <c r="H14" s="91">
        <f t="shared" si="1"/>
        <v>229106000</v>
      </c>
    </row>
    <row r="15" spans="1:8" s="120" customFormat="1" ht="15.75">
      <c r="A15" s="224">
        <v>3.2</v>
      </c>
      <c r="B15" s="226" t="s">
        <v>282</v>
      </c>
      <c r="C15" s="92">
        <v>0</v>
      </c>
      <c r="D15" s="92">
        <v>0</v>
      </c>
      <c r="E15" s="90">
        <f t="shared" si="2"/>
        <v>0</v>
      </c>
      <c r="F15" s="92">
        <v>0</v>
      </c>
      <c r="G15" s="92">
        <v>0</v>
      </c>
      <c r="H15" s="91">
        <f t="shared" si="1"/>
        <v>0</v>
      </c>
    </row>
    <row r="16" spans="1:8" s="120" customFormat="1" ht="15.75">
      <c r="A16" s="224">
        <v>4</v>
      </c>
      <c r="B16" s="225" t="s">
        <v>283</v>
      </c>
      <c r="C16" s="90">
        <f>SUM(C17:C18)</f>
        <v>375504331.81</v>
      </c>
      <c r="D16" s="90">
        <f t="shared" ref="D16" si="5">SUM(D17:D18)</f>
        <v>8324428101.1730003</v>
      </c>
      <c r="E16" s="90">
        <f t="shared" si="2"/>
        <v>8699932432.9829998</v>
      </c>
      <c r="F16" s="90">
        <f t="shared" ref="F16" si="6">SUM(F17:F18)</f>
        <v>422270005.94999999</v>
      </c>
      <c r="G16" s="90">
        <f>SUM(G17:G18)</f>
        <v>4096145705.9440002</v>
      </c>
      <c r="H16" s="91">
        <f t="shared" si="1"/>
        <v>4518415711.8940001</v>
      </c>
    </row>
    <row r="17" spans="1:8" s="120" customFormat="1" ht="15.75">
      <c r="A17" s="224">
        <v>4.0999999999999996</v>
      </c>
      <c r="B17" s="226" t="s">
        <v>284</v>
      </c>
      <c r="C17" s="92">
        <v>0</v>
      </c>
      <c r="D17" s="92">
        <v>0</v>
      </c>
      <c r="E17" s="90">
        <f t="shared" si="2"/>
        <v>0</v>
      </c>
      <c r="F17" s="92">
        <v>0</v>
      </c>
      <c r="G17" s="92">
        <v>0</v>
      </c>
      <c r="H17" s="91">
        <f t="shared" si="1"/>
        <v>0</v>
      </c>
    </row>
    <row r="18" spans="1:8" s="120" customFormat="1" ht="15.75">
      <c r="A18" s="224">
        <v>4.2</v>
      </c>
      <c r="B18" s="226" t="s">
        <v>285</v>
      </c>
      <c r="C18" s="92">
        <v>375504331.81</v>
      </c>
      <c r="D18" s="92">
        <v>8324428101.1730003</v>
      </c>
      <c r="E18" s="90">
        <f t="shared" si="2"/>
        <v>8699932432.9829998</v>
      </c>
      <c r="F18" s="92">
        <v>422270005.94999999</v>
      </c>
      <c r="G18" s="92">
        <v>4096145705.9440002</v>
      </c>
      <c r="H18" s="91">
        <f t="shared" si="1"/>
        <v>4518415711.8940001</v>
      </c>
    </row>
    <row r="19" spans="1:8" s="120" customFormat="1" ht="30">
      <c r="A19" s="224">
        <v>5</v>
      </c>
      <c r="B19" s="225" t="s">
        <v>286</v>
      </c>
      <c r="C19" s="90">
        <f>SUM(C20,C21,C22,C28,C29,C30,C31)</f>
        <v>204640531.25</v>
      </c>
      <c r="D19" s="90">
        <f t="shared" ref="D19" si="7">SUM(D20,D21,D22,D28,D29,D30,D31)</f>
        <v>5302791776.0900011</v>
      </c>
      <c r="E19" s="90">
        <f>C19+D19</f>
        <v>5507432307.3400011</v>
      </c>
      <c r="F19" s="90">
        <f>SUM(F20,F21,F22,F28,F29,F30,F31)</f>
        <v>225024524.53</v>
      </c>
      <c r="G19" s="90">
        <f t="shared" ref="G19" si="8">SUM(G20,G21,G22,G28,G29,G30,G31)</f>
        <v>3209658284.71</v>
      </c>
      <c r="H19" s="91">
        <f>F19+G19</f>
        <v>3434682809.2400002</v>
      </c>
    </row>
    <row r="20" spans="1:8" s="120" customFormat="1" ht="15.75">
      <c r="A20" s="224">
        <v>5.0999999999999996</v>
      </c>
      <c r="B20" s="226" t="s">
        <v>287</v>
      </c>
      <c r="C20" s="92">
        <v>33668809.560000002</v>
      </c>
      <c r="D20" s="92">
        <v>8820037.5899999999</v>
      </c>
      <c r="E20" s="90">
        <f t="shared" si="2"/>
        <v>42488847.150000006</v>
      </c>
      <c r="F20" s="92">
        <v>20503200.52</v>
      </c>
      <c r="G20" s="92">
        <v>3385468.91</v>
      </c>
      <c r="H20" s="91">
        <f>F20+G20</f>
        <v>23888669.43</v>
      </c>
    </row>
    <row r="21" spans="1:8" s="120" customFormat="1" ht="15.75">
      <c r="A21" s="224">
        <v>5.2</v>
      </c>
      <c r="B21" s="226" t="s">
        <v>288</v>
      </c>
      <c r="C21" s="92">
        <v>79427454.5</v>
      </c>
      <c r="D21" s="92">
        <v>123708583.59999999</v>
      </c>
      <c r="E21" s="90">
        <f t="shared" si="2"/>
        <v>203136038.09999999</v>
      </c>
      <c r="F21" s="92">
        <v>66297177.119999997</v>
      </c>
      <c r="G21" s="92">
        <v>101076908</v>
      </c>
      <c r="H21" s="91">
        <f>F21+G21</f>
        <v>167374085.12</v>
      </c>
    </row>
    <row r="22" spans="1:8" s="120" customFormat="1" ht="15.75">
      <c r="A22" s="224">
        <v>5.3</v>
      </c>
      <c r="B22" s="226" t="s">
        <v>289</v>
      </c>
      <c r="C22" s="90">
        <f>SUM(C23:C27)</f>
        <v>1209100</v>
      </c>
      <c r="D22" s="90">
        <f>SUM(D23:D27)</f>
        <v>3209081114.0000005</v>
      </c>
      <c r="E22" s="90">
        <f>C22+D22</f>
        <v>3210290214.0000005</v>
      </c>
      <c r="F22" s="90">
        <f>SUM(F23:F27)</f>
        <v>684500</v>
      </c>
      <c r="G22" s="90">
        <f>SUM(G23:G27)</f>
        <v>1992243151</v>
      </c>
      <c r="H22" s="91">
        <f t="shared" si="1"/>
        <v>1992927651</v>
      </c>
    </row>
    <row r="23" spans="1:8" s="120" customFormat="1" ht="15.75">
      <c r="A23" s="224" t="s">
        <v>290</v>
      </c>
      <c r="B23" s="227" t="s">
        <v>291</v>
      </c>
      <c r="C23" s="92">
        <v>364800</v>
      </c>
      <c r="D23" s="92">
        <v>1189171063.6861966</v>
      </c>
      <c r="E23" s="90">
        <f t="shared" si="2"/>
        <v>1189535863.6861966</v>
      </c>
      <c r="F23" s="92">
        <v>400800</v>
      </c>
      <c r="G23" s="92">
        <v>1020538089.6696401</v>
      </c>
      <c r="H23" s="91">
        <f t="shared" si="1"/>
        <v>1020938889.6696401</v>
      </c>
    </row>
    <row r="24" spans="1:8" s="120" customFormat="1" ht="15.75">
      <c r="A24" s="224" t="s">
        <v>292</v>
      </c>
      <c r="B24" s="227" t="s">
        <v>293</v>
      </c>
      <c r="C24" s="92">
        <v>183000</v>
      </c>
      <c r="D24" s="92">
        <v>814547665.52250004</v>
      </c>
      <c r="E24" s="90">
        <f t="shared" si="2"/>
        <v>814730665.52250004</v>
      </c>
      <c r="F24" s="92">
        <v>11000</v>
      </c>
      <c r="G24" s="92">
        <v>544399671.28689981</v>
      </c>
      <c r="H24" s="91">
        <f t="shared" si="1"/>
        <v>544410671.28689981</v>
      </c>
    </row>
    <row r="25" spans="1:8" s="120" customFormat="1" ht="15.75">
      <c r="A25" s="224" t="s">
        <v>294</v>
      </c>
      <c r="B25" s="228" t="s">
        <v>295</v>
      </c>
      <c r="C25" s="92">
        <v>0</v>
      </c>
      <c r="D25" s="92">
        <v>341495531.9060998</v>
      </c>
      <c r="E25" s="90">
        <f t="shared" si="2"/>
        <v>341495531.9060998</v>
      </c>
      <c r="F25" s="92">
        <v>0</v>
      </c>
      <c r="G25" s="92">
        <v>50918756.760300003</v>
      </c>
      <c r="H25" s="91">
        <f t="shared" si="1"/>
        <v>50918756.760300003</v>
      </c>
    </row>
    <row r="26" spans="1:8" s="120" customFormat="1" ht="15.75">
      <c r="A26" s="224" t="s">
        <v>296</v>
      </c>
      <c r="B26" s="227" t="s">
        <v>297</v>
      </c>
      <c r="C26" s="92">
        <v>610300</v>
      </c>
      <c r="D26" s="92">
        <v>784268052.06132376</v>
      </c>
      <c r="E26" s="90">
        <f t="shared" si="2"/>
        <v>784878352.06132376</v>
      </c>
      <c r="F26" s="92">
        <v>237700</v>
      </c>
      <c r="G26" s="92">
        <v>288281005.0268001</v>
      </c>
      <c r="H26" s="91">
        <f t="shared" si="1"/>
        <v>288518705.0268001</v>
      </c>
    </row>
    <row r="27" spans="1:8" s="120" customFormat="1" ht="15.75">
      <c r="A27" s="224" t="s">
        <v>298</v>
      </c>
      <c r="B27" s="227" t="s">
        <v>299</v>
      </c>
      <c r="C27" s="92">
        <v>51000</v>
      </c>
      <c r="D27" s="92">
        <v>79598800.823880017</v>
      </c>
      <c r="E27" s="90">
        <f t="shared" si="2"/>
        <v>79649800.823880017</v>
      </c>
      <c r="F27" s="92">
        <v>35000</v>
      </c>
      <c r="G27" s="92">
        <v>88105628.256360009</v>
      </c>
      <c r="H27" s="91">
        <f t="shared" si="1"/>
        <v>88140628.256360009</v>
      </c>
    </row>
    <row r="28" spans="1:8" s="120" customFormat="1" ht="15.75">
      <c r="A28" s="224">
        <v>5.4</v>
      </c>
      <c r="B28" s="226" t="s">
        <v>300</v>
      </c>
      <c r="C28" s="92">
        <v>2747042.64</v>
      </c>
      <c r="D28" s="92">
        <v>244174676.80000001</v>
      </c>
      <c r="E28" s="90">
        <f t="shared" si="2"/>
        <v>246921719.44</v>
      </c>
      <c r="F28" s="92">
        <v>3797531.29</v>
      </c>
      <c r="G28" s="92">
        <v>184445993.69999999</v>
      </c>
      <c r="H28" s="91">
        <f t="shared" si="1"/>
        <v>188243524.98999998</v>
      </c>
    </row>
    <row r="29" spans="1:8" s="120" customFormat="1" ht="15.75">
      <c r="A29" s="224">
        <v>5.5</v>
      </c>
      <c r="B29" s="226" t="s">
        <v>301</v>
      </c>
      <c r="C29" s="92">
        <v>14125000</v>
      </c>
      <c r="D29" s="92">
        <v>637061691.39999998</v>
      </c>
      <c r="E29" s="90">
        <f t="shared" si="2"/>
        <v>651186691.39999998</v>
      </c>
      <c r="F29" s="92">
        <v>10000000</v>
      </c>
      <c r="G29" s="92">
        <v>335719403.19999999</v>
      </c>
      <c r="H29" s="91">
        <f t="shared" si="1"/>
        <v>345719403.19999999</v>
      </c>
    </row>
    <row r="30" spans="1:8" s="120" customFormat="1" ht="15.75">
      <c r="A30" s="224">
        <v>5.6</v>
      </c>
      <c r="B30" s="226" t="s">
        <v>302</v>
      </c>
      <c r="C30" s="92">
        <v>19000010</v>
      </c>
      <c r="D30" s="92">
        <v>699682605.89999998</v>
      </c>
      <c r="E30" s="90">
        <f t="shared" si="2"/>
        <v>718682615.89999998</v>
      </c>
      <c r="F30" s="92">
        <v>9000000</v>
      </c>
      <c r="G30" s="92">
        <v>217307924.09999999</v>
      </c>
      <c r="H30" s="91">
        <f t="shared" si="1"/>
        <v>226307924.09999999</v>
      </c>
    </row>
    <row r="31" spans="1:8" s="120" customFormat="1" ht="15.75">
      <c r="A31" s="224">
        <v>5.7</v>
      </c>
      <c r="B31" s="226" t="s">
        <v>303</v>
      </c>
      <c r="C31" s="92">
        <v>54463114.549999997</v>
      </c>
      <c r="D31" s="92">
        <v>380263066.80000001</v>
      </c>
      <c r="E31" s="90">
        <f t="shared" si="2"/>
        <v>434726181.35000002</v>
      </c>
      <c r="F31" s="92">
        <v>114742115.59999999</v>
      </c>
      <c r="G31" s="92">
        <v>375479435.80000001</v>
      </c>
      <c r="H31" s="91">
        <f t="shared" si="1"/>
        <v>490221551.39999998</v>
      </c>
    </row>
    <row r="32" spans="1:8" s="120" customFormat="1" ht="15.75">
      <c r="A32" s="224">
        <v>6</v>
      </c>
      <c r="B32" s="225" t="s">
        <v>304</v>
      </c>
      <c r="C32" s="90">
        <f>SUM(C33:C39)</f>
        <v>179453122</v>
      </c>
      <c r="D32" s="90">
        <f>SUM(D33:D39)</f>
        <v>303181088.43000001</v>
      </c>
      <c r="E32" s="90">
        <f t="shared" si="2"/>
        <v>482634210.43000001</v>
      </c>
      <c r="F32" s="90">
        <f>SUM(F33:F39)</f>
        <v>152528292.02000001</v>
      </c>
      <c r="G32" s="90">
        <f>SUM(G33:G39)</f>
        <v>398046523.75</v>
      </c>
      <c r="H32" s="91">
        <f t="shared" si="1"/>
        <v>550574815.76999998</v>
      </c>
    </row>
    <row r="33" spans="1:8" s="120" customFormat="1" ht="30">
      <c r="A33" s="224">
        <v>6.1</v>
      </c>
      <c r="B33" s="226" t="s">
        <v>483</v>
      </c>
      <c r="C33" s="92">
        <v>15968909</v>
      </c>
      <c r="D33" s="92">
        <v>210372713.65000001</v>
      </c>
      <c r="E33" s="90">
        <f t="shared" si="2"/>
        <v>226341622.65000001</v>
      </c>
      <c r="F33" s="92">
        <v>9260853.0200000107</v>
      </c>
      <c r="G33" s="92">
        <v>254717424.06</v>
      </c>
      <c r="H33" s="91">
        <f t="shared" si="1"/>
        <v>263978277.08000001</v>
      </c>
    </row>
    <row r="34" spans="1:8" s="120" customFormat="1" ht="30">
      <c r="A34" s="224">
        <v>6.2</v>
      </c>
      <c r="B34" s="226" t="s">
        <v>305</v>
      </c>
      <c r="C34" s="92">
        <v>163484213</v>
      </c>
      <c r="D34" s="92">
        <v>92808374.780000001</v>
      </c>
      <c r="E34" s="90">
        <f t="shared" si="2"/>
        <v>256292587.78</v>
      </c>
      <c r="F34" s="92">
        <v>143267439</v>
      </c>
      <c r="G34" s="92">
        <v>143329099.69</v>
      </c>
      <c r="H34" s="91">
        <f t="shared" si="1"/>
        <v>286596538.69</v>
      </c>
    </row>
    <row r="35" spans="1:8" s="120" customFormat="1" ht="30">
      <c r="A35" s="224">
        <v>6.3</v>
      </c>
      <c r="B35" s="226" t="s">
        <v>306</v>
      </c>
      <c r="C35" s="92">
        <v>0</v>
      </c>
      <c r="D35" s="92">
        <v>0</v>
      </c>
      <c r="E35" s="90">
        <f t="shared" si="2"/>
        <v>0</v>
      </c>
      <c r="F35" s="92">
        <v>0</v>
      </c>
      <c r="G35" s="92">
        <v>0</v>
      </c>
      <c r="H35" s="91">
        <f t="shared" si="1"/>
        <v>0</v>
      </c>
    </row>
    <row r="36" spans="1:8" s="120" customFormat="1" ht="15.75">
      <c r="A36" s="224">
        <v>6.4</v>
      </c>
      <c r="B36" s="226" t="s">
        <v>307</v>
      </c>
      <c r="C36" s="92">
        <v>0</v>
      </c>
      <c r="D36" s="92">
        <v>0</v>
      </c>
      <c r="E36" s="90">
        <f t="shared" si="2"/>
        <v>0</v>
      </c>
      <c r="F36" s="92">
        <v>0</v>
      </c>
      <c r="G36" s="92">
        <v>0</v>
      </c>
      <c r="H36" s="91">
        <f t="shared" si="1"/>
        <v>0</v>
      </c>
    </row>
    <row r="37" spans="1:8" s="120" customFormat="1" ht="15.75">
      <c r="A37" s="224">
        <v>6.5</v>
      </c>
      <c r="B37" s="226" t="s">
        <v>308</v>
      </c>
      <c r="C37" s="92">
        <v>0</v>
      </c>
      <c r="D37" s="92">
        <v>0</v>
      </c>
      <c r="E37" s="90">
        <f t="shared" si="2"/>
        <v>0</v>
      </c>
      <c r="F37" s="92">
        <v>0</v>
      </c>
      <c r="G37" s="92">
        <v>0</v>
      </c>
      <c r="H37" s="91">
        <f t="shared" si="1"/>
        <v>0</v>
      </c>
    </row>
    <row r="38" spans="1:8" s="120" customFormat="1" ht="30">
      <c r="A38" s="224">
        <v>6.6</v>
      </c>
      <c r="B38" s="226" t="s">
        <v>309</v>
      </c>
      <c r="C38" s="92">
        <v>0</v>
      </c>
      <c r="D38" s="92">
        <v>0</v>
      </c>
      <c r="E38" s="90">
        <f t="shared" si="2"/>
        <v>0</v>
      </c>
      <c r="F38" s="92">
        <v>0</v>
      </c>
      <c r="G38" s="92">
        <v>0</v>
      </c>
      <c r="H38" s="91">
        <f t="shared" si="1"/>
        <v>0</v>
      </c>
    </row>
    <row r="39" spans="1:8" s="120" customFormat="1" ht="30">
      <c r="A39" s="224">
        <v>6.7</v>
      </c>
      <c r="B39" s="226" t="s">
        <v>310</v>
      </c>
      <c r="C39" s="92">
        <v>0</v>
      </c>
      <c r="D39" s="92">
        <v>0</v>
      </c>
      <c r="E39" s="90">
        <f t="shared" si="2"/>
        <v>0</v>
      </c>
      <c r="F39" s="92">
        <v>0</v>
      </c>
      <c r="G39" s="92">
        <v>0</v>
      </c>
      <c r="H39" s="91">
        <f t="shared" si="1"/>
        <v>0</v>
      </c>
    </row>
    <row r="40" spans="1:8" s="120" customFormat="1" ht="15.75">
      <c r="A40" s="224">
        <v>7</v>
      </c>
      <c r="B40" s="225" t="s">
        <v>311</v>
      </c>
      <c r="C40" s="90">
        <f>SUM(C41:C44)-C41-C42</f>
        <v>152935068.78999957</v>
      </c>
      <c r="D40" s="90">
        <f>SUM(D41:D44)-D41-D42</f>
        <v>1698607.0380097101</v>
      </c>
      <c r="E40" s="90">
        <f t="shared" si="2"/>
        <v>154633675.82800928</v>
      </c>
      <c r="F40" s="90">
        <f>SUM(F41:F44)-F41-F42</f>
        <v>120814547.4099997</v>
      </c>
      <c r="G40" s="90">
        <f>SUM(G41:G44)-G41-G42</f>
        <v>2275890.8780547101</v>
      </c>
      <c r="H40" s="91">
        <f t="shared" si="1"/>
        <v>123090438.28805441</v>
      </c>
    </row>
    <row r="41" spans="1:8" s="120" customFormat="1" ht="30">
      <c r="A41" s="224">
        <v>7.1</v>
      </c>
      <c r="B41" s="226" t="s">
        <v>312</v>
      </c>
      <c r="C41" s="92">
        <v>22564861.569999941</v>
      </c>
      <c r="D41" s="92">
        <v>0</v>
      </c>
      <c r="E41" s="90">
        <f t="shared" si="2"/>
        <v>22564861.569999941</v>
      </c>
      <c r="F41" s="92">
        <v>10282384.639999973</v>
      </c>
      <c r="G41" s="92">
        <v>248079.42829400001</v>
      </c>
      <c r="H41" s="91">
        <f t="shared" si="1"/>
        <v>10530464.068293972</v>
      </c>
    </row>
    <row r="42" spans="1:8" s="120" customFormat="1" ht="30">
      <c r="A42" s="224">
        <v>7.2</v>
      </c>
      <c r="B42" s="226" t="s">
        <v>313</v>
      </c>
      <c r="C42" s="92">
        <v>0</v>
      </c>
      <c r="D42" s="92">
        <v>0</v>
      </c>
      <c r="E42" s="90">
        <f t="shared" si="2"/>
        <v>0</v>
      </c>
      <c r="F42" s="92">
        <v>0</v>
      </c>
      <c r="G42" s="92">
        <v>0</v>
      </c>
      <c r="H42" s="91">
        <f t="shared" si="1"/>
        <v>0</v>
      </c>
    </row>
    <row r="43" spans="1:8" s="120" customFormat="1" ht="30">
      <c r="A43" s="224">
        <v>7.3</v>
      </c>
      <c r="B43" s="226" t="s">
        <v>314</v>
      </c>
      <c r="C43" s="92">
        <v>152935068.78999957</v>
      </c>
      <c r="D43" s="92">
        <v>1698607.0380097101</v>
      </c>
      <c r="E43" s="90">
        <f t="shared" si="2"/>
        <v>154633675.82800928</v>
      </c>
      <c r="F43" s="92">
        <v>120814547.4099997</v>
      </c>
      <c r="G43" s="92">
        <v>2275890.8780547101</v>
      </c>
      <c r="H43" s="91">
        <f t="shared" si="1"/>
        <v>123090438.28805441</v>
      </c>
    </row>
    <row r="44" spans="1:8" s="120" customFormat="1" ht="30">
      <c r="A44" s="224">
        <v>7.4</v>
      </c>
      <c r="B44" s="226" t="s">
        <v>315</v>
      </c>
      <c r="C44" s="92">
        <v>0</v>
      </c>
      <c r="D44" s="92">
        <v>0</v>
      </c>
      <c r="E44" s="90">
        <f t="shared" si="2"/>
        <v>0</v>
      </c>
      <c r="F44" s="92">
        <v>0</v>
      </c>
      <c r="G44" s="92">
        <v>0</v>
      </c>
      <c r="H44" s="91">
        <f t="shared" si="1"/>
        <v>0</v>
      </c>
    </row>
    <row r="45" spans="1:8" s="120" customFormat="1" ht="15.75">
      <c r="A45" s="224">
        <v>8</v>
      </c>
      <c r="B45" s="225" t="s">
        <v>316</v>
      </c>
      <c r="C45" s="90">
        <f>SUM(C46:C52)</f>
        <v>3784890.3019201336</v>
      </c>
      <c r="D45" s="90">
        <f t="shared" ref="D45" si="9">SUM(D46:D52)</f>
        <v>36148462.466673009</v>
      </c>
      <c r="E45" s="90">
        <f t="shared" si="2"/>
        <v>39933352.76859314</v>
      </c>
      <c r="F45" s="90">
        <f t="shared" ref="F45:G45" si="10">SUM(F46:F52)</f>
        <v>4230069.6685808776</v>
      </c>
      <c r="G45" s="90">
        <f t="shared" si="10"/>
        <v>41056839.864770994</v>
      </c>
      <c r="H45" s="91">
        <f t="shared" si="1"/>
        <v>45286909.533351868</v>
      </c>
    </row>
    <row r="46" spans="1:8" s="120" customFormat="1" ht="15.75">
      <c r="A46" s="224">
        <v>8.1</v>
      </c>
      <c r="B46" s="226" t="s">
        <v>317</v>
      </c>
      <c r="C46" s="92">
        <v>0</v>
      </c>
      <c r="D46" s="92">
        <v>0</v>
      </c>
      <c r="E46" s="90">
        <f t="shared" si="2"/>
        <v>0</v>
      </c>
      <c r="F46" s="92">
        <v>0</v>
      </c>
      <c r="G46" s="92">
        <v>0</v>
      </c>
      <c r="H46" s="91">
        <f t="shared" si="1"/>
        <v>0</v>
      </c>
    </row>
    <row r="47" spans="1:8" s="120" customFormat="1" ht="15.75">
      <c r="A47" s="224">
        <v>8.1999999999999993</v>
      </c>
      <c r="B47" s="226" t="s">
        <v>318</v>
      </c>
      <c r="C47" s="92">
        <v>1115632.5019201343</v>
      </c>
      <c r="D47" s="92">
        <v>6780149.4949230012</v>
      </c>
      <c r="E47" s="90">
        <f t="shared" si="2"/>
        <v>7895781.996843135</v>
      </c>
      <c r="F47" s="92">
        <v>1568489.380156344</v>
      </c>
      <c r="G47" s="92">
        <v>8022402.9526450001</v>
      </c>
      <c r="H47" s="91">
        <f t="shared" si="1"/>
        <v>9590892.3328013439</v>
      </c>
    </row>
    <row r="48" spans="1:8" s="120" customFormat="1" ht="15.75">
      <c r="A48" s="224">
        <v>8.3000000000000007</v>
      </c>
      <c r="B48" s="226" t="s">
        <v>319</v>
      </c>
      <c r="C48" s="92">
        <v>496084.4</v>
      </c>
      <c r="D48" s="92">
        <v>6348047.3400600012</v>
      </c>
      <c r="E48" s="90">
        <f t="shared" si="2"/>
        <v>6844131.7400600016</v>
      </c>
      <c r="F48" s="92">
        <v>1000758.138424534</v>
      </c>
      <c r="G48" s="92">
        <v>6986663.0118379993</v>
      </c>
      <c r="H48" s="91">
        <f t="shared" si="1"/>
        <v>7987421.1502625337</v>
      </c>
    </row>
    <row r="49" spans="1:8" s="120" customFormat="1" ht="15.75">
      <c r="A49" s="224">
        <v>8.4</v>
      </c>
      <c r="B49" s="226" t="s">
        <v>320</v>
      </c>
      <c r="C49" s="92">
        <v>465823.4</v>
      </c>
      <c r="D49" s="92">
        <v>5722566.1005600011</v>
      </c>
      <c r="E49" s="90">
        <f t="shared" si="2"/>
        <v>6188389.5005600015</v>
      </c>
      <c r="F49" s="92">
        <v>376708.4</v>
      </c>
      <c r="G49" s="92">
        <v>6141519.7843379993</v>
      </c>
      <c r="H49" s="91">
        <f t="shared" si="1"/>
        <v>6518228.1843379997</v>
      </c>
    </row>
    <row r="50" spans="1:8" s="120" customFormat="1" ht="15.75">
      <c r="A50" s="224">
        <v>8.5</v>
      </c>
      <c r="B50" s="226" t="s">
        <v>321</v>
      </c>
      <c r="C50" s="92">
        <v>447673.4</v>
      </c>
      <c r="D50" s="92">
        <v>4712886.4035600005</v>
      </c>
      <c r="E50" s="90">
        <f t="shared" si="2"/>
        <v>5160559.8035600008</v>
      </c>
      <c r="F50" s="92">
        <v>347273.4</v>
      </c>
      <c r="G50" s="92">
        <v>5480527.2378379991</v>
      </c>
      <c r="H50" s="91">
        <f t="shared" si="1"/>
        <v>5827800.6378379995</v>
      </c>
    </row>
    <row r="51" spans="1:8" s="120" customFormat="1" ht="15.75">
      <c r="A51" s="224">
        <v>8.6</v>
      </c>
      <c r="B51" s="226" t="s">
        <v>322</v>
      </c>
      <c r="C51" s="92">
        <v>426396.4</v>
      </c>
      <c r="D51" s="92">
        <v>3968828.64756</v>
      </c>
      <c r="E51" s="90">
        <f t="shared" si="2"/>
        <v>4395225.0475599999</v>
      </c>
      <c r="F51" s="92">
        <v>329713.40000000002</v>
      </c>
      <c r="G51" s="92">
        <v>4391077.0188379996</v>
      </c>
      <c r="H51" s="91">
        <f t="shared" si="1"/>
        <v>4720790.4188379999</v>
      </c>
    </row>
    <row r="52" spans="1:8" s="120" customFormat="1" ht="15.75">
      <c r="A52" s="224">
        <v>8.6999999999999993</v>
      </c>
      <c r="B52" s="226" t="s">
        <v>323</v>
      </c>
      <c r="C52" s="92">
        <v>833280.2</v>
      </c>
      <c r="D52" s="92">
        <v>8615984.4800100029</v>
      </c>
      <c r="E52" s="90">
        <f t="shared" si="2"/>
        <v>9449264.6800100021</v>
      </c>
      <c r="F52" s="92">
        <v>607126.94999999995</v>
      </c>
      <c r="G52" s="92">
        <v>10034649.859274</v>
      </c>
      <c r="H52" s="91">
        <f t="shared" si="1"/>
        <v>10641776.809273999</v>
      </c>
    </row>
    <row r="53" spans="1:8" s="120" customFormat="1" ht="30.75" thickBot="1">
      <c r="A53" s="229">
        <v>9</v>
      </c>
      <c r="B53" s="230" t="s">
        <v>324</v>
      </c>
      <c r="C53" s="93">
        <v>281794</v>
      </c>
      <c r="D53" s="93">
        <v>2035902</v>
      </c>
      <c r="E53" s="93">
        <f>C53+D53</f>
        <v>2317696</v>
      </c>
      <c r="F53" s="93">
        <v>66806</v>
      </c>
      <c r="G53" s="93">
        <v>4383846</v>
      </c>
      <c r="H53" s="94">
        <f t="shared" si="1"/>
        <v>4450652</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6"/>
  <sheetViews>
    <sheetView zoomScaleNormal="100" workbookViewId="0">
      <pane xSplit="1" ySplit="4" topLeftCell="B5"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
  <cols>
    <col min="1" max="1" width="9.5703125" style="98" bestFit="1" customWidth="1"/>
    <col min="2" max="2" width="93.5703125" style="98" customWidth="1"/>
    <col min="3" max="4" width="13.7109375" style="98" customWidth="1"/>
    <col min="5" max="7" width="13.7109375" style="182" customWidth="1"/>
    <col min="8" max="9" width="9.7109375" style="182" customWidth="1"/>
    <col min="10" max="10" width="12.28515625" style="182" customWidth="1"/>
    <col min="11" max="11" width="9.7109375" style="182" customWidth="1"/>
    <col min="12" max="16384" width="9.140625" style="182"/>
  </cols>
  <sheetData>
    <row r="1" spans="1:11">
      <c r="A1" s="96" t="s">
        <v>188</v>
      </c>
      <c r="B1" s="103" t="str">
        <f>Info!C2</f>
        <v>სს ”ლიბერთი ბანკი”</v>
      </c>
      <c r="C1" s="103"/>
    </row>
    <row r="2" spans="1:11">
      <c r="A2" s="96" t="s">
        <v>189</v>
      </c>
      <c r="B2" s="100">
        <f>'1. key ratios'!B2</f>
        <v>44742</v>
      </c>
      <c r="C2" s="183"/>
      <c r="D2" s="101"/>
      <c r="E2" s="231"/>
      <c r="F2" s="231"/>
      <c r="G2" s="231"/>
      <c r="H2" s="231"/>
    </row>
    <row r="3" spans="1:11">
      <c r="A3" s="96"/>
      <c r="B3" s="103"/>
      <c r="C3" s="183"/>
      <c r="D3" s="101"/>
      <c r="E3" s="231"/>
      <c r="F3" s="231"/>
      <c r="G3" s="231"/>
      <c r="H3" s="231"/>
    </row>
    <row r="4" spans="1:11" ht="15" customHeight="1" thickBot="1">
      <c r="A4" s="232" t="s">
        <v>408</v>
      </c>
      <c r="B4" s="233" t="s">
        <v>187</v>
      </c>
      <c r="C4" s="234" t="s">
        <v>93</v>
      </c>
    </row>
    <row r="5" spans="1:11" ht="15" customHeight="1">
      <c r="A5" s="235" t="s">
        <v>26</v>
      </c>
      <c r="B5" s="236"/>
      <c r="C5" s="718" t="str">
        <f>INT((MONTH($B$2))/3)&amp;"Q"&amp;"-"&amp;YEAR($B$2)</f>
        <v>2Q-2022</v>
      </c>
      <c r="D5" s="718" t="str">
        <f>IF(INT(MONTH($B$2))=3, "4"&amp;"Q"&amp;"-"&amp;YEAR($B$2)-1, IF(INT(MONTH($B$2))=6, "1"&amp;"Q"&amp;"-"&amp;YEAR($B$2), IF(INT(MONTH($B$2))=9, "2"&amp;"Q"&amp;"-"&amp;YEAR($B$2),IF(INT(MONTH($B$2))=12, "3"&amp;"Q"&amp;"-"&amp;YEAR($B$2), 0))))</f>
        <v>1Q-2022</v>
      </c>
      <c r="E5" s="718" t="str">
        <f>IF(INT(MONTH($B$2))=3, "3"&amp;"Q"&amp;"-"&amp;YEAR($B$2)-1, IF(INT(MONTH($B$2))=6, "4"&amp;"Q"&amp;"-"&amp;YEAR($B$2)-1, IF(INT(MONTH($B$2))=9, "1"&amp;"Q"&amp;"-"&amp;YEAR($B$2),IF(INT(MONTH($B$2))=12, "2"&amp;"Q"&amp;"-"&amp;YEAR($B$2), 0))))</f>
        <v>4Q-2021</v>
      </c>
      <c r="F5" s="718" t="str">
        <f>IF(INT(MONTH($B$2))=3, "2"&amp;"Q"&amp;"-"&amp;YEAR($B$2)-1, IF(INT(MONTH($B$2))=6, "3"&amp;"Q"&amp;"-"&amp;YEAR($B$2)-1, IF(INT(MONTH($B$2))=9, "4"&amp;"Q"&amp;"-"&amp;YEAR($B$2)-1,IF(INT(MONTH($B$2))=12, "1"&amp;"Q"&amp;"-"&amp;YEAR($B$2), 0))))</f>
        <v>3Q-2021</v>
      </c>
      <c r="G5" s="719" t="str">
        <f>IF(INT(MONTH($B$2))=3, "1"&amp;"Q"&amp;"-"&amp;YEAR($B$2)-1, IF(INT(MONTH($B$2))=6, "2"&amp;"Q"&amp;"-"&amp;YEAR($B$2)-1, IF(INT(MONTH($B$2))=9, "3"&amp;"Q"&amp;"-"&amp;YEAR($B$2)-1,IF(INT(MONTH($B$2))=12, "4"&amp;"Q"&amp;"-"&amp;YEAR($B$2)-1, 0))))</f>
        <v>2Q-2021</v>
      </c>
    </row>
    <row r="6" spans="1:11" ht="15" customHeight="1">
      <c r="A6" s="237">
        <v>1</v>
      </c>
      <c r="B6" s="238" t="s">
        <v>192</v>
      </c>
      <c r="C6" s="239">
        <f>C7+C9+C10</f>
        <v>2199213261.8893709</v>
      </c>
      <c r="D6" s="240">
        <f>D7+D9+D10</f>
        <v>2105858057.9728897</v>
      </c>
      <c r="E6" s="240">
        <f t="shared" ref="E6:G6" si="0">E7+E9+E10</f>
        <v>1888019008.8504019</v>
      </c>
      <c r="F6" s="239">
        <f t="shared" si="0"/>
        <v>1780598579.803659</v>
      </c>
      <c r="G6" s="241">
        <f t="shared" si="0"/>
        <v>1778050218.9147983</v>
      </c>
      <c r="K6" s="729"/>
    </row>
    <row r="7" spans="1:11" ht="15" customHeight="1">
      <c r="A7" s="237">
        <v>1.1000000000000001</v>
      </c>
      <c r="B7" s="242" t="s">
        <v>603</v>
      </c>
      <c r="C7" s="243">
        <v>2115399083.8749771</v>
      </c>
      <c r="D7" s="244">
        <v>2039225964.0625393</v>
      </c>
      <c r="E7" s="244">
        <v>1846189665.4479599</v>
      </c>
      <c r="F7" s="243">
        <v>1744460999.7263458</v>
      </c>
      <c r="G7" s="245">
        <v>1740250366.1122696</v>
      </c>
      <c r="K7" s="729"/>
    </row>
    <row r="8" spans="1:11" ht="30">
      <c r="A8" s="237" t="s">
        <v>251</v>
      </c>
      <c r="B8" s="246" t="s">
        <v>402</v>
      </c>
      <c r="C8" s="243">
        <v>0</v>
      </c>
      <c r="D8" s="244">
        <v>0</v>
      </c>
      <c r="E8" s="244">
        <v>0</v>
      </c>
      <c r="F8" s="243">
        <v>0</v>
      </c>
      <c r="G8" s="245">
        <v>0</v>
      </c>
      <c r="K8" s="729"/>
    </row>
    <row r="9" spans="1:11" ht="15" customHeight="1">
      <c r="A9" s="237">
        <v>1.2</v>
      </c>
      <c r="B9" s="242" t="s">
        <v>22</v>
      </c>
      <c r="C9" s="243">
        <v>69844561.828393742</v>
      </c>
      <c r="D9" s="244">
        <v>51890568.40035025</v>
      </c>
      <c r="E9" s="244">
        <v>27912616.162889995</v>
      </c>
      <c r="F9" s="243">
        <v>22603940.971120998</v>
      </c>
      <c r="G9" s="245">
        <v>24450111.569896743</v>
      </c>
      <c r="K9" s="729"/>
    </row>
    <row r="10" spans="1:11" ht="15" customHeight="1">
      <c r="A10" s="237">
        <v>1.3</v>
      </c>
      <c r="B10" s="247" t="s">
        <v>77</v>
      </c>
      <c r="C10" s="248">
        <v>13969616.186000001</v>
      </c>
      <c r="D10" s="244">
        <v>14741525.51</v>
      </c>
      <c r="E10" s="244">
        <v>13916727.239551999</v>
      </c>
      <c r="F10" s="243">
        <v>13533639.106192</v>
      </c>
      <c r="G10" s="249">
        <v>13349741.232632</v>
      </c>
      <c r="K10" s="729"/>
    </row>
    <row r="11" spans="1:11" ht="15" customHeight="1">
      <c r="A11" s="237">
        <v>2</v>
      </c>
      <c r="B11" s="238" t="s">
        <v>193</v>
      </c>
      <c r="C11" s="243">
        <v>18470151.897999831</v>
      </c>
      <c r="D11" s="244">
        <v>62396628.965999447</v>
      </c>
      <c r="E11" s="244">
        <v>37206543.42500025</v>
      </c>
      <c r="F11" s="243">
        <v>34662122.415000245</v>
      </c>
      <c r="G11" s="245">
        <v>15556362.330999991</v>
      </c>
      <c r="K11" s="729"/>
    </row>
    <row r="12" spans="1:11" ht="15" customHeight="1">
      <c r="A12" s="250">
        <v>3</v>
      </c>
      <c r="B12" s="251" t="s">
        <v>191</v>
      </c>
      <c r="C12" s="248">
        <v>395236759.73124993</v>
      </c>
      <c r="D12" s="244">
        <v>395236759.73124993</v>
      </c>
      <c r="E12" s="244">
        <v>394734589.44999993</v>
      </c>
      <c r="F12" s="243">
        <v>381833772.73749995</v>
      </c>
      <c r="G12" s="249">
        <v>381833772.73749995</v>
      </c>
      <c r="K12" s="729"/>
    </row>
    <row r="13" spans="1:11" ht="15" customHeight="1" thickBot="1">
      <c r="A13" s="252">
        <v>4</v>
      </c>
      <c r="B13" s="253" t="s">
        <v>252</v>
      </c>
      <c r="C13" s="254">
        <f>C6+C11+C12</f>
        <v>2612920173.5186205</v>
      </c>
      <c r="D13" s="255">
        <f>D6+D11+D12</f>
        <v>2563491446.6701388</v>
      </c>
      <c r="E13" s="255">
        <f t="shared" ref="E13:G13" si="1">E6+E11+E12</f>
        <v>2319960141.7254019</v>
      </c>
      <c r="F13" s="254">
        <f t="shared" si="1"/>
        <v>2197094474.9561591</v>
      </c>
      <c r="G13" s="256">
        <f t="shared" si="1"/>
        <v>2175440353.9832983</v>
      </c>
      <c r="K13" s="729"/>
    </row>
    <row r="14" spans="1:11">
      <c r="B14" s="151"/>
    </row>
    <row r="15" spans="1:11" ht="30">
      <c r="B15" s="257" t="s">
        <v>604</v>
      </c>
    </row>
    <row r="16" spans="1:11">
      <c r="B16" s="257"/>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showGridLines="0" zoomScaleNormal="100" workbookViewId="0">
      <pane xSplit="1" ySplit="4" topLeftCell="B5"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5703125" style="98" bestFit="1" customWidth="1"/>
    <col min="2" max="2" width="62.5703125" style="98" customWidth="1"/>
    <col min="3" max="3" width="36.140625" style="98" customWidth="1"/>
    <col min="4" max="16384" width="9.140625" style="99"/>
  </cols>
  <sheetData>
    <row r="1" spans="1:3">
      <c r="A1" s="98" t="s">
        <v>188</v>
      </c>
      <c r="B1" s="98" t="str">
        <f>Info!C2</f>
        <v>სს ”ლიბერთი ბანკი”</v>
      </c>
    </row>
    <row r="2" spans="1:3">
      <c r="A2" s="98" t="s">
        <v>189</v>
      </c>
      <c r="B2" s="153">
        <f>'1. key ratios'!B2</f>
        <v>44742</v>
      </c>
    </row>
    <row r="4" spans="1:3" ht="20.25" customHeight="1" thickBot="1">
      <c r="A4" s="258" t="s">
        <v>409</v>
      </c>
      <c r="B4" s="759" t="s">
        <v>149</v>
      </c>
      <c r="C4" s="759"/>
    </row>
    <row r="5" spans="1:3">
      <c r="A5" s="259"/>
      <c r="B5" s="260" t="s">
        <v>150</v>
      </c>
      <c r="C5" s="261" t="s">
        <v>618</v>
      </c>
    </row>
    <row r="6" spans="1:3">
      <c r="A6" s="262">
        <v>1</v>
      </c>
      <c r="B6" s="727" t="s">
        <v>1015</v>
      </c>
      <c r="C6" s="728" t="s">
        <v>1012</v>
      </c>
    </row>
    <row r="7" spans="1:3">
      <c r="A7" s="262">
        <v>2</v>
      </c>
      <c r="B7" s="727" t="s">
        <v>1010</v>
      </c>
      <c r="C7" s="728" t="s">
        <v>1018</v>
      </c>
    </row>
    <row r="8" spans="1:3">
      <c r="A8" s="262">
        <v>3</v>
      </c>
      <c r="B8" s="727" t="s">
        <v>1013</v>
      </c>
      <c r="C8" s="728" t="s">
        <v>1014</v>
      </c>
    </row>
    <row r="9" spans="1:3">
      <c r="A9" s="262">
        <v>4</v>
      </c>
      <c r="B9" s="727" t="s">
        <v>1016</v>
      </c>
      <c r="C9" s="728" t="s">
        <v>1014</v>
      </c>
    </row>
    <row r="10" spans="1:3">
      <c r="A10" s="264"/>
      <c r="B10" s="755"/>
      <c r="C10" s="756"/>
    </row>
    <row r="11" spans="1:3" ht="45">
      <c r="A11" s="264"/>
      <c r="B11" s="265" t="s">
        <v>151</v>
      </c>
      <c r="C11" s="266" t="s">
        <v>619</v>
      </c>
    </row>
    <row r="12" spans="1:3">
      <c r="A12" s="716">
        <v>1</v>
      </c>
      <c r="B12" s="263" t="s">
        <v>1017</v>
      </c>
      <c r="C12" s="267" t="s">
        <v>1019</v>
      </c>
    </row>
    <row r="13" spans="1:3" ht="30">
      <c r="A13" s="716">
        <v>2</v>
      </c>
      <c r="B13" s="263" t="s">
        <v>1020</v>
      </c>
      <c r="C13" s="268" t="s">
        <v>1021</v>
      </c>
    </row>
    <row r="14" spans="1:3" ht="30">
      <c r="A14" s="716">
        <v>3</v>
      </c>
      <c r="B14" s="727" t="s">
        <v>1029</v>
      </c>
      <c r="C14" s="734" t="s">
        <v>1030</v>
      </c>
    </row>
    <row r="15" spans="1:3">
      <c r="A15" s="264"/>
      <c r="B15" s="269"/>
      <c r="C15" s="270"/>
    </row>
    <row r="16" spans="1:3" ht="15">
      <c r="A16" s="264"/>
      <c r="B16" s="757" t="s">
        <v>152</v>
      </c>
      <c r="C16" s="758"/>
    </row>
    <row r="17" spans="1:3">
      <c r="A17" s="262">
        <v>1</v>
      </c>
      <c r="B17" s="271" t="s">
        <v>1022</v>
      </c>
      <c r="C17" s="735">
        <v>0.91985393346850919</v>
      </c>
    </row>
    <row r="18" spans="1:3">
      <c r="A18" s="262">
        <v>2</v>
      </c>
      <c r="B18" s="271" t="s">
        <v>1028</v>
      </c>
      <c r="C18" s="735">
        <v>4.2220873716402575E-2</v>
      </c>
    </row>
    <row r="19" spans="1:3">
      <c r="A19" s="262">
        <v>3</v>
      </c>
      <c r="B19" s="271" t="s">
        <v>1023</v>
      </c>
      <c r="C19" s="735">
        <v>3.7925192815088209E-2</v>
      </c>
    </row>
    <row r="20" spans="1:3">
      <c r="A20" s="264"/>
      <c r="B20" s="269"/>
      <c r="C20" s="272"/>
    </row>
    <row r="21" spans="1:3" ht="15">
      <c r="A21" s="264"/>
      <c r="B21" s="757" t="s">
        <v>272</v>
      </c>
      <c r="C21" s="758"/>
    </row>
    <row r="22" spans="1:3">
      <c r="A22" s="262">
        <v>1</v>
      </c>
      <c r="B22" s="263" t="s">
        <v>1010</v>
      </c>
      <c r="C22" s="736">
        <v>0.30661797782283562</v>
      </c>
    </row>
    <row r="23" spans="1:3">
      <c r="A23" s="262">
        <v>2</v>
      </c>
      <c r="B23" s="273" t="s">
        <v>1024</v>
      </c>
      <c r="C23" s="737">
        <v>0.30661797782283562</v>
      </c>
    </row>
    <row r="24" spans="1:3">
      <c r="A24" s="262">
        <v>3</v>
      </c>
      <c r="B24" s="273" t="s">
        <v>1025</v>
      </c>
      <c r="C24" s="737">
        <v>0.30661797782283562</v>
      </c>
    </row>
    <row r="25" spans="1:3" ht="16.5" thickBot="1">
      <c r="A25" s="274"/>
      <c r="B25" s="275"/>
      <c r="C25" s="276"/>
    </row>
  </sheetData>
  <mergeCells count="4">
    <mergeCell ref="B10:C10"/>
    <mergeCell ref="B21:C21"/>
    <mergeCell ref="B16:C16"/>
    <mergeCell ref="B4:C4"/>
  </mergeCells>
  <dataValidations count="1">
    <dataValidation type="list" allowBlank="1" showInputMessage="1" showErrorMessage="1" sqref="C6:C9">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zoomScaleSheetLayoutView="75" workbookViewId="0">
      <pane xSplit="1" ySplit="5" topLeftCell="B6"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cols>
    <col min="1" max="1" width="9.5703125" style="98" bestFit="1" customWidth="1"/>
    <col min="2" max="2" width="47.5703125" style="98" customWidth="1"/>
    <col min="3" max="3" width="28" style="98" customWidth="1"/>
    <col min="4" max="4" width="22.42578125" style="98" customWidth="1"/>
    <col min="5" max="5" width="20" style="98" customWidth="1"/>
    <col min="6" max="6" width="12" style="99" bestFit="1" customWidth="1"/>
    <col min="7" max="7" width="12.5703125" style="99" bestFit="1" customWidth="1"/>
    <col min="8" max="16384" width="9.140625" style="99"/>
  </cols>
  <sheetData>
    <row r="1" spans="1:7">
      <c r="A1" s="96" t="s">
        <v>188</v>
      </c>
      <c r="B1" s="103" t="str">
        <f>Info!C2</f>
        <v>სს ”ლიბერთი ბანკი”</v>
      </c>
    </row>
    <row r="2" spans="1:7" s="277" customFormat="1" ht="15.75" customHeight="1">
      <c r="A2" s="277" t="s">
        <v>189</v>
      </c>
      <c r="B2" s="153">
        <f>'1. key ratios'!B2</f>
        <v>44742</v>
      </c>
    </row>
    <row r="3" spans="1:7" s="277" customFormat="1" ht="15.75" customHeight="1"/>
    <row r="4" spans="1:7" s="277" customFormat="1" ht="15.75" customHeight="1" thickBot="1">
      <c r="A4" s="278" t="s">
        <v>410</v>
      </c>
      <c r="B4" s="279" t="s">
        <v>262</v>
      </c>
      <c r="C4" s="280"/>
      <c r="D4" s="280"/>
      <c r="E4" s="281" t="s">
        <v>93</v>
      </c>
    </row>
    <row r="5" spans="1:7" s="286" customFormat="1" ht="17.45" customHeight="1">
      <c r="A5" s="282"/>
      <c r="B5" s="283"/>
      <c r="C5" s="284" t="s">
        <v>0</v>
      </c>
      <c r="D5" s="284" t="s">
        <v>1</v>
      </c>
      <c r="E5" s="285" t="s">
        <v>2</v>
      </c>
    </row>
    <row r="6" spans="1:7" s="120" customFormat="1" ht="14.45" customHeight="1">
      <c r="A6" s="287"/>
      <c r="B6" s="760" t="s">
        <v>231</v>
      </c>
      <c r="C6" s="760" t="s">
        <v>230</v>
      </c>
      <c r="D6" s="761" t="s">
        <v>229</v>
      </c>
      <c r="E6" s="762"/>
      <c r="G6" s="99"/>
    </row>
    <row r="7" spans="1:7" s="120" customFormat="1" ht="105.75" customHeight="1">
      <c r="A7" s="287"/>
      <c r="B7" s="760"/>
      <c r="C7" s="760"/>
      <c r="D7" s="288" t="s">
        <v>228</v>
      </c>
      <c r="E7" s="289" t="s">
        <v>520</v>
      </c>
      <c r="G7" s="99"/>
    </row>
    <row r="8" spans="1:7" ht="15">
      <c r="A8" s="290">
        <v>1</v>
      </c>
      <c r="B8" s="291" t="s">
        <v>154</v>
      </c>
      <c r="C8" s="292">
        <v>244245831.50300002</v>
      </c>
      <c r="D8" s="292"/>
      <c r="E8" s="293">
        <v>244245831.50300002</v>
      </c>
    </row>
    <row r="9" spans="1:7" ht="15">
      <c r="A9" s="290">
        <v>2</v>
      </c>
      <c r="B9" s="291" t="s">
        <v>155</v>
      </c>
      <c r="C9" s="292">
        <v>92079686.648000002</v>
      </c>
      <c r="D9" s="292"/>
      <c r="E9" s="293">
        <v>92079686.648000002</v>
      </c>
    </row>
    <row r="10" spans="1:7" ht="15">
      <c r="A10" s="290">
        <v>3</v>
      </c>
      <c r="B10" s="291" t="s">
        <v>227</v>
      </c>
      <c r="C10" s="292">
        <v>232048061.359</v>
      </c>
      <c r="D10" s="292"/>
      <c r="E10" s="293">
        <v>232048061.359</v>
      </c>
    </row>
    <row r="11" spans="1:7" ht="30">
      <c r="A11" s="290">
        <v>4</v>
      </c>
      <c r="B11" s="291" t="s">
        <v>185</v>
      </c>
      <c r="C11" s="292">
        <v>0</v>
      </c>
      <c r="D11" s="292"/>
      <c r="E11" s="293">
        <v>0</v>
      </c>
    </row>
    <row r="12" spans="1:7" ht="15">
      <c r="A12" s="290">
        <v>5</v>
      </c>
      <c r="B12" s="291" t="s">
        <v>157</v>
      </c>
      <c r="C12" s="292">
        <v>237647927.05000001</v>
      </c>
      <c r="D12" s="292"/>
      <c r="E12" s="293">
        <v>237647927.05000001</v>
      </c>
    </row>
    <row r="13" spans="1:7" ht="15">
      <c r="A13" s="290">
        <v>6.1</v>
      </c>
      <c r="B13" s="291" t="s">
        <v>158</v>
      </c>
      <c r="C13" s="294">
        <v>2315939504.1480036</v>
      </c>
      <c r="D13" s="292"/>
      <c r="E13" s="293">
        <v>2315939504.1480036</v>
      </c>
    </row>
    <row r="14" spans="1:7" ht="15">
      <c r="A14" s="290">
        <v>6.2</v>
      </c>
      <c r="B14" s="295" t="s">
        <v>159</v>
      </c>
      <c r="C14" s="294">
        <v>-128105095.36074242</v>
      </c>
      <c r="D14" s="292"/>
      <c r="E14" s="293">
        <v>-128105095.36074242</v>
      </c>
    </row>
    <row r="15" spans="1:7" ht="15">
      <c r="A15" s="290">
        <v>6</v>
      </c>
      <c r="B15" s="291" t="s">
        <v>226</v>
      </c>
      <c r="C15" s="292">
        <v>2187834408.787261</v>
      </c>
      <c r="D15" s="292"/>
      <c r="E15" s="293">
        <v>2187834408.787261</v>
      </c>
    </row>
    <row r="16" spans="1:7" ht="30">
      <c r="A16" s="290">
        <v>7</v>
      </c>
      <c r="B16" s="291" t="s">
        <v>161</v>
      </c>
      <c r="C16" s="292">
        <v>44875794.13099999</v>
      </c>
      <c r="D16" s="292"/>
      <c r="E16" s="293">
        <v>44875794.13099999</v>
      </c>
    </row>
    <row r="17" spans="1:7" ht="15">
      <c r="A17" s="290">
        <v>8</v>
      </c>
      <c r="B17" s="291" t="s">
        <v>162</v>
      </c>
      <c r="C17" s="292">
        <v>177863.57799999986</v>
      </c>
      <c r="D17" s="292"/>
      <c r="E17" s="293">
        <v>177863.57799999986</v>
      </c>
      <c r="F17" s="296"/>
      <c r="G17" s="296"/>
    </row>
    <row r="18" spans="1:7" ht="15">
      <c r="A18" s="290">
        <v>9</v>
      </c>
      <c r="B18" s="291" t="s">
        <v>163</v>
      </c>
      <c r="C18" s="292">
        <v>106733.3</v>
      </c>
      <c r="D18" s="292">
        <v>106733</v>
      </c>
      <c r="E18" s="293">
        <v>0.30000000000291038</v>
      </c>
      <c r="G18" s="296"/>
    </row>
    <row r="19" spans="1:7" ht="30">
      <c r="A19" s="290">
        <v>10</v>
      </c>
      <c r="B19" s="291" t="s">
        <v>164</v>
      </c>
      <c r="C19" s="292">
        <v>240805726.19999999</v>
      </c>
      <c r="D19" s="292">
        <v>90141117.820000008</v>
      </c>
      <c r="E19" s="293">
        <v>150664608.38</v>
      </c>
      <c r="G19" s="296"/>
    </row>
    <row r="20" spans="1:7" ht="15">
      <c r="A20" s="290">
        <v>11</v>
      </c>
      <c r="B20" s="291" t="s">
        <v>165</v>
      </c>
      <c r="C20" s="292">
        <v>67494779.896000013</v>
      </c>
      <c r="D20" s="292"/>
      <c r="E20" s="293">
        <v>67494779.896000013</v>
      </c>
    </row>
    <row r="21" spans="1:7" ht="60.75" thickBot="1">
      <c r="A21" s="297"/>
      <c r="B21" s="298" t="s">
        <v>484</v>
      </c>
      <c r="C21" s="299">
        <f>SUM(C8:C12, C15:C20)</f>
        <v>3347316812.452261</v>
      </c>
      <c r="D21" s="299">
        <f>SUM(D8:D12, D15:D20)</f>
        <v>90247850.820000008</v>
      </c>
      <c r="E21" s="300">
        <f>SUM(E8:E12, E15:E20)</f>
        <v>3257068961.6322613</v>
      </c>
    </row>
    <row r="22" spans="1:7" ht="15">
      <c r="A22" s="99"/>
      <c r="B22" s="99"/>
      <c r="C22" s="99"/>
      <c r="D22" s="99"/>
      <c r="E22" s="99"/>
    </row>
    <row r="23" spans="1:7" ht="15">
      <c r="A23" s="99"/>
      <c r="B23" s="99"/>
      <c r="C23" s="99"/>
      <c r="D23" s="99"/>
      <c r="E23" s="99"/>
    </row>
    <row r="25" spans="1:7" s="98" customFormat="1">
      <c r="B25" s="301"/>
      <c r="F25" s="99"/>
      <c r="G25" s="99"/>
    </row>
    <row r="26" spans="1:7" s="98" customFormat="1">
      <c r="B26" s="301"/>
      <c r="F26" s="99"/>
      <c r="G26" s="99"/>
    </row>
    <row r="27" spans="1:7" s="98" customFormat="1">
      <c r="B27" s="301"/>
      <c r="F27" s="99"/>
      <c r="G27" s="99"/>
    </row>
    <row r="28" spans="1:7" s="98" customFormat="1">
      <c r="B28" s="301"/>
      <c r="F28" s="99"/>
      <c r="G28" s="99"/>
    </row>
    <row r="29" spans="1:7" s="98" customFormat="1">
      <c r="B29" s="301"/>
      <c r="F29" s="99"/>
      <c r="G29" s="99"/>
    </row>
    <row r="30" spans="1:7" s="98" customFormat="1">
      <c r="B30" s="301"/>
      <c r="F30" s="99"/>
      <c r="G30" s="99"/>
    </row>
    <row r="31" spans="1:7" s="98" customFormat="1">
      <c r="B31" s="301"/>
      <c r="F31" s="99"/>
      <c r="G31" s="99"/>
    </row>
    <row r="32" spans="1:7" s="98" customFormat="1">
      <c r="B32" s="301"/>
      <c r="F32" s="99"/>
      <c r="G32" s="99"/>
    </row>
    <row r="33" spans="2:7" s="98" customFormat="1">
      <c r="B33" s="301"/>
      <c r="F33" s="99"/>
      <c r="G33" s="99"/>
    </row>
    <row r="34" spans="2:7" s="98" customFormat="1">
      <c r="B34" s="301"/>
      <c r="F34" s="99"/>
      <c r="G34" s="99"/>
    </row>
    <row r="35" spans="2:7" s="98" customFormat="1">
      <c r="B35" s="301"/>
      <c r="F35" s="99"/>
      <c r="G35" s="99"/>
    </row>
    <row r="36" spans="2:7" s="98" customFormat="1">
      <c r="B36" s="301"/>
      <c r="F36" s="99"/>
      <c r="G36" s="99"/>
    </row>
    <row r="37" spans="2:7" s="98" customFormat="1">
      <c r="B37" s="301"/>
      <c r="F37" s="99"/>
      <c r="G37" s="99"/>
    </row>
  </sheetData>
  <mergeCells count="3">
    <mergeCell ref="B6:B7"/>
    <mergeCell ref="C6:C7"/>
    <mergeCell ref="D6:E6"/>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D15" sqref="D15"/>
      <selection pane="topRight" activeCell="D15" sqref="D15"/>
      <selection pane="bottomLeft" activeCell="D15" sqref="D15"/>
      <selection pane="bottomRight" activeCell="D15" sqref="D15"/>
    </sheetView>
  </sheetViews>
  <sheetFormatPr defaultColWidth="9.140625" defaultRowHeight="15.75" outlineLevelRow="1"/>
  <cols>
    <col min="1" max="1" width="9.5703125" style="98" bestFit="1" customWidth="1"/>
    <col min="2" max="2" width="114.28515625" style="98" customWidth="1"/>
    <col min="3" max="3" width="18.85546875" style="99" customWidth="1"/>
    <col min="4" max="4" width="25.42578125" style="99" customWidth="1"/>
    <col min="5" max="5" width="24.28515625" style="99" customWidth="1"/>
    <col min="6" max="6" width="24" style="99" customWidth="1"/>
    <col min="7" max="7" width="10" style="99" bestFit="1" customWidth="1"/>
    <col min="8" max="8" width="12" style="99" bestFit="1" customWidth="1"/>
    <col min="9" max="9" width="12.5703125" style="99" bestFit="1" customWidth="1"/>
    <col min="10" max="16384" width="9.140625" style="99"/>
  </cols>
  <sheetData>
    <row r="1" spans="1:6">
      <c r="A1" s="96" t="s">
        <v>188</v>
      </c>
      <c r="B1" s="103" t="str">
        <f>Info!C2</f>
        <v>სს ”ლიბერთი ბანკი”</v>
      </c>
    </row>
    <row r="2" spans="1:6" s="277" customFormat="1" ht="15.75" customHeight="1">
      <c r="A2" s="277" t="s">
        <v>189</v>
      </c>
      <c r="B2" s="153">
        <f>'1. key ratios'!B2</f>
        <v>44742</v>
      </c>
      <c r="C2" s="99"/>
      <c r="D2" s="99"/>
      <c r="E2" s="99"/>
      <c r="F2" s="99"/>
    </row>
    <row r="3" spans="1:6" s="277" customFormat="1" ht="15.75" customHeight="1">
      <c r="C3" s="99"/>
      <c r="D3" s="99"/>
      <c r="E3" s="99"/>
      <c r="F3" s="99"/>
    </row>
    <row r="4" spans="1:6" s="277" customFormat="1" ht="30.75" thickBot="1">
      <c r="A4" s="277" t="s">
        <v>411</v>
      </c>
      <c r="B4" s="302" t="s">
        <v>265</v>
      </c>
      <c r="C4" s="281" t="s">
        <v>93</v>
      </c>
      <c r="D4" s="99"/>
      <c r="E4" s="99"/>
      <c r="F4" s="99"/>
    </row>
    <row r="5" spans="1:6" ht="30">
      <c r="A5" s="303">
        <v>1</v>
      </c>
      <c r="B5" s="304" t="s">
        <v>433</v>
      </c>
      <c r="C5" s="305">
        <f>'7. LI1'!E21</f>
        <v>3257068961.6322613</v>
      </c>
    </row>
    <row r="6" spans="1:6" s="309" customFormat="1">
      <c r="A6" s="306">
        <v>2.1</v>
      </c>
      <c r="B6" s="307" t="s">
        <v>266</v>
      </c>
      <c r="C6" s="308">
        <v>236948727.71928799</v>
      </c>
    </row>
    <row r="7" spans="1:6" s="313" customFormat="1" ht="30" outlineLevel="1">
      <c r="A7" s="310">
        <v>2.2000000000000002</v>
      </c>
      <c r="B7" s="311" t="s">
        <v>267</v>
      </c>
      <c r="C7" s="312">
        <v>221255129.80000001</v>
      </c>
    </row>
    <row r="8" spans="1:6" s="313" customFormat="1" ht="30">
      <c r="A8" s="310">
        <v>3</v>
      </c>
      <c r="B8" s="314" t="s">
        <v>434</v>
      </c>
      <c r="C8" s="315">
        <f>SUM(C5:C7)</f>
        <v>3715272819.1515493</v>
      </c>
    </row>
    <row r="9" spans="1:6" s="309" customFormat="1" ht="15">
      <c r="A9" s="306">
        <v>4</v>
      </c>
      <c r="B9" s="316" t="s">
        <v>263</v>
      </c>
      <c r="C9" s="308">
        <v>42174531.640000001</v>
      </c>
    </row>
    <row r="10" spans="1:6" s="313" customFormat="1" ht="30" outlineLevel="1">
      <c r="A10" s="310">
        <v>5.0999999999999996</v>
      </c>
      <c r="B10" s="311" t="s">
        <v>273</v>
      </c>
      <c r="C10" s="312">
        <v>-157663689.54623449</v>
      </c>
    </row>
    <row r="11" spans="1:6" s="313" customFormat="1" ht="30" outlineLevel="1">
      <c r="A11" s="310">
        <v>5.2</v>
      </c>
      <c r="B11" s="311" t="s">
        <v>274</v>
      </c>
      <c r="C11" s="312">
        <v>-207285513.61400002</v>
      </c>
    </row>
    <row r="12" spans="1:6" s="313" customFormat="1">
      <c r="A12" s="310">
        <v>6</v>
      </c>
      <c r="B12" s="317" t="s">
        <v>605</v>
      </c>
      <c r="C12" s="318"/>
    </row>
    <row r="13" spans="1:6" s="313" customFormat="1" ht="16.5" thickBot="1">
      <c r="A13" s="252">
        <v>7</v>
      </c>
      <c r="B13" s="319" t="s">
        <v>264</v>
      </c>
      <c r="C13" s="320">
        <f>SUM(C8:C12)</f>
        <v>3392498147.6313148</v>
      </c>
    </row>
    <row r="15" spans="1:6" ht="30">
      <c r="B15" s="151" t="s">
        <v>606</v>
      </c>
    </row>
    <row r="17" spans="2:9" s="98" customFormat="1">
      <c r="B17" s="321"/>
      <c r="C17" s="99"/>
      <c r="D17" s="99"/>
      <c r="E17" s="99"/>
      <c r="F17" s="99"/>
      <c r="G17" s="99"/>
      <c r="H17" s="99"/>
      <c r="I17" s="99"/>
    </row>
    <row r="18" spans="2:9" s="98" customFormat="1">
      <c r="B18" s="321"/>
      <c r="C18" s="99"/>
      <c r="D18" s="99"/>
      <c r="E18" s="99"/>
      <c r="F18" s="99"/>
      <c r="G18" s="99"/>
      <c r="H18" s="99"/>
      <c r="I18" s="99"/>
    </row>
    <row r="19" spans="2:9" s="98" customFormat="1">
      <c r="B19" s="321"/>
      <c r="C19" s="99"/>
      <c r="D19" s="99"/>
      <c r="E19" s="99"/>
      <c r="F19" s="99"/>
      <c r="G19" s="99"/>
      <c r="H19" s="99"/>
      <c r="I19" s="99"/>
    </row>
    <row r="20" spans="2:9" s="98" customFormat="1">
      <c r="B20" s="301"/>
      <c r="C20" s="99"/>
      <c r="D20" s="99"/>
      <c r="E20" s="99"/>
      <c r="F20" s="99"/>
      <c r="G20" s="99"/>
      <c r="H20" s="99"/>
      <c r="I20" s="99"/>
    </row>
    <row r="21" spans="2:9" s="98" customFormat="1">
      <c r="B21" s="301"/>
      <c r="C21" s="99"/>
      <c r="D21" s="99"/>
      <c r="E21" s="99"/>
      <c r="F21" s="99"/>
      <c r="G21" s="99"/>
      <c r="H21" s="99"/>
      <c r="I21" s="99"/>
    </row>
    <row r="22" spans="2:9" s="98" customFormat="1">
      <c r="B22" s="301"/>
      <c r="C22" s="99"/>
      <c r="D22" s="99"/>
      <c r="E22" s="99"/>
      <c r="F22" s="99"/>
      <c r="G22" s="99"/>
      <c r="H22" s="99"/>
      <c r="I22" s="99"/>
    </row>
    <row r="23" spans="2:9" s="98" customFormat="1">
      <c r="B23" s="301"/>
      <c r="C23" s="99"/>
      <c r="D23" s="99"/>
      <c r="E23" s="99"/>
      <c r="F23" s="99"/>
      <c r="G23" s="99"/>
      <c r="H23" s="99"/>
      <c r="I23" s="99"/>
    </row>
    <row r="24" spans="2:9" s="98" customFormat="1">
      <c r="B24" s="301"/>
      <c r="C24" s="99"/>
      <c r="D24" s="99"/>
      <c r="E24" s="99"/>
      <c r="F24" s="99"/>
      <c r="G24" s="99"/>
      <c r="H24" s="99"/>
      <c r="I24" s="99"/>
    </row>
    <row r="25" spans="2:9" s="98" customFormat="1">
      <c r="B25" s="301"/>
      <c r="C25" s="99"/>
      <c r="D25" s="99"/>
      <c r="E25" s="99"/>
      <c r="F25" s="99"/>
      <c r="G25" s="99"/>
      <c r="H25" s="99"/>
      <c r="I25" s="99"/>
    </row>
    <row r="26" spans="2:9" s="98" customFormat="1">
      <c r="B26" s="301"/>
      <c r="C26" s="99"/>
      <c r="D26" s="99"/>
      <c r="E26" s="99"/>
      <c r="F26" s="99"/>
      <c r="G26" s="99"/>
      <c r="H26" s="99"/>
      <c r="I26" s="99"/>
    </row>
    <row r="27" spans="2:9" s="98" customFormat="1">
      <c r="B27" s="301"/>
      <c r="C27" s="99"/>
      <c r="D27" s="99"/>
      <c r="E27" s="99"/>
      <c r="F27" s="99"/>
      <c r="G27" s="99"/>
      <c r="H27" s="99"/>
      <c r="I27" s="99"/>
    </row>
    <row r="28" spans="2:9" s="98" customFormat="1">
      <c r="B28" s="301"/>
      <c r="C28" s="99"/>
      <c r="D28" s="99"/>
      <c r="E28" s="99"/>
      <c r="F28" s="99"/>
      <c r="G28" s="99"/>
      <c r="H28" s="99"/>
      <c r="I28" s="99"/>
    </row>
    <row r="29" spans="2:9" s="98" customFormat="1">
      <c r="B29" s="301"/>
      <c r="C29" s="99"/>
      <c r="D29" s="99"/>
      <c r="E29" s="99"/>
      <c r="F29" s="99"/>
      <c r="G29" s="99"/>
      <c r="H29" s="99"/>
      <c r="I29" s="99"/>
    </row>
    <row r="30" spans="2:9" s="98" customFormat="1">
      <c r="B30" s="301"/>
      <c r="C30" s="99"/>
      <c r="D30" s="99"/>
      <c r="E30" s="99"/>
      <c r="F30" s="99"/>
      <c r="G30" s="99"/>
      <c r="H30" s="99"/>
      <c r="I30" s="99"/>
    </row>
    <row r="31" spans="2:9" s="98" customFormat="1">
      <c r="B31" s="301"/>
      <c r="C31" s="99"/>
      <c r="D31" s="99"/>
      <c r="E31" s="99"/>
      <c r="F31" s="99"/>
      <c r="G31" s="99"/>
      <c r="H31" s="99"/>
      <c r="I31" s="99"/>
    </row>
    <row r="32" spans="2:9" s="98" customFormat="1">
      <c r="B32" s="301"/>
      <c r="C32" s="99"/>
      <c r="D32" s="99"/>
      <c r="E32" s="99"/>
      <c r="F32" s="99"/>
      <c r="G32" s="99"/>
      <c r="H32" s="99"/>
      <c r="I32" s="99"/>
    </row>
    <row r="33" spans="2:9" s="98" customFormat="1">
      <c r="B33" s="301"/>
      <c r="C33" s="99"/>
      <c r="D33" s="99"/>
      <c r="E33" s="99"/>
      <c r="F33" s="99"/>
      <c r="G33" s="99"/>
      <c r="H33" s="99"/>
      <c r="I33" s="99"/>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d6JtXt4RI0ViX5SntTXIMZsMkN9O7MEQ31FATJD7U0g=</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SWMZoMZCaaHtGEqRirzyfz0LiiPbb8ErIyvpf3s/u5A=</DigestValue>
    </Reference>
  </SignedInfo>
  <SignatureValue>sFglw0XPgfbD/IHhzESPAvVeGl84dqcdYZcGY2dKsm7J+taIuYIw51yqWxNdbHH1tu9qLskxVr0J
FnC0QL9rtSo+bq5W6q29G4E6W7g6fj2zgBGsXP5fX8IEvEtEMXULkePBNYLmX5URuCOpz01n3IoD
+zbtU3ewmhrSVvQ1tynEWj5Q6ttz3qvQnOTiBnsrlB1EFPgCKdtRIZvqziL8YjzgKmsbg9+xraSb
5Gae0wSLPBGSCCg4ZTGwz116B4IwQJDJM3c74f9XrHqPLfTHTQFJt5LCLyduKqwLDfeFwIRGubLU
uvsJ44z6iFqBiZIC7kxv+PrJep3wclQwerwgnQ==</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BQOklSrGgXBt/HmJs15BJGtWlzX8AeWPdX65+zdY89w=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i1H/KDFjJcYFnRoG/vQAPO15syS6bTWL9W8sSlcyte0=</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JXWIrlKFv8dBdHgbBsxByPOLyWdHbFirDhO9WCuSqUU=</DigestValue>
      </Reference>
      <Reference URI="/xl/printerSettings/printerSettings26.bin?ContentType=application/vnd.openxmlformats-officedocument.spreadsheetml.printerSettings">
        <DigestMethod Algorithm="http://www.w3.org/2001/04/xmlenc#sha256"/>
        <DigestValue>JXWIrlKFv8dBdHgbBsxByPOLyWdHbFirDhO9WCuSqUU=</DigestValue>
      </Reference>
      <Reference URI="/xl/printerSettings/printerSettings27.bin?ContentType=application/vnd.openxmlformats-officedocument.spreadsheetml.printerSettings">
        <DigestMethod Algorithm="http://www.w3.org/2001/04/xmlenc#sha256"/>
        <DigestValue>JXWIrlKFv8dBdHgbBsxByPOLyWdHbFirDhO9WCuSqUU=</DigestValue>
      </Reference>
      <Reference URI="/xl/printerSettings/printerSettings28.bin?ContentType=application/vnd.openxmlformats-officedocument.spreadsheetml.printerSettings">
        <DigestMethod Algorithm="http://www.w3.org/2001/04/xmlenc#sha256"/>
        <DigestValue>JXWIrlKFv8dBdHgbBsxByPOLyWdHbFirDhO9WCuSqUU=</DigestValue>
      </Reference>
      <Reference URI="/xl/printerSettings/printerSettings29.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CepzM+t6vkvPjnbGDfLDLUoxLz27VEVAfW+dApKTRAs=</DigestValue>
      </Reference>
      <Reference URI="/xl/styles.xml?ContentType=application/vnd.openxmlformats-officedocument.spreadsheetml.styles+xml">
        <DigestMethod Algorithm="http://www.w3.org/2001/04/xmlenc#sha256"/>
        <DigestValue>dQzMVojwITZNoklhHFm0jBAd/bRMWKVowoDvwiZ7pVo=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xi4iSpAbVE7++R/FZU17B+ru+Zj9UOmNXr2y4VUnXH8=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IFmtZvx5ddxqobDogSuIVMGUeOUGmT/f0cZGBjkOsPs=</DigestValue>
      </Reference>
      <Reference URI="/xl/worksheets/sheet10.xml?ContentType=application/vnd.openxmlformats-officedocument.spreadsheetml.worksheet+xml">
        <DigestMethod Algorithm="http://www.w3.org/2001/04/xmlenc#sha256"/>
        <DigestValue>jPU86tAQiHS9DO1TG1agxAn+ms4BGC8Puy7MHmR2F7k=</DigestValue>
      </Reference>
      <Reference URI="/xl/worksheets/sheet11.xml?ContentType=application/vnd.openxmlformats-officedocument.spreadsheetml.worksheet+xml">
        <DigestMethod Algorithm="http://www.w3.org/2001/04/xmlenc#sha256"/>
        <DigestValue>gN1I5HL55asjM6r8pI+8TLpApC9qtWr96lBrNgqAfKA=</DigestValue>
      </Reference>
      <Reference URI="/xl/worksheets/sheet12.xml?ContentType=application/vnd.openxmlformats-officedocument.spreadsheetml.worksheet+xml">
        <DigestMethod Algorithm="http://www.w3.org/2001/04/xmlenc#sha256"/>
        <DigestValue>zQ2R7w76QqOKCycMYUcTc9RO7S796HPJ2XMkB3qovnY=</DigestValue>
      </Reference>
      <Reference URI="/xl/worksheets/sheet13.xml?ContentType=application/vnd.openxmlformats-officedocument.spreadsheetml.worksheet+xml">
        <DigestMethod Algorithm="http://www.w3.org/2001/04/xmlenc#sha256"/>
        <DigestValue>0BHSg/FTjLWrzoB3Pofl42B8AwcON5jg4XiMGn7Dshk=</DigestValue>
      </Reference>
      <Reference URI="/xl/worksheets/sheet14.xml?ContentType=application/vnd.openxmlformats-officedocument.spreadsheetml.worksheet+xml">
        <DigestMethod Algorithm="http://www.w3.org/2001/04/xmlenc#sha256"/>
        <DigestValue>3xpPSWvftS9ZnEMS5Ac2vCiFwsCbcBH/YUnLS4I1ThA=</DigestValue>
      </Reference>
      <Reference URI="/xl/worksheets/sheet15.xml?ContentType=application/vnd.openxmlformats-officedocument.spreadsheetml.worksheet+xml">
        <DigestMethod Algorithm="http://www.w3.org/2001/04/xmlenc#sha256"/>
        <DigestValue>LnEGGRoXTWeUMV7rrP05rTZNep2RzNEheSoWjYFQOvk=</DigestValue>
      </Reference>
      <Reference URI="/xl/worksheets/sheet16.xml?ContentType=application/vnd.openxmlformats-officedocument.spreadsheetml.worksheet+xml">
        <DigestMethod Algorithm="http://www.w3.org/2001/04/xmlenc#sha256"/>
        <DigestValue>7QQHrR8CAUjjz98EV6b1i3Tn8XOm9JcwDa+DZnU1SLw=</DigestValue>
      </Reference>
      <Reference URI="/xl/worksheets/sheet17.xml?ContentType=application/vnd.openxmlformats-officedocument.spreadsheetml.worksheet+xml">
        <DigestMethod Algorithm="http://www.w3.org/2001/04/xmlenc#sha256"/>
        <DigestValue>bsP1JULbd0AjyCD6uxF54/JcDwYjPUQMy002zKXHe2w=</DigestValue>
      </Reference>
      <Reference URI="/xl/worksheets/sheet18.xml?ContentType=application/vnd.openxmlformats-officedocument.spreadsheetml.worksheet+xml">
        <DigestMethod Algorithm="http://www.w3.org/2001/04/xmlenc#sha256"/>
        <DigestValue>vPqePJG+lddVjKsayptbicGSjhggxQYaKoq5EAR12ig=</DigestValue>
      </Reference>
      <Reference URI="/xl/worksheets/sheet19.xml?ContentType=application/vnd.openxmlformats-officedocument.spreadsheetml.worksheet+xml">
        <DigestMethod Algorithm="http://www.w3.org/2001/04/xmlenc#sha256"/>
        <DigestValue>09qM8/31qvW1l0NT7DqgXry6Zr7wHcyRBy5baatxkcE=</DigestValue>
      </Reference>
      <Reference URI="/xl/worksheets/sheet2.xml?ContentType=application/vnd.openxmlformats-officedocument.spreadsheetml.worksheet+xml">
        <DigestMethod Algorithm="http://www.w3.org/2001/04/xmlenc#sha256"/>
        <DigestValue>fCibw6mWsQX3sKJdw2sg1ZhdRXnh+KJebvM/HvoJ22k=</DigestValue>
      </Reference>
      <Reference URI="/xl/worksheets/sheet20.xml?ContentType=application/vnd.openxmlformats-officedocument.spreadsheetml.worksheet+xml">
        <DigestMethod Algorithm="http://www.w3.org/2001/04/xmlenc#sha256"/>
        <DigestValue>7jzPitbs33FJ0+6QKpG+TeI+0D/rU9RGwRWtcq+J1FY=</DigestValue>
      </Reference>
      <Reference URI="/xl/worksheets/sheet21.xml?ContentType=application/vnd.openxmlformats-officedocument.spreadsheetml.worksheet+xml">
        <DigestMethod Algorithm="http://www.w3.org/2001/04/xmlenc#sha256"/>
        <DigestValue>ZtQXtnKJYBKJ2vUBITTkYekECMHgRImb9BZESwbbdQo=</DigestValue>
      </Reference>
      <Reference URI="/xl/worksheets/sheet22.xml?ContentType=application/vnd.openxmlformats-officedocument.spreadsheetml.worksheet+xml">
        <DigestMethod Algorithm="http://www.w3.org/2001/04/xmlenc#sha256"/>
        <DigestValue>j8jGlBOPMXXJjZq5FkZAd3XlSohZw1GrTCFlf5RJk9A=</DigestValue>
      </Reference>
      <Reference URI="/xl/worksheets/sheet23.xml?ContentType=application/vnd.openxmlformats-officedocument.spreadsheetml.worksheet+xml">
        <DigestMethod Algorithm="http://www.w3.org/2001/04/xmlenc#sha256"/>
        <DigestValue>2REBfxO1dCYBlOaEGLtasYaAT+JL/QAmygGu1bw5Sf0=</DigestValue>
      </Reference>
      <Reference URI="/xl/worksheets/sheet24.xml?ContentType=application/vnd.openxmlformats-officedocument.spreadsheetml.worksheet+xml">
        <DigestMethod Algorithm="http://www.w3.org/2001/04/xmlenc#sha256"/>
        <DigestValue>wPTff2aTaupiXh0WM1aCSXuLanBXSfuJoH2z8/nidPU=</DigestValue>
      </Reference>
      <Reference URI="/xl/worksheets/sheet25.xml?ContentType=application/vnd.openxmlformats-officedocument.spreadsheetml.worksheet+xml">
        <DigestMethod Algorithm="http://www.w3.org/2001/04/xmlenc#sha256"/>
        <DigestValue>4EOUulbL26V0YU+QEQRTBOspjO74gdYdxzamLY4D+3U=</DigestValue>
      </Reference>
      <Reference URI="/xl/worksheets/sheet26.xml?ContentType=application/vnd.openxmlformats-officedocument.spreadsheetml.worksheet+xml">
        <DigestMethod Algorithm="http://www.w3.org/2001/04/xmlenc#sha256"/>
        <DigestValue>nH3tI/NQFFM2U2PGFhT+0v3gl9/tfCJMGlAGJSSsCJ0=</DigestValue>
      </Reference>
      <Reference URI="/xl/worksheets/sheet27.xml?ContentType=application/vnd.openxmlformats-officedocument.spreadsheetml.worksheet+xml">
        <DigestMethod Algorithm="http://www.w3.org/2001/04/xmlenc#sha256"/>
        <DigestValue>DuRVjY3oN0U2qWqxibdwAhyNpQ4fr3YqpzsAU1fKtE4=</DigestValue>
      </Reference>
      <Reference URI="/xl/worksheets/sheet28.xml?ContentType=application/vnd.openxmlformats-officedocument.spreadsheetml.worksheet+xml">
        <DigestMethod Algorithm="http://www.w3.org/2001/04/xmlenc#sha256"/>
        <DigestValue>26pncMjbRC3gxinWrIMaDqa+FcZohyG4RCcyCHkELLo=</DigestValue>
      </Reference>
      <Reference URI="/xl/worksheets/sheet29.xml?ContentType=application/vnd.openxmlformats-officedocument.spreadsheetml.worksheet+xml">
        <DigestMethod Algorithm="http://www.w3.org/2001/04/xmlenc#sha256"/>
        <DigestValue>d/N7klMMgrJ7OjWAsgNN17/1ZEwYZ+M3jKcIuIeU0ow=</DigestValue>
      </Reference>
      <Reference URI="/xl/worksheets/sheet3.xml?ContentType=application/vnd.openxmlformats-officedocument.spreadsheetml.worksheet+xml">
        <DigestMethod Algorithm="http://www.w3.org/2001/04/xmlenc#sha256"/>
        <DigestValue>bKTn3U6Ho4hVKP8BV1F5SnjGTWN0/HTzefr4QJiwbbA=</DigestValue>
      </Reference>
      <Reference URI="/xl/worksheets/sheet30.xml?ContentType=application/vnd.openxmlformats-officedocument.spreadsheetml.worksheet+xml">
        <DigestMethod Algorithm="http://www.w3.org/2001/04/xmlenc#sha256"/>
        <DigestValue>YQIGMhwf4zJ5KzzxALwDh3Xw3MFhq4vvBJt0jtO5gWQ=</DigestValue>
      </Reference>
      <Reference URI="/xl/worksheets/sheet4.xml?ContentType=application/vnd.openxmlformats-officedocument.spreadsheetml.worksheet+xml">
        <DigestMethod Algorithm="http://www.w3.org/2001/04/xmlenc#sha256"/>
        <DigestValue>bbnalDSpBzB1LdkRiKQJ1yppFgzhJeGpT92MDrHejSc=</DigestValue>
      </Reference>
      <Reference URI="/xl/worksheets/sheet5.xml?ContentType=application/vnd.openxmlformats-officedocument.spreadsheetml.worksheet+xml">
        <DigestMethod Algorithm="http://www.w3.org/2001/04/xmlenc#sha256"/>
        <DigestValue>Fyf85ksN7veMU4M/mwOLf0APkJmJHTsEZmIgtRm7zn0=</DigestValue>
      </Reference>
      <Reference URI="/xl/worksheets/sheet6.xml?ContentType=application/vnd.openxmlformats-officedocument.spreadsheetml.worksheet+xml">
        <DigestMethod Algorithm="http://www.w3.org/2001/04/xmlenc#sha256"/>
        <DigestValue>aXx+BDuMYuh9Ujrqfdl4SNe9e1zMEfq4NMhsZlIUX3E=</DigestValue>
      </Reference>
      <Reference URI="/xl/worksheets/sheet7.xml?ContentType=application/vnd.openxmlformats-officedocument.spreadsheetml.worksheet+xml">
        <DigestMethod Algorithm="http://www.w3.org/2001/04/xmlenc#sha256"/>
        <DigestValue>rdvbebJTAJ2ge0RHkBNoFkYkT7xiQqHS/Wd0Fkxj8Kg=</DigestValue>
      </Reference>
      <Reference URI="/xl/worksheets/sheet8.xml?ContentType=application/vnd.openxmlformats-officedocument.spreadsheetml.worksheet+xml">
        <DigestMethod Algorithm="http://www.w3.org/2001/04/xmlenc#sha256"/>
        <DigestValue>Ae1VzJW0wDqMCHcgOXNUHvQCdJtShWiCcTUiQm7U774=</DigestValue>
      </Reference>
      <Reference URI="/xl/worksheets/sheet9.xml?ContentType=application/vnd.openxmlformats-officedocument.spreadsheetml.worksheet+xml">
        <DigestMethod Algorithm="http://www.w3.org/2001/04/xmlenc#sha256"/>
        <DigestValue>lQsMbwJQ5QirHmYy+LZX4GvAPlZpiP3PSG506z6f9fU=</DigestValue>
      </Reference>
    </Manifest>
    <SignatureProperties>
      <SignatureProperty Id="idSignatureTime" Target="#idPackageSignature">
        <mdssi:SignatureTime xmlns:mdssi="http://schemas.openxmlformats.org/package/2006/digital-signature">
          <mdssi:Format>YYYY-MM-DDThh:mm:ssTZD</mdssi:Format>
          <mdssi:Value>2022-08-02T05:36:10Z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2022-08-02T05:36:10Z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pEor/PQ1Uui/che6jYrHhA9j1CSHXWZUpicKjB6uaGE=</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Xv9a24N77KMg7G2hCZHvCxC/VV8RKrKpH0Lt7fVgrFw=</DigestValue>
    </Reference>
  </SignedInfo>
  <SignatureValue>SDFsClAQ9ow4tSOiRq0h8+PmL/S2U8Y9O6tX/HeA/GWCGJ3N/V6cmoM4OLefgmxMuP0iOHWDk3DS
J2L6S+llQKPqvAfBtCbK0pC5AS2DqG2oqDJMGwO2Qqux+2OF+qAHxDbGuqjoxVppbrIuoSvoCdiP
FIFdmQzFHghfWoDBPFkMSMwCVwTYh6j9nZ1ZK0g/HtWhApBoaflgnUGO1kNj2ZqQ010jHSMzK2r3
yjxtSPb5SHckoPk2jcRjbSxeA4cJUipBPFJeQNmx/NTEke1aW0dVGWuFoeeUozy/I/yG37iJDBC6
djrtK40Voz7+kOnwLxTg/fIuIfbXZ2/c02Fe6w==</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BQOklSrGgXBt/HmJs15BJGtWlzX8AeWPdX65+zdY89w=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i1H/KDFjJcYFnRoG/vQAPO15syS6bTWL9W8sSlcyte0=</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i1H/KDFjJcYFnRoG/vQAPO15syS6bTWL9W8sSlcyte0=</DigestValue>
      </Reference>
      <Reference URI="/xl/printerSettings/printerSettings18.bin?ContentType=application/vnd.openxmlformats-officedocument.spreadsheetml.printerSettings">
        <DigestMethod Algorithm="http://www.w3.org/2001/04/xmlenc#sha256"/>
        <DigestValue>i1H/KDFjJcYFnRoG/vQAPO15syS6bTWL9W8sSlcyte0=</DigestValue>
      </Reference>
      <Reference URI="/xl/printerSettings/printerSettings19.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i1H/KDFjJcYFnRoG/vQAPO15syS6bTWL9W8sSlcyte0=</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i1H/KDFjJcYFnRoG/vQAPO15syS6bTWL9W8sSlcyte0=</DigestValue>
      </Reference>
      <Reference URI="/xl/printerSettings/printerSettings25.bin?ContentType=application/vnd.openxmlformats-officedocument.spreadsheetml.printerSettings">
        <DigestMethod Algorithm="http://www.w3.org/2001/04/xmlenc#sha256"/>
        <DigestValue>JXWIrlKFv8dBdHgbBsxByPOLyWdHbFirDhO9WCuSqUU=</DigestValue>
      </Reference>
      <Reference URI="/xl/printerSettings/printerSettings26.bin?ContentType=application/vnd.openxmlformats-officedocument.spreadsheetml.printerSettings">
        <DigestMethod Algorithm="http://www.w3.org/2001/04/xmlenc#sha256"/>
        <DigestValue>JXWIrlKFv8dBdHgbBsxByPOLyWdHbFirDhO9WCuSqUU=</DigestValue>
      </Reference>
      <Reference URI="/xl/printerSettings/printerSettings27.bin?ContentType=application/vnd.openxmlformats-officedocument.spreadsheetml.printerSettings">
        <DigestMethod Algorithm="http://www.w3.org/2001/04/xmlenc#sha256"/>
        <DigestValue>JXWIrlKFv8dBdHgbBsxByPOLyWdHbFirDhO9WCuSqUU=</DigestValue>
      </Reference>
      <Reference URI="/xl/printerSettings/printerSettings28.bin?ContentType=application/vnd.openxmlformats-officedocument.spreadsheetml.printerSettings">
        <DigestMethod Algorithm="http://www.w3.org/2001/04/xmlenc#sha256"/>
        <DigestValue>JXWIrlKFv8dBdHgbBsxByPOLyWdHbFirDhO9WCuSqUU=</DigestValue>
      </Reference>
      <Reference URI="/xl/printerSettings/printerSettings29.bin?ContentType=application/vnd.openxmlformats-officedocument.spreadsheetml.printerSettings">
        <DigestMethod Algorithm="http://www.w3.org/2001/04/xmlenc#sha256"/>
        <DigestValue>i1H/KDFjJcYFnRoG/vQAPO15syS6bTWL9W8sSlcyte0=</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i1H/KDFjJcYFnRoG/vQAPO15syS6bTWL9W8sSlcyte0=</DigestValue>
      </Reference>
      <Reference URI="/xl/printerSettings/printerSettings6.bin?ContentType=application/vnd.openxmlformats-officedocument.spreadsheetml.printerSettings">
        <DigestMethod Algorithm="http://www.w3.org/2001/04/xmlenc#sha256"/>
        <DigestValue>i1H/KDFjJcYFnRoG/vQAPO15syS6bTWL9W8sSlcyte0=</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CepzM+t6vkvPjnbGDfLDLUoxLz27VEVAfW+dApKTRAs=</DigestValue>
      </Reference>
      <Reference URI="/xl/styles.xml?ContentType=application/vnd.openxmlformats-officedocument.spreadsheetml.styles+xml">
        <DigestMethod Algorithm="http://www.w3.org/2001/04/xmlenc#sha256"/>
        <DigestValue>dQzMVojwITZNoklhHFm0jBAd/bRMWKVowoDvwiZ7pVo=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xi4iSpAbVE7++R/FZU17B+ru+Zj9UOmNXr2y4VUnXH8=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IFmtZvx5ddxqobDogSuIVMGUeOUGmT/f0cZGBjkOsPs=</DigestValue>
      </Reference>
      <Reference URI="/xl/worksheets/sheet10.xml?ContentType=application/vnd.openxmlformats-officedocument.spreadsheetml.worksheet+xml">
        <DigestMethod Algorithm="http://www.w3.org/2001/04/xmlenc#sha256"/>
        <DigestValue>jPU86tAQiHS9DO1TG1agxAn+ms4BGC8Puy7MHmR2F7k=</DigestValue>
      </Reference>
      <Reference URI="/xl/worksheets/sheet11.xml?ContentType=application/vnd.openxmlformats-officedocument.spreadsheetml.worksheet+xml">
        <DigestMethod Algorithm="http://www.w3.org/2001/04/xmlenc#sha256"/>
        <DigestValue>gN1I5HL55asjM6r8pI+8TLpApC9qtWr96lBrNgqAfKA=</DigestValue>
      </Reference>
      <Reference URI="/xl/worksheets/sheet12.xml?ContentType=application/vnd.openxmlformats-officedocument.spreadsheetml.worksheet+xml">
        <DigestMethod Algorithm="http://www.w3.org/2001/04/xmlenc#sha256"/>
        <DigestValue>zQ2R7w76QqOKCycMYUcTc9RO7S796HPJ2XMkB3qovnY=</DigestValue>
      </Reference>
      <Reference URI="/xl/worksheets/sheet13.xml?ContentType=application/vnd.openxmlformats-officedocument.spreadsheetml.worksheet+xml">
        <DigestMethod Algorithm="http://www.w3.org/2001/04/xmlenc#sha256"/>
        <DigestValue>0BHSg/FTjLWrzoB3Pofl42B8AwcON5jg4XiMGn7Dshk=</DigestValue>
      </Reference>
      <Reference URI="/xl/worksheets/sheet14.xml?ContentType=application/vnd.openxmlformats-officedocument.spreadsheetml.worksheet+xml">
        <DigestMethod Algorithm="http://www.w3.org/2001/04/xmlenc#sha256"/>
        <DigestValue>3xpPSWvftS9ZnEMS5Ac2vCiFwsCbcBH/YUnLS4I1ThA=</DigestValue>
      </Reference>
      <Reference URI="/xl/worksheets/sheet15.xml?ContentType=application/vnd.openxmlformats-officedocument.spreadsheetml.worksheet+xml">
        <DigestMethod Algorithm="http://www.w3.org/2001/04/xmlenc#sha256"/>
        <DigestValue>LnEGGRoXTWeUMV7rrP05rTZNep2RzNEheSoWjYFQOvk=</DigestValue>
      </Reference>
      <Reference URI="/xl/worksheets/sheet16.xml?ContentType=application/vnd.openxmlformats-officedocument.spreadsheetml.worksheet+xml">
        <DigestMethod Algorithm="http://www.w3.org/2001/04/xmlenc#sha256"/>
        <DigestValue>7QQHrR8CAUjjz98EV6b1i3Tn8XOm9JcwDa+DZnU1SLw=</DigestValue>
      </Reference>
      <Reference URI="/xl/worksheets/sheet17.xml?ContentType=application/vnd.openxmlformats-officedocument.spreadsheetml.worksheet+xml">
        <DigestMethod Algorithm="http://www.w3.org/2001/04/xmlenc#sha256"/>
        <DigestValue>bsP1JULbd0AjyCD6uxF54/JcDwYjPUQMy002zKXHe2w=</DigestValue>
      </Reference>
      <Reference URI="/xl/worksheets/sheet18.xml?ContentType=application/vnd.openxmlformats-officedocument.spreadsheetml.worksheet+xml">
        <DigestMethod Algorithm="http://www.w3.org/2001/04/xmlenc#sha256"/>
        <DigestValue>vPqePJG+lddVjKsayptbicGSjhggxQYaKoq5EAR12ig=</DigestValue>
      </Reference>
      <Reference URI="/xl/worksheets/sheet19.xml?ContentType=application/vnd.openxmlformats-officedocument.spreadsheetml.worksheet+xml">
        <DigestMethod Algorithm="http://www.w3.org/2001/04/xmlenc#sha256"/>
        <DigestValue>09qM8/31qvW1l0NT7DqgXry6Zr7wHcyRBy5baatxkcE=</DigestValue>
      </Reference>
      <Reference URI="/xl/worksheets/sheet2.xml?ContentType=application/vnd.openxmlformats-officedocument.spreadsheetml.worksheet+xml">
        <DigestMethod Algorithm="http://www.w3.org/2001/04/xmlenc#sha256"/>
        <DigestValue>fCibw6mWsQX3sKJdw2sg1ZhdRXnh+KJebvM/HvoJ22k=</DigestValue>
      </Reference>
      <Reference URI="/xl/worksheets/sheet20.xml?ContentType=application/vnd.openxmlformats-officedocument.spreadsheetml.worksheet+xml">
        <DigestMethod Algorithm="http://www.w3.org/2001/04/xmlenc#sha256"/>
        <DigestValue>7jzPitbs33FJ0+6QKpG+TeI+0D/rU9RGwRWtcq+J1FY=</DigestValue>
      </Reference>
      <Reference URI="/xl/worksheets/sheet21.xml?ContentType=application/vnd.openxmlformats-officedocument.spreadsheetml.worksheet+xml">
        <DigestMethod Algorithm="http://www.w3.org/2001/04/xmlenc#sha256"/>
        <DigestValue>ZtQXtnKJYBKJ2vUBITTkYekECMHgRImb9BZESwbbdQo=</DigestValue>
      </Reference>
      <Reference URI="/xl/worksheets/sheet22.xml?ContentType=application/vnd.openxmlformats-officedocument.spreadsheetml.worksheet+xml">
        <DigestMethod Algorithm="http://www.w3.org/2001/04/xmlenc#sha256"/>
        <DigestValue>j8jGlBOPMXXJjZq5FkZAd3XlSohZw1GrTCFlf5RJk9A=</DigestValue>
      </Reference>
      <Reference URI="/xl/worksheets/sheet23.xml?ContentType=application/vnd.openxmlformats-officedocument.spreadsheetml.worksheet+xml">
        <DigestMethod Algorithm="http://www.w3.org/2001/04/xmlenc#sha256"/>
        <DigestValue>2REBfxO1dCYBlOaEGLtasYaAT+JL/QAmygGu1bw5Sf0=</DigestValue>
      </Reference>
      <Reference URI="/xl/worksheets/sheet24.xml?ContentType=application/vnd.openxmlformats-officedocument.spreadsheetml.worksheet+xml">
        <DigestMethod Algorithm="http://www.w3.org/2001/04/xmlenc#sha256"/>
        <DigestValue>wPTff2aTaupiXh0WM1aCSXuLanBXSfuJoH2z8/nidPU=</DigestValue>
      </Reference>
      <Reference URI="/xl/worksheets/sheet25.xml?ContentType=application/vnd.openxmlformats-officedocument.spreadsheetml.worksheet+xml">
        <DigestMethod Algorithm="http://www.w3.org/2001/04/xmlenc#sha256"/>
        <DigestValue>4EOUulbL26V0YU+QEQRTBOspjO74gdYdxzamLY4D+3U=</DigestValue>
      </Reference>
      <Reference URI="/xl/worksheets/sheet26.xml?ContentType=application/vnd.openxmlformats-officedocument.spreadsheetml.worksheet+xml">
        <DigestMethod Algorithm="http://www.w3.org/2001/04/xmlenc#sha256"/>
        <DigestValue>nH3tI/NQFFM2U2PGFhT+0v3gl9/tfCJMGlAGJSSsCJ0=</DigestValue>
      </Reference>
      <Reference URI="/xl/worksheets/sheet27.xml?ContentType=application/vnd.openxmlformats-officedocument.spreadsheetml.worksheet+xml">
        <DigestMethod Algorithm="http://www.w3.org/2001/04/xmlenc#sha256"/>
        <DigestValue>DuRVjY3oN0U2qWqxibdwAhyNpQ4fr3YqpzsAU1fKtE4=</DigestValue>
      </Reference>
      <Reference URI="/xl/worksheets/sheet28.xml?ContentType=application/vnd.openxmlformats-officedocument.spreadsheetml.worksheet+xml">
        <DigestMethod Algorithm="http://www.w3.org/2001/04/xmlenc#sha256"/>
        <DigestValue>26pncMjbRC3gxinWrIMaDqa+FcZohyG4RCcyCHkELLo=</DigestValue>
      </Reference>
      <Reference URI="/xl/worksheets/sheet29.xml?ContentType=application/vnd.openxmlformats-officedocument.spreadsheetml.worksheet+xml">
        <DigestMethod Algorithm="http://www.w3.org/2001/04/xmlenc#sha256"/>
        <DigestValue>d/N7klMMgrJ7OjWAsgNN17/1ZEwYZ+M3jKcIuIeU0ow=</DigestValue>
      </Reference>
      <Reference URI="/xl/worksheets/sheet3.xml?ContentType=application/vnd.openxmlformats-officedocument.spreadsheetml.worksheet+xml">
        <DigestMethod Algorithm="http://www.w3.org/2001/04/xmlenc#sha256"/>
        <DigestValue>bKTn3U6Ho4hVKP8BV1F5SnjGTWN0/HTzefr4QJiwbbA=</DigestValue>
      </Reference>
      <Reference URI="/xl/worksheets/sheet30.xml?ContentType=application/vnd.openxmlformats-officedocument.spreadsheetml.worksheet+xml">
        <DigestMethod Algorithm="http://www.w3.org/2001/04/xmlenc#sha256"/>
        <DigestValue>YQIGMhwf4zJ5KzzxALwDh3Xw3MFhq4vvBJt0jtO5gWQ=</DigestValue>
      </Reference>
      <Reference URI="/xl/worksheets/sheet4.xml?ContentType=application/vnd.openxmlformats-officedocument.spreadsheetml.worksheet+xml">
        <DigestMethod Algorithm="http://www.w3.org/2001/04/xmlenc#sha256"/>
        <DigestValue>bbnalDSpBzB1LdkRiKQJ1yppFgzhJeGpT92MDrHejSc=</DigestValue>
      </Reference>
      <Reference URI="/xl/worksheets/sheet5.xml?ContentType=application/vnd.openxmlformats-officedocument.spreadsheetml.worksheet+xml">
        <DigestMethod Algorithm="http://www.w3.org/2001/04/xmlenc#sha256"/>
        <DigestValue>Fyf85ksN7veMU4M/mwOLf0APkJmJHTsEZmIgtRm7zn0=</DigestValue>
      </Reference>
      <Reference URI="/xl/worksheets/sheet6.xml?ContentType=application/vnd.openxmlformats-officedocument.spreadsheetml.worksheet+xml">
        <DigestMethod Algorithm="http://www.w3.org/2001/04/xmlenc#sha256"/>
        <DigestValue>aXx+BDuMYuh9Ujrqfdl4SNe9e1zMEfq4NMhsZlIUX3E=</DigestValue>
      </Reference>
      <Reference URI="/xl/worksheets/sheet7.xml?ContentType=application/vnd.openxmlformats-officedocument.spreadsheetml.worksheet+xml">
        <DigestMethod Algorithm="http://www.w3.org/2001/04/xmlenc#sha256"/>
        <DigestValue>rdvbebJTAJ2ge0RHkBNoFkYkT7xiQqHS/Wd0Fkxj8Kg=</DigestValue>
      </Reference>
      <Reference URI="/xl/worksheets/sheet8.xml?ContentType=application/vnd.openxmlformats-officedocument.spreadsheetml.worksheet+xml">
        <DigestMethod Algorithm="http://www.w3.org/2001/04/xmlenc#sha256"/>
        <DigestValue>Ae1VzJW0wDqMCHcgOXNUHvQCdJtShWiCcTUiQm7U774=</DigestValue>
      </Reference>
      <Reference URI="/xl/worksheets/sheet9.xml?ContentType=application/vnd.openxmlformats-officedocument.spreadsheetml.worksheet+xml">
        <DigestMethod Algorithm="http://www.w3.org/2001/04/xmlenc#sha256"/>
        <DigestValue>lQsMbwJQ5QirHmYy+LZX4GvAPlZpiP3PSG506z6f9fU=</DigestValue>
      </Reference>
    </Manifest>
    <SignatureProperties>
      <SignatureProperty Id="idSignatureTime" Target="#idPackageSignature">
        <mdssi:SignatureTime xmlns:mdssi="http://schemas.openxmlformats.org/package/2006/digital-signature">
          <mdssi:Format>YYYY-MM-DDThh:mm:ssTZD</mdssi:Format>
          <mdssi:Value>2022-08-02T05:36:41Z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2022-08-02T05:36:41Z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2022-08-01T11:20:39Z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