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04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52511"/>
</workbook>
</file>

<file path=xl/calcChain.xml><?xml version="1.0" encoding="utf-8"?>
<calcChain xmlns="http://schemas.openxmlformats.org/spreadsheetml/2006/main">
  <c r="C21" i="77" l="1"/>
  <c r="C20" i="77"/>
  <c r="C35" i="28"/>
  <c r="G24" i="80" l="1"/>
  <c r="G18" i="80"/>
  <c r="C14" i="80"/>
  <c r="D14" i="80"/>
  <c r="E14" i="80"/>
  <c r="F14" i="80"/>
  <c r="G14" i="80"/>
  <c r="C11" i="80"/>
  <c r="D11" i="80"/>
  <c r="E11" i="80"/>
  <c r="F11" i="80"/>
  <c r="G11" i="80"/>
  <c r="C5" i="6" l="1"/>
  <c r="C24" i="80" l="1"/>
  <c r="C19" i="85" l="1"/>
  <c r="C19" i="84"/>
  <c r="G8" i="80" l="1"/>
  <c r="G21" i="80" s="1"/>
  <c r="F8" i="80"/>
  <c r="C8" i="80" l="1"/>
  <c r="D8" i="80"/>
  <c r="D33" i="80"/>
  <c r="G5" i="6" l="1"/>
  <c r="F5" i="6"/>
  <c r="E5" i="6"/>
  <c r="D5" i="6"/>
  <c r="I7" i="83" l="1"/>
  <c r="I8" i="83"/>
  <c r="O33" i="88" l="1"/>
  <c r="D33" i="88"/>
  <c r="E33" i="88"/>
  <c r="F33" i="88"/>
  <c r="G33" i="88"/>
  <c r="H33" i="88"/>
  <c r="I33" i="88"/>
  <c r="J33" i="88"/>
  <c r="K33" i="88"/>
  <c r="L33" i="88"/>
  <c r="M33" i="88"/>
  <c r="N33" i="88"/>
  <c r="C33" i="88"/>
  <c r="U22" i="86"/>
  <c r="L22" i="86"/>
  <c r="G22" i="86"/>
  <c r="D15" i="86"/>
  <c r="E15" i="86"/>
  <c r="F15" i="86"/>
  <c r="G15" i="86"/>
  <c r="H15" i="86"/>
  <c r="I15" i="86"/>
  <c r="J15" i="86"/>
  <c r="K15" i="86"/>
  <c r="L15" i="86"/>
  <c r="M15" i="86"/>
  <c r="N15" i="86"/>
  <c r="O15" i="86"/>
  <c r="P15" i="86"/>
  <c r="Q15" i="86"/>
  <c r="R15" i="86"/>
  <c r="S15" i="86"/>
  <c r="T15" i="86"/>
  <c r="U15" i="86"/>
  <c r="C8" i="86"/>
  <c r="D22" i="86"/>
  <c r="C22" i="86"/>
  <c r="C15" i="86"/>
  <c r="D8" i="86"/>
  <c r="E8" i="86"/>
  <c r="F8" i="86"/>
  <c r="G8" i="86"/>
  <c r="H8" i="86"/>
  <c r="I8" i="86"/>
  <c r="J8" i="86"/>
  <c r="K8" i="86"/>
  <c r="L8" i="86"/>
  <c r="M8" i="86"/>
  <c r="N8" i="86"/>
  <c r="O8" i="86"/>
  <c r="P8" i="86"/>
  <c r="Q8" i="86"/>
  <c r="R8" i="86"/>
  <c r="S8" i="86"/>
  <c r="T8" i="86"/>
  <c r="U8" i="86"/>
  <c r="G33" i="80" l="1"/>
  <c r="F33" i="80"/>
  <c r="E33" i="80"/>
  <c r="C33" i="80"/>
  <c r="F24" i="80"/>
  <c r="E24" i="80"/>
  <c r="D24" i="80"/>
  <c r="F18" i="80"/>
  <c r="E18" i="80"/>
  <c r="D18" i="80"/>
  <c r="C18" i="80"/>
  <c r="E8" i="80"/>
  <c r="G37" i="80" l="1"/>
  <c r="C22" i="74"/>
  <c r="C37" i="69"/>
  <c r="C15" i="69"/>
  <c r="C25" i="69" s="1"/>
  <c r="G39" i="80" l="1"/>
  <c r="B2" i="71"/>
  <c r="G5" i="71" l="1"/>
  <c r="F5" i="71"/>
  <c r="E5" i="71"/>
  <c r="D5" i="71"/>
  <c r="C5"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H39" i="75"/>
  <c r="E39" i="75"/>
  <c r="H38" i="75"/>
  <c r="E38" i="75"/>
  <c r="H37" i="75"/>
  <c r="E37" i="75"/>
  <c r="H36" i="75"/>
  <c r="E36" i="75"/>
  <c r="H35" i="75"/>
  <c r="E35" i="75"/>
  <c r="H34" i="75"/>
  <c r="E34" i="75"/>
  <c r="H33" i="75"/>
  <c r="E33" i="75"/>
  <c r="G32" i="75"/>
  <c r="F32" i="75"/>
  <c r="D32" i="75"/>
  <c r="C32" i="75"/>
  <c r="H31" i="75"/>
  <c r="E31" i="75"/>
  <c r="H30" i="75"/>
  <c r="E30" i="75"/>
  <c r="H29" i="75"/>
  <c r="E29" i="75"/>
  <c r="H28" i="75"/>
  <c r="E28" i="75"/>
  <c r="H27" i="75"/>
  <c r="E27" i="75"/>
  <c r="H26" i="75"/>
  <c r="E26" i="75"/>
  <c r="H25" i="75"/>
  <c r="E25" i="75"/>
  <c r="H24" i="75"/>
  <c r="E24" i="75"/>
  <c r="H23" i="75"/>
  <c r="E23" i="75"/>
  <c r="G22" i="75"/>
  <c r="F22" i="75"/>
  <c r="F19" i="75" s="1"/>
  <c r="D22" i="75"/>
  <c r="D19" i="75" s="1"/>
  <c r="C22" i="75"/>
  <c r="H21" i="75"/>
  <c r="E21" i="75"/>
  <c r="H20" i="75"/>
  <c r="E20" i="75"/>
  <c r="G19" i="75"/>
  <c r="H18" i="75"/>
  <c r="E18" i="75"/>
  <c r="H17" i="75"/>
  <c r="E17" i="75"/>
  <c r="G16" i="75"/>
  <c r="F16" i="75"/>
  <c r="D16" i="75"/>
  <c r="C16" i="75"/>
  <c r="H15" i="75"/>
  <c r="E15" i="75"/>
  <c r="H14" i="75"/>
  <c r="E14" i="75"/>
  <c r="G13" i="75"/>
  <c r="F13" i="75"/>
  <c r="H13" i="75" s="1"/>
  <c r="D13" i="75"/>
  <c r="C13" i="75"/>
  <c r="H12" i="75"/>
  <c r="E12" i="75"/>
  <c r="H11" i="75"/>
  <c r="E11" i="75"/>
  <c r="H10" i="75"/>
  <c r="E10" i="75"/>
  <c r="H9" i="75"/>
  <c r="E9" i="75"/>
  <c r="H8" i="75"/>
  <c r="E8" i="75"/>
  <c r="G7" i="75"/>
  <c r="F7" i="75"/>
  <c r="D7" i="75"/>
  <c r="C7" i="75"/>
  <c r="C14" i="62"/>
  <c r="G14" i="62"/>
  <c r="F14" i="62"/>
  <c r="D14" i="62"/>
  <c r="E22" i="75" l="1"/>
  <c r="E45" i="75"/>
  <c r="E13" i="75"/>
  <c r="H22" i="75"/>
  <c r="C19" i="75"/>
  <c r="E19" i="75" s="1"/>
  <c r="H7" i="75"/>
  <c r="E7" i="75"/>
  <c r="E14" i="62"/>
  <c r="H16" i="75"/>
  <c r="E40" i="75"/>
  <c r="H45" i="75"/>
  <c r="H40" i="75"/>
  <c r="H32" i="75"/>
  <c r="E16" i="75"/>
  <c r="H19" i="75"/>
  <c r="E32" i="75"/>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D12" i="84" l="1"/>
  <c r="D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D19" i="84" l="1"/>
  <c r="H22" i="81"/>
  <c r="I34" i="83"/>
  <c r="I21" i="82"/>
  <c r="B2" i="80"/>
  <c r="B1" i="80"/>
  <c r="B2" i="79" l="1"/>
  <c r="B2" i="37"/>
  <c r="B2" i="36"/>
  <c r="B2" i="74"/>
  <c r="B2" i="64"/>
  <c r="B2" i="35"/>
  <c r="B2" i="69"/>
  <c r="B2" i="77"/>
  <c r="B2" i="28"/>
  <c r="B2" i="73"/>
  <c r="B2" i="72"/>
  <c r="B2" i="52"/>
  <c r="B2" i="75"/>
  <c r="B2" i="53"/>
  <c r="B2" i="62"/>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D16" i="77" l="1"/>
  <c r="D17" i="77"/>
  <c r="D15" i="77"/>
  <c r="D12" i="77"/>
  <c r="D13" i="77"/>
  <c r="D11" i="77"/>
  <c r="D8" i="77"/>
  <c r="D9" i="77"/>
  <c r="D7" i="77"/>
  <c r="C19" i="77"/>
  <c r="D21" i="77" l="1"/>
  <c r="D19" i="77"/>
  <c r="D20" i="77"/>
  <c r="C30" i="79"/>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J7" i="37"/>
  <c r="J21" i="37" s="1"/>
  <c r="I7" i="37"/>
  <c r="I21" i="37" s="1"/>
  <c r="H7" i="37"/>
  <c r="H21" i="37" s="1"/>
  <c r="G7" i="37"/>
  <c r="G21" i="37" s="1"/>
  <c r="F7" i="37"/>
  <c r="C7" i="37"/>
  <c r="L21" i="37" l="1"/>
  <c r="F21" i="37"/>
  <c r="N14" i="37"/>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V7" i="64" l="1"/>
  <c r="H13" i="74"/>
  <c r="H15" i="74"/>
  <c r="H16" i="74"/>
  <c r="H17" i="74"/>
  <c r="H18" i="74"/>
  <c r="H21" i="74"/>
  <c r="T21" i="64" l="1"/>
  <c r="U21" i="64"/>
  <c r="V9" i="64"/>
  <c r="G61" i="53" l="1"/>
  <c r="F61" i="53"/>
  <c r="D61" i="53"/>
  <c r="C61" i="53"/>
  <c r="G53" i="53"/>
  <c r="F53" i="53"/>
  <c r="D53" i="53"/>
  <c r="C53" i="53"/>
  <c r="G34" i="53"/>
  <c r="G45" i="53" s="1"/>
  <c r="F34" i="53"/>
  <c r="F45" i="53" s="1"/>
  <c r="D34" i="53"/>
  <c r="D45" i="53" s="1"/>
  <c r="C34" i="53"/>
  <c r="C45" i="53" s="1"/>
  <c r="C54" i="53" l="1"/>
  <c r="F54" i="53"/>
  <c r="D54" i="53"/>
  <c r="G54" i="53"/>
  <c r="G30" i="53"/>
  <c r="F30" i="53"/>
  <c r="D30" i="53"/>
  <c r="C30" i="53"/>
  <c r="G9" i="53"/>
  <c r="G22" i="53" s="1"/>
  <c r="F9" i="53"/>
  <c r="F22" i="53" s="1"/>
  <c r="D9" i="53"/>
  <c r="D22" i="53" s="1"/>
  <c r="C9" i="53"/>
  <c r="C22" i="53" s="1"/>
  <c r="D31" i="62"/>
  <c r="D41" i="62" s="1"/>
  <c r="C31" i="62"/>
  <c r="C41" i="62" s="1"/>
  <c r="C20" i="62"/>
  <c r="G31" i="53" l="1"/>
  <c r="G56" i="53" s="1"/>
  <c r="G63" i="53" s="1"/>
  <c r="G65" i="53" s="1"/>
  <c r="G67" i="53" s="1"/>
  <c r="D31" i="53"/>
  <c r="D56" i="53" s="1"/>
  <c r="D63" i="53" s="1"/>
  <c r="D65" i="53" s="1"/>
  <c r="D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41" i="28"/>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5" i="62"/>
  <c r="E16" i="62"/>
  <c r="E17" i="62"/>
  <c r="E18" i="62"/>
  <c r="E19" i="62"/>
  <c r="E20" i="62"/>
  <c r="E7" i="62"/>
  <c r="C45" i="69" l="1"/>
</calcChain>
</file>

<file path=xl/sharedStrings.xml><?xml version="1.0" encoding="utf-8"?>
<sst xmlns="http://schemas.openxmlformats.org/spreadsheetml/2006/main" count="1569" uniqueCount="1032">
  <si>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</si>
  <si>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</si>
  <si>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</si>
  <si>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</si>
  <si>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</si>
  <si>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</si>
  <si>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</si>
  <si>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</si>
  <si>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</si>
  <si>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</si>
  <si>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</si>
  <si>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</si>
  <si>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</si>
  <si>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</si>
  <si>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</si>
  <si>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</si>
  <si>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</si>
  <si>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</si>
  <si>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</si>
  <si>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</si>
  <si>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</si>
  <si>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</si>
  <si>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</si>
  <si>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</si>
  <si>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</si>
  <si>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</si>
  <si>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</si>
  <si>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</si>
  <si>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</si>
  <si>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</si>
  <si>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</si>
  <si>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</si>
  <si>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</si>
  <si>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</si>
  <si>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</si>
  <si>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</si>
  <si>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</si>
  <si>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</si>
  <si>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</si>
  <si>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</si>
  <si>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</si>
  <si>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</si>
  <si>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</si>
  <si>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</si>
  <si>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</si>
  <si>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</si>
  <si>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</si>
  <si>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</si>
  <si>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</si>
  <si>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</si>
  <si>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</si>
  <si>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</si>
  <si>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</si>
  <si>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</si>
  <si>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</si>
  <si>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</si>
  <si>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</si>
  <si>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</si>
  <si>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</si>
  <si>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</si>
  <si>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</si>
  <si>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</si>
  <si>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</si>
  <si>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</si>
  <si>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</si>
  <si>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</si>
  <si>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</si>
  <si>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</si>
  <si>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</si>
  <si>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</si>
  <si>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</si>
  <si>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</si>
  <si>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</si>
  <si>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</si>
  <si>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</si>
  <si>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</si>
  <si>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</si>
  <si>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</si>
  <si>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</si>
  <si>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</si>
  <si>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</si>
  <si>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</si>
  <si>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</si>
  <si>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</si>
  <si>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</si>
  <si>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</si>
  <si>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</si>
  <si>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</si>
  <si>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</si>
  <si>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</si>
  <si>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</si>
  <si>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</si>
  <si>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</si>
  <si>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</si>
  <si>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</si>
  <si>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</si>
  <si>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</si>
  <si>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</si>
  <si>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</si>
  <si>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</si>
  <si>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</si>
  <si>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</si>
  <si>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</si>
  <si>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</si>
  <si>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</si>
  <si>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</si>
  <si>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</si>
  <si>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</si>
  <si>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</si>
  <si>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</si>
  <si>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</si>
  <si>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</si>
  <si>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</si>
  <si>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</si>
  <si>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</si>
  <si>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</si>
  <si>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</si>
  <si>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</si>
  <si>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</si>
  <si>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</si>
  <si>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</si>
  <si>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</si>
  <si>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</si>
  <si>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</si>
  <si>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</si>
  <si>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</si>
  <si>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</si>
  <si>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</si>
  <si>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</si>
  <si>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</si>
  <si>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</si>
  <si>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</si>
  <si>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</si>
  <si>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</si>
  <si>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</si>
  <si>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</si>
  <si>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</si>
  <si>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</si>
  <si>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</si>
  <si>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</si>
  <si>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</si>
  <si>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</si>
  <si>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</si>
  <si>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</si>
  <si>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</si>
  <si>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</si>
  <si>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</si>
  <si>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</si>
  <si>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</si>
  <si>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</si>
  <si>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</si>
  <si>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</si>
  <si>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</si>
  <si>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</si>
  <si>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</si>
  <si>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</si>
  <si>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</si>
  <si>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</si>
  <si>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</si>
  <si>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</si>
  <si>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</si>
  <si>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</si>
  <si>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</si>
  <si>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</si>
  <si>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</si>
  <si>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</si>
  <si>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</si>
  <si>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</si>
  <si>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</si>
  <si>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</si>
  <si>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</si>
  <si>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</si>
  <si>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</si>
  <si>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</si>
  <si>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</si>
  <si>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</si>
  <si>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</si>
  <si>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</si>
  <si>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</si>
  <si>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</si>
  <si>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</si>
  <si>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</si>
  <si>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</si>
  <si>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</si>
  <si>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</si>
  <si>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</si>
  <si>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</si>
  <si>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</si>
  <si>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</si>
  <si>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</si>
  <si>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</si>
  <si>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</si>
  <si>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</si>
  <si>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</si>
  <si>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</si>
  <si>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</si>
  <si>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</si>
  <si>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</si>
  <si>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</si>
  <si>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</si>
  <si>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</si>
  <si>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</si>
  <si>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</si>
  <si>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</si>
  <si>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</si>
  <si>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</si>
  <si>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</si>
  <si>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</si>
  <si>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</si>
  <si>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</si>
  <si>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</si>
  <si>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</si>
  <si>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</si>
  <si>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</si>
  <si>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</si>
  <si>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</si>
  <si>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</si>
  <si>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</si>
  <si>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</si>
  <si>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</si>
  <si>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</si>
  <si>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</si>
  <si>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</si>
  <si>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</si>
  <si>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</si>
  <si>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</si>
  <si>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</si>
  <si>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</si>
  <si>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</si>
  <si>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</si>
  <si>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</si>
  <si>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</si>
  <si>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</si>
  <si>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</si>
  <si>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</si>
  <si>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</si>
  <si>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</si>
  <si>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</si>
  <si>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</si>
  <si>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</si>
  <si>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</si>
  <si>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</si>
  <si>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</si>
  <si>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</si>
  <si>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</si>
  <si>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</si>
  <si>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</si>
  <si>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</si>
  <si>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</si>
  <si>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</si>
  <si>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</si>
  <si>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</si>
  <si>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</si>
  <si>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</si>
  <si>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</si>
  <si>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</si>
  <si>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</si>
  <si>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</si>
  <si>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</si>
  <si>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</si>
  <si>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</si>
  <si>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</si>
  <si>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</si>
  <si>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</si>
  <si>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</si>
  <si>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</si>
  <si>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</si>
  <si>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</si>
  <si>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</si>
  <si>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</si>
  <si>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</si>
  <si>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</si>
  <si>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</si>
  <si>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</si>
  <si>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</si>
  <si>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</si>
  <si>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</si>
  <si>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</si>
  <si>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</si>
  <si>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</si>
  <si>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</si>
  <si>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</si>
  <si>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</si>
  <si>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</si>
  <si>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</si>
  <si>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</si>
  <si>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</si>
  <si>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</si>
  <si>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</si>
  <si>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</si>
  <si>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</si>
  <si>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</si>
  <si>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</si>
  <si>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</si>
  <si>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</si>
  <si>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</si>
  <si>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</si>
  <si>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</si>
  <si>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</si>
  <si>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</si>
  <si>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</si>
  <si>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</si>
  <si>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</si>
  <si>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</si>
  <si>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</si>
  <si>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</si>
  <si>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</si>
  <si>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</si>
  <si>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</si>
  <si>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</si>
  <si>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</si>
  <si>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</si>
  <si>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</si>
  <si>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</si>
  <si>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</si>
  <si>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</si>
  <si>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</si>
  <si>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</si>
  <si>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</si>
  <si>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</si>
  <si>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</si>
  <si>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</si>
  <si>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</si>
  <si>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</si>
  <si>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</si>
  <si>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</si>
  <si>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</si>
  <si>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</si>
  <si>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</si>
  <si>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</si>
  <si>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</si>
  <si>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</si>
  <si>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</si>
  <si>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</si>
  <si>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</si>
  <si>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</si>
  <si>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</si>
  <si>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</si>
  <si>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</si>
  <si>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</si>
  <si>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</si>
  <si>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</si>
  <si>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</si>
  <si>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</si>
  <si>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</si>
  <si>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</si>
  <si>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</si>
  <si>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</si>
  <si>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</si>
  <si>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</si>
  <si>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</si>
  <si>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</si>
  <si>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</si>
  <si>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</si>
  <si>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</si>
  <si>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</si>
  <si>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</si>
  <si>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</si>
  <si>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</si>
  <si>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</si>
  <si>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</si>
  <si>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</si>
  <si>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</si>
  <si>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</si>
  <si>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</si>
  <si>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</si>
  <si>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</si>
  <si>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</si>
  <si>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</si>
  <si>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</si>
  <si>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</si>
  <si>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</si>
  <si>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</si>
  <si>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</si>
  <si>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</si>
  <si>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</si>
  <si>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</si>
  <si>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</si>
  <si>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</si>
  <si>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</si>
  <si>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</si>
  <si>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</si>
  <si>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</si>
  <si>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</si>
  <si>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</si>
  <si>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</si>
  <si>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</si>
  <si>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</si>
  <si>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</si>
  <si>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</si>
  <si>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</si>
  <si>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</si>
  <si>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</si>
  <si>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</si>
  <si>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</si>
  <si>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</si>
  <si>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</si>
  <si>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</si>
  <si>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</si>
  <si>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</si>
  <si>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</si>
  <si>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</si>
  <si>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</si>
  <si>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</si>
  <si>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</si>
  <si>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</si>
  <si>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</si>
  <si>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</si>
  <si>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</si>
  <si>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</si>
  <si>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</si>
  <si>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</si>
  <si>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</si>
  <si>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</si>
  <si>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</si>
  <si>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</si>
  <si>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</si>
  <si>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</si>
  <si>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</si>
  <si>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</si>
  <si>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</si>
  <si>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</si>
  <si>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</si>
  <si>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</si>
  <si>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</si>
  <si>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</si>
  <si>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</si>
  <si>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</si>
  <si>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</si>
  <si>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</si>
  <si>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</si>
  <si>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</si>
  <si>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</si>
  <si>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</si>
  <si>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</si>
  <si>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</si>
  <si>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</si>
  <si>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</si>
  <si>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</si>
  <si>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</si>
  <si>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</si>
  <si>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</si>
  <si>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</si>
  <si>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</si>
  <si>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</si>
  <si>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</si>
  <si>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</si>
  <si>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</si>
  <si>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</si>
  <si>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</si>
  <si>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</si>
  <si>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</si>
  <si>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</si>
  <si>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</si>
  <si>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</si>
  <si>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</si>
  <si>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</si>
  <si>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</si>
  <si>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</si>
  <si>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</si>
  <si>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</si>
  <si>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</si>
  <si>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</si>
  <si>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</si>
  <si>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</si>
  <si>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</si>
  <si>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</si>
  <si>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</si>
  <si>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</si>
  <si>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</si>
  <si>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</si>
  <si>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</si>
  <si>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</si>
  <si>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</si>
  <si>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</si>
  <si>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</si>
  <si>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</si>
  <si>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</si>
  <si>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</si>
  <si>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</si>
  <si>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</si>
  <si>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</si>
  <si>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</si>
  <si>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</si>
  <si>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</si>
  <si>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</si>
  <si>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</si>
  <si>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</si>
  <si>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</si>
  <si>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</si>
  <si>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</si>
  <si>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</si>
  <si>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</si>
  <si>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</si>
  <si>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</si>
  <si>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</si>
  <si>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</si>
  <si>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</si>
  <si>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</si>
  <si>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</si>
  <si>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</si>
  <si>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</si>
  <si>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</si>
  <si>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</si>
  <si>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</si>
  <si>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</si>
  <si>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</si>
  <si>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</si>
  <si>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</si>
  <si>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</si>
  <si>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</si>
  <si>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</si>
  <si>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</si>
  <si>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</si>
  <si>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</si>
  <si>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</si>
  <si>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</si>
  <si>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</si>
  <si>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</si>
  <si>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</si>
  <si>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</si>
  <si>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</si>
  <si>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</si>
  <si>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</si>
  <si>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</si>
  <si>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</si>
  <si>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</si>
  <si>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</si>
  <si>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</si>
  <si>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</si>
  <si>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</si>
  <si>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</si>
  <si>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</si>
  <si>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</si>
  <si>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</si>
  <si>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</si>
  <si>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</si>
  <si>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</si>
  <si>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</si>
  <si>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</si>
  <si>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</si>
  <si>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</si>
  <si>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</si>
  <si>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</si>
  <si>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</si>
  <si>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</si>
  <si>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</si>
  <si>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</si>
  <si>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</si>
  <si>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</si>
  <si>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</si>
  <si>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</si>
  <si>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</si>
  <si>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</si>
  <si>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</si>
  <si>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</si>
  <si>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</si>
  <si>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</si>
  <si>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</si>
  <si>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</si>
  <si>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</si>
  <si>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</si>
  <si>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</si>
  <si>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</si>
  <si>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</si>
  <si>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</si>
  <si>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</si>
  <si>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</si>
  <si>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</si>
  <si>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</si>
  <si>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</si>
  <si>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</si>
  <si>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</si>
  <si>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</si>
  <si>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</si>
  <si>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</si>
  <si>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</si>
  <si>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</si>
  <si>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</si>
  <si>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</si>
  <si>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</si>
  <si>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</si>
  <si>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</si>
  <si>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</si>
  <si>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</si>
  <si>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</si>
  <si>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</si>
  <si>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</si>
  <si>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</si>
  <si>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</si>
  <si>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</si>
  <si>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</si>
  <si>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</si>
  <si>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</si>
  <si>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</si>
  <si>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</si>
  <si>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</si>
  <si>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</si>
  <si>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</si>
  <si>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</si>
  <si>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</si>
  <si>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</si>
  <si>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</si>
  <si>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</si>
  <si>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</si>
  <si>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</si>
  <si>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</si>
  <si>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</si>
  <si>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</si>
  <si>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</si>
  <si>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</si>
  <si>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</si>
  <si>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</si>
  <si>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</si>
  <si>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</si>
  <si>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</si>
  <si>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</si>
  <si>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</si>
  <si>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</si>
  <si>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</si>
  <si>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</si>
  <si>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</si>
  <si>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</si>
  <si>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</si>
  <si>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</si>
  <si>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</si>
  <si>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</si>
  <si>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</si>
  <si>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</si>
  <si>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</si>
  <si>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</si>
  <si>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</si>
  <si>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</si>
  <si>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</si>
  <si>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</si>
  <si>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</si>
  <si>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</si>
  <si>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</si>
  <si>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</si>
  <si>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</si>
  <si>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</si>
  <si>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</si>
  <si>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</si>
  <si>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</si>
  <si>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</si>
  <si>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</si>
  <si>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</si>
  <si>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</si>
  <si>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</si>
  <si>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</si>
  <si>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</si>
  <si>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</si>
  <si>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</si>
  <si>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</si>
  <si>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</si>
  <si>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</si>
  <si>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</si>
  <si>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</si>
  <si>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</si>
  <si>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</si>
  <si>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</si>
  <si>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</si>
  <si>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</si>
  <si>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</si>
  <si>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</si>
  <si>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</si>
  <si>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</si>
  <si>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</si>
  <si>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</si>
  <si>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</si>
  <si>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</si>
  <si>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</si>
  <si>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</si>
  <si>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</si>
  <si>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</si>
  <si>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</si>
  <si>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</si>
  <si>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</si>
  <si>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</si>
  <si>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</si>
  <si>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</si>
  <si>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</si>
  <si>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</si>
  <si>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</si>
  <si>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</si>
  <si>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</si>
  <si>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</si>
  <si>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</si>
  <si>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</si>
  <si>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</si>
  <si>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</si>
  <si>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</si>
  <si>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</si>
  <si>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</si>
  <si>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</si>
  <si>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</si>
  <si>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</si>
  <si>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</si>
  <si>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</si>
  <si>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</si>
  <si>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</si>
  <si>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</si>
  <si>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</si>
  <si>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</si>
  <si>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</si>
  <si>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</si>
  <si>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</si>
  <si>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</si>
  <si>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</si>
  <si>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</si>
  <si>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</si>
  <si>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</si>
  <si>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</si>
  <si>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</si>
  <si>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</si>
  <si>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</si>
  <si>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</si>
  <si>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</si>
  <si>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</si>
  <si>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</si>
  <si>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</si>
  <si>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</si>
  <si>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</si>
  <si>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</si>
  <si>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</si>
  <si>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</si>
  <si>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</si>
  <si>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</si>
  <si>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</si>
  <si>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</si>
  <si>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</si>
  <si>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</si>
  <si>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</si>
  <si>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</si>
  <si>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</si>
  <si>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</si>
  <si>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</si>
  <si>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</si>
  <si>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</si>
  <si>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</si>
  <si>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</si>
  <si>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</si>
  <si>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</si>
  <si>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</si>
  <si>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</si>
  <si>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</si>
  <si>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</si>
  <si>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</si>
  <si>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</si>
  <si>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</si>
  <si>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</si>
  <si>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</si>
  <si>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</si>
  <si>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</si>
  <si>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</si>
  <si>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</si>
  <si>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</si>
  <si>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</si>
  <si>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</si>
  <si>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</si>
  <si>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</si>
  <si>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</si>
  <si>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</si>
  <si>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</si>
  <si>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</si>
  <si>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</si>
  <si>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</si>
  <si>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</si>
  <si>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</si>
  <si>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</si>
  <si>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</si>
  <si>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</si>
  <si>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</si>
  <si>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</si>
  <si>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</si>
  <si>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</si>
  <si>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</si>
  <si>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</si>
  <si>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</si>
  <si>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</si>
  <si>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</si>
  <si>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</si>
  <si>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</si>
  <si>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</si>
  <si>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</si>
  <si>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</si>
  <si>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</si>
  <si>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</si>
  <si>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</si>
  <si>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</si>
  <si>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</si>
  <si>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</si>
  <si>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</si>
  <si>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</si>
  <si>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</si>
  <si>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</si>
  <si>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</si>
  <si>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</si>
  <si>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</si>
  <si>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</si>
  <si>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</si>
  <si>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</si>
  <si>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</si>
  <si>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</si>
  <si>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</si>
  <si>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</si>
  <si>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</si>
  <si>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</si>
  <si>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</si>
  <si>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</si>
  <si>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</si>
  <si>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</si>
  <si>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</si>
  <si>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</si>
  <si>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</si>
  <si>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</si>
  <si>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</si>
  <si>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</si>
  <si>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</si>
  <si>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</si>
  <si>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</si>
  <si>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</si>
  <si>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</si>
  <si>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</si>
  <si>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</si>
  <si>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</si>
  <si>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</si>
  <si>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</si>
  <si>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</si>
  <si>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</si>
  <si>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</si>
  <si>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</si>
  <si>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</si>
  <si>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</si>
  <si>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</si>
  <si>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</si>
  <si>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</si>
  <si>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</si>
  <si>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</si>
  <si>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</si>
  <si>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</si>
  <si>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</si>
  <si>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</si>
  <si>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</si>
  <si>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</si>
  <si>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</si>
  <si>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</si>
  <si>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</si>
  <si>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</si>
  <si>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</si>
  <si>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</si>
  <si>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</si>
  <si>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</si>
  <si>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</si>
  <si>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</si>
  <si>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</si>
  <si>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</si>
  <si>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</si>
  <si>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</si>
  <si>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</si>
  <si>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</si>
  <si>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</si>
  <si>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</si>
  <si>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</si>
  <si>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</si>
  <si>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</si>
  <si>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</si>
  <si>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</si>
  <si>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</si>
  <si>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</si>
  <si>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</si>
  <si>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</si>
  <si>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</si>
  <si>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</si>
  <si>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</si>
  <si>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</si>
  <si>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</si>
  <si>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</si>
  <si>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</si>
  <si>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</si>
  <si>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</si>
  <si>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</si>
  <si>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</si>
  <si>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</si>
  <si>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</si>
  <si>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</si>
  <si>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</si>
  <si>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</si>
  <si>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</si>
  <si>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</si>
  <si>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</si>
  <si>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</si>
  <si>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</si>
  <si>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</si>
  <si>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</si>
  <si>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</si>
  <si>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</si>
  <si>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</si>
  <si>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</si>
  <si>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</si>
  <si>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</si>
  <si>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</si>
  <si>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</si>
  <si>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</si>
  <si>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</si>
  <si>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</si>
  <si>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</si>
  <si>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</si>
  <si>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</si>
  <si>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</si>
  <si>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</si>
  <si>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</si>
  <si>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</si>
  <si>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</si>
  <si>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</si>
  <si>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</si>
  <si>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</si>
  <si>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</si>
  <si>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</si>
  <si>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</si>
  <si>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</si>
  <si>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</si>
  <si>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</si>
  <si>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</si>
  <si>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</si>
  <si>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</si>
  <si>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</si>
  <si>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</si>
  <si>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</si>
  <si>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</si>
  <si>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</si>
  <si>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</si>
  <si>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</si>
  <si>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</si>
  <si>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</si>
  <si>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</si>
  <si>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</si>
  <si>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</si>
  <si>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</si>
  <si>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</si>
  <si>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</si>
  <si>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</si>
  <si>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</si>
  <si>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</si>
  <si>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</si>
  <si>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</si>
  <si>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</si>
  <si>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</si>
  <si>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</si>
  <si>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</si>
  <si>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</si>
  <si>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</si>
  <si>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</si>
  <si>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</si>
  <si>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</si>
  <si>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</si>
  <si>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</si>
  <si>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</si>
  <si>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</si>
  <si>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</si>
  <si>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</si>
  <si>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</si>
  <si>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</si>
  <si>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</si>
  <si>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</si>
  <si>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</si>
  <si>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</si>
  <si>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</si>
  <si>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</si>
  <si>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</si>
  <si>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</si>
  <si>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</si>
  <si>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</si>
  <si>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</si>
  <si>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</si>
  <si>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</si>
  <si>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</si>
  <si>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</si>
  <si>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</si>
  <si>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</si>
  <si>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</si>
  <si>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</si>
  <si>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</si>
  <si>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</si>
  <si>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</si>
  <si>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</si>
  <si>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</si>
  <si>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</si>
  <si>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</si>
  <si>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</si>
  <si>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</si>
  <si>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</si>
  <si>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</si>
  <si>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</si>
  <si>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</si>
  <si>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</si>
  <si>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</si>
  <si>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</si>
  <si>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</si>
  <si>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</si>
  <si>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</si>
  <si>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</si>
  <si>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</si>
  <si>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</si>
  <si>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</si>
  <si>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</si>
  <si>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</si>
  <si>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</si>
  <si>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</si>
  <si>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”ლიბერთი ბანკი”</t>
  </si>
  <si>
    <t xml:space="preserve">ირაკლი ოთარ რუხაძე </t>
  </si>
  <si>
    <t>ვასილ ხოდელი</t>
  </si>
  <si>
    <t>www.libertybank.ge</t>
  </si>
  <si>
    <t>თავმჯდომარე</t>
  </si>
  <si>
    <t>მამუკა წერეთელი</t>
  </si>
  <si>
    <t>დამოუკიდებელი წევრი</t>
  </si>
  <si>
    <t>მურთაზ კიკორია</t>
  </si>
  <si>
    <t>მაგდა მაღრაძე</t>
  </si>
  <si>
    <t>ბექა გოგიჩაიშვილი</t>
  </si>
  <si>
    <t>არადამოუკიდებელი წევრი</t>
  </si>
  <si>
    <t>გენერალური დირექტორი</t>
  </si>
  <si>
    <t>ვახტანგ ბაბუნაშვილი</t>
  </si>
  <si>
    <t>ფინანსური დირექტორი, გენერალური დირექტორის მოადგილე</t>
  </si>
  <si>
    <t>დავით აბაშიძე</t>
  </si>
  <si>
    <t>რისკების დირექტორი, გენერალური დირექტორის მოადგილე</t>
  </si>
  <si>
    <t>Georgian Financial Group B.V.</t>
  </si>
  <si>
    <t>დანარჩენი აქციონერები</t>
  </si>
  <si>
    <t>ბენჯამინ ალბერტ მარსონი</t>
  </si>
  <si>
    <t>იგორ ალექსეევი</t>
  </si>
  <si>
    <t>nmf</t>
  </si>
  <si>
    <r>
      <rPr>
        <b/>
        <sz val="9"/>
        <rFont val="Sylfaen"/>
        <family val="1"/>
        <charset val="204"/>
      </rPr>
      <t>ოქრო/ოქროს ნაკეთობებით უზრუნველყოფილი ვალდებულების საბაზრო ღირებულება</t>
    </r>
  </si>
  <si>
    <t>სს,,გალტ &amp; თაგარტი"(ნომინალური მფლობელი)</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</si>
</sst>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0.0"/>
  </numFmts>
  <fonts count="12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u/>
      <sz val="10"/>
      <color indexed="12"/>
      <name val="Arial"/>
      <family val="2"/>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sz val="11"/>
      <name val="Sylfaen"/>
      <family val="1"/>
    </font>
    <font>
      <b/>
      <i/>
      <sz val="10"/>
      <color theme="1"/>
      <name val="Sylfaen"/>
      <family val="1"/>
    </font>
    <font>
      <b/>
      <sz val="8"/>
      <name val="Sylfaen"/>
      <family val="1"/>
    </font>
    <font>
      <sz val="8"/>
      <name val="Sylfaen"/>
      <family val="1"/>
    </font>
    <font>
      <b/>
      <i/>
      <u/>
      <sz val="8"/>
      <name val="Sylfaen"/>
      <family val="1"/>
    </font>
    <font>
      <sz val="10"/>
      <color theme="1"/>
      <name val="Calibri"/>
      <family val="1"/>
      <scheme val="minor"/>
    </font>
    <font>
      <sz val="9"/>
      <name val="Sylfaen"/>
      <family val="1"/>
    </font>
    <font>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sz val="9"/>
      <color rgb="FF000000"/>
      <name val="Sylfaen"/>
      <family val="1"/>
    </font>
    <font>
      <u/>
      <sz val="10"/>
      <color indexed="12"/>
      <name val="Sylfaen"/>
      <family val="1"/>
      <charset val="204"/>
    </font>
    <font>
      <sz val="10"/>
      <name val="Sylfaen"/>
      <family val="1"/>
      <charset val="204"/>
    </font>
    <font>
      <b/>
      <sz val="9"/>
      <name val="Sylfaen"/>
      <family val="1"/>
      <charset val="204"/>
    </font>
    <font>
      <sz val="10"/>
      <color theme="1"/>
      <name val="Sylfaen"/>
      <family val="1"/>
      <charset val="204"/>
    </font>
    <font>
      <sz val="11"/>
      <color theme="1"/>
      <name val="Sylfaen"/>
      <family val="1"/>
      <charset val="204"/>
    </font>
    <font>
      <b/>
      <sz val="10"/>
      <name val="Sylfaen"/>
      <family val="1"/>
      <charset val="204"/>
    </font>
    <font>
      <b/>
      <sz val="10"/>
      <color theme="1"/>
      <name val="Sylfaen"/>
      <family val="1"/>
      <charset val="204"/>
    </font>
    <font>
      <b/>
      <i/>
      <sz val="10"/>
      <name val="Sylfaen"/>
      <family val="1"/>
      <charset val="204"/>
    </font>
    <font>
      <sz val="10"/>
      <color rgb="FF333333"/>
      <name val="Sylfaen"/>
      <family val="1"/>
      <charset val="204"/>
    </font>
    <font>
      <i/>
      <sz val="10"/>
      <name val="Sylfaen"/>
      <family val="1"/>
      <charset val="204"/>
    </font>
    <font>
      <i/>
      <sz val="10"/>
      <color theme="1"/>
      <name val="Sylfaen"/>
      <family val="1"/>
      <charset val="204"/>
    </font>
    <font>
      <sz val="8"/>
      <color theme="1"/>
      <name val="Sylfaen"/>
      <family val="1"/>
      <charset val="204"/>
    </font>
    <font>
      <i/>
      <sz val="11"/>
      <color theme="1"/>
      <name val="Sylfaen"/>
      <family val="1"/>
      <charset val="204"/>
    </font>
    <font>
      <b/>
      <sz val="11"/>
      <color theme="1"/>
      <name val="Sylfaen"/>
      <family val="1"/>
      <charset val="204"/>
    </font>
    <font>
      <sz val="9"/>
      <color theme="1"/>
      <name val="Sylfaen"/>
      <family val="1"/>
      <charset val="204"/>
    </font>
    <font>
      <sz val="9"/>
      <name val="Sylfaen"/>
      <family val="1"/>
      <charset val="204"/>
    </font>
    <font>
      <sz val="8"/>
      <name val="Sylfaen"/>
      <family val="1"/>
      <charset val="204"/>
    </font>
    <font>
      <b/>
      <u/>
      <sz val="9"/>
      <name val="Sylfaen"/>
      <family val="1"/>
      <charset val="204"/>
    </font>
    <font>
      <b/>
      <sz val="9"/>
      <color theme="1"/>
      <name val="Sylfaen"/>
      <family val="1"/>
      <charset val="204"/>
    </font>
    <font>
      <i/>
      <sz val="9"/>
      <name val="Sylfaen"/>
      <family val="1"/>
      <charset val="204"/>
    </font>
    <font>
      <b/>
      <u/>
      <sz val="9"/>
      <color theme="1"/>
      <name val="Sylfaen"/>
      <family val="1"/>
      <charset val="204"/>
    </font>
    <font>
      <sz val="9"/>
      <color rgb="FF000000"/>
      <name val="Sylfaen"/>
      <family val="1"/>
      <charset val="204"/>
    </font>
    <font>
      <b/>
      <sz val="9"/>
      <color rgb="FF000000"/>
      <name val="Sylfaen"/>
      <family val="1"/>
      <charset val="204"/>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theme="6" tint="-0.499984740745262"/>
      </left>
      <right style="thin">
        <color theme="6" tint="-0.499984740745262"/>
      </right>
      <top style="thin">
        <color indexed="64"/>
      </top>
      <bottom style="thin">
        <color indexed="64"/>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6" fillId="0" borderId="0"/>
    <xf numFmtId="0" fontId="6" fillId="0" borderId="0"/>
    <xf numFmtId="166" fontId="6" fillId="0" borderId="0" applyFont="0" applyFill="0" applyBorder="0" applyAlignment="0" applyProtection="0"/>
    <xf numFmtId="0" fontId="2" fillId="0" borderId="0"/>
    <xf numFmtId="0" fontId="6" fillId="0" borderId="0"/>
    <xf numFmtId="0" fontId="1" fillId="0" borderId="0"/>
    <xf numFmtId="9" fontId="1" fillId="0" borderId="0" applyFont="0" applyFill="0" applyBorder="0" applyAlignment="0" applyProtection="0"/>
    <xf numFmtId="0" fontId="2" fillId="0" borderId="0"/>
    <xf numFmtId="0" fontId="2" fillId="0" borderId="0"/>
    <xf numFmtId="0" fontId="8" fillId="0" borderId="0" applyNumberFormat="0" applyFill="0" applyBorder="0" applyAlignment="0" applyProtection="0">
      <alignment vertical="top"/>
      <protection locked="0"/>
    </xf>
    <xf numFmtId="0" fontId="11" fillId="0" borderId="0"/>
    <xf numFmtId="168" fontId="12" fillId="37" borderId="0"/>
    <xf numFmtId="169" fontId="12" fillId="37" borderId="0"/>
    <xf numFmtId="168" fontId="12" fillId="37" borderId="0"/>
    <xf numFmtId="0" fontId="13" fillId="38"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0" fontId="13" fillId="3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168" fontId="14" fillId="38" borderId="0" applyNumberFormat="0" applyBorder="0" applyAlignment="0" applyProtection="0"/>
    <xf numFmtId="169" fontId="14" fillId="38" borderId="0" applyNumberFormat="0" applyBorder="0" applyAlignment="0" applyProtection="0"/>
    <xf numFmtId="168" fontId="14" fillId="38" borderId="0" applyNumberFormat="0" applyBorder="0" applyAlignment="0" applyProtection="0"/>
    <xf numFmtId="0" fontId="13" fillId="38"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0" fontId="13" fillId="39"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168" fontId="14" fillId="39" borderId="0" applyNumberFormat="0" applyBorder="0" applyAlignment="0" applyProtection="0"/>
    <xf numFmtId="169" fontId="14" fillId="39" borderId="0" applyNumberFormat="0" applyBorder="0" applyAlignment="0" applyProtection="0"/>
    <xf numFmtId="168" fontId="14" fillId="39" borderId="0" applyNumberFormat="0" applyBorder="0" applyAlignment="0" applyProtection="0"/>
    <xf numFmtId="0" fontId="13" fillId="39"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0" fontId="13" fillId="40"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168" fontId="14" fillId="40" borderId="0" applyNumberFormat="0" applyBorder="0" applyAlignment="0" applyProtection="0"/>
    <xf numFmtId="169" fontId="14" fillId="40" borderId="0" applyNumberFormat="0" applyBorder="0" applyAlignment="0" applyProtection="0"/>
    <xf numFmtId="168" fontId="14" fillId="40" borderId="0" applyNumberFormat="0" applyBorder="0" applyAlignment="0" applyProtection="0"/>
    <xf numFmtId="0" fontId="13" fillId="40"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0" fontId="13" fillId="42"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168" fontId="14" fillId="42" borderId="0" applyNumberFormat="0" applyBorder="0" applyAlignment="0" applyProtection="0"/>
    <xf numFmtId="169" fontId="14" fillId="42" borderId="0" applyNumberFormat="0" applyBorder="0" applyAlignment="0" applyProtection="0"/>
    <xf numFmtId="168" fontId="14" fillId="42" borderId="0" applyNumberFormat="0" applyBorder="0" applyAlignment="0" applyProtection="0"/>
    <xf numFmtId="0" fontId="13" fillId="42"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0" fontId="13" fillId="4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168" fontId="14" fillId="43" borderId="0" applyNumberFormat="0" applyBorder="0" applyAlignment="0" applyProtection="0"/>
    <xf numFmtId="169" fontId="14" fillId="43" borderId="0" applyNumberFormat="0" applyBorder="0" applyAlignment="0" applyProtection="0"/>
    <xf numFmtId="168" fontId="14" fillId="43" borderId="0" applyNumberFormat="0" applyBorder="0" applyAlignment="0" applyProtection="0"/>
    <xf numFmtId="0" fontId="13" fillId="43"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0" fontId="13" fillId="45"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168" fontId="14" fillId="45" borderId="0" applyNumberFormat="0" applyBorder="0" applyAlignment="0" applyProtection="0"/>
    <xf numFmtId="169" fontId="14" fillId="45" borderId="0" applyNumberFormat="0" applyBorder="0" applyAlignment="0" applyProtection="0"/>
    <xf numFmtId="168" fontId="14" fillId="45"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0" fontId="13" fillId="46"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168" fontId="14" fillId="46" borderId="0" applyNumberFormat="0" applyBorder="0" applyAlignment="0" applyProtection="0"/>
    <xf numFmtId="169" fontId="14" fillId="46" borderId="0" applyNumberFormat="0" applyBorder="0" applyAlignment="0" applyProtection="0"/>
    <xf numFmtId="168" fontId="14" fillId="46" borderId="0" applyNumberFormat="0" applyBorder="0" applyAlignment="0" applyProtection="0"/>
    <xf numFmtId="0" fontId="13" fillId="46"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0" fontId="13" fillId="41"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168" fontId="14" fillId="41" borderId="0" applyNumberFormat="0" applyBorder="0" applyAlignment="0" applyProtection="0"/>
    <xf numFmtId="169" fontId="14" fillId="41" borderId="0" applyNumberFormat="0" applyBorder="0" applyAlignment="0" applyProtection="0"/>
    <xf numFmtId="168" fontId="14" fillId="41" borderId="0" applyNumberFormat="0" applyBorder="0" applyAlignment="0" applyProtection="0"/>
    <xf numFmtId="0" fontId="13" fillId="41"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0" fontId="13" fillId="4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168" fontId="14" fillId="44" borderId="0" applyNumberFormat="0" applyBorder="0" applyAlignment="0" applyProtection="0"/>
    <xf numFmtId="169" fontId="14" fillId="44" borderId="0" applyNumberFormat="0" applyBorder="0" applyAlignment="0" applyProtection="0"/>
    <xf numFmtId="168" fontId="14" fillId="44" borderId="0" applyNumberFormat="0" applyBorder="0" applyAlignment="0" applyProtection="0"/>
    <xf numFmtId="0" fontId="13" fillId="44"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0" fontId="13" fillId="47"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168" fontId="14" fillId="47" borderId="0" applyNumberFormat="0" applyBorder="0" applyAlignment="0" applyProtection="0"/>
    <xf numFmtId="169" fontId="14" fillId="47" borderId="0" applyNumberFormat="0" applyBorder="0" applyAlignment="0" applyProtection="0"/>
    <xf numFmtId="168" fontId="14" fillId="47" borderId="0" applyNumberFormat="0" applyBorder="0" applyAlignment="0" applyProtection="0"/>
    <xf numFmtId="0" fontId="13" fillId="47"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0" fontId="15" fillId="48"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168" fontId="17" fillId="48" borderId="0" applyNumberFormat="0" applyBorder="0" applyAlignment="0" applyProtection="0"/>
    <xf numFmtId="169" fontId="17" fillId="48" borderId="0" applyNumberFormat="0" applyBorder="0" applyAlignment="0" applyProtection="0"/>
    <xf numFmtId="168" fontId="17" fillId="48" borderId="0" applyNumberFormat="0" applyBorder="0" applyAlignment="0" applyProtection="0"/>
    <xf numFmtId="0" fontId="15" fillId="48"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0" fontId="15" fillId="45"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168" fontId="17" fillId="45" borderId="0" applyNumberFormat="0" applyBorder="0" applyAlignment="0" applyProtection="0"/>
    <xf numFmtId="169" fontId="17" fillId="45" borderId="0" applyNumberFormat="0" applyBorder="0" applyAlignment="0" applyProtection="0"/>
    <xf numFmtId="168" fontId="17"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0" fontId="15" fillId="46"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168" fontId="17" fillId="46" borderId="0" applyNumberFormat="0" applyBorder="0" applyAlignment="0" applyProtection="0"/>
    <xf numFmtId="169" fontId="17" fillId="46" borderId="0" applyNumberFormat="0" applyBorder="0" applyAlignment="0" applyProtection="0"/>
    <xf numFmtId="168" fontId="17" fillId="46"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0" fontId="16" fillId="27"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0" fontId="16" fillId="31"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0" fontId="15" fillId="51"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0" fontId="16" fillId="35"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168" fontId="17" fillId="51" borderId="0" applyNumberFormat="0" applyBorder="0" applyAlignment="0" applyProtection="0"/>
    <xf numFmtId="169" fontId="17" fillId="51" borderId="0" applyNumberFormat="0" applyBorder="0" applyAlignment="0" applyProtection="0"/>
    <xf numFmtId="168" fontId="17" fillId="51" borderId="0" applyNumberFormat="0" applyBorder="0" applyAlignment="0" applyProtection="0"/>
    <xf numFmtId="0" fontId="15" fillId="51" borderId="0" applyNumberFormat="0" applyBorder="0" applyAlignment="0" applyProtection="0"/>
    <xf numFmtId="0" fontId="13" fillId="52"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0" fontId="15" fillId="54"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168" fontId="17" fillId="54" borderId="0" applyNumberFormat="0" applyBorder="0" applyAlignment="0" applyProtection="0"/>
    <xf numFmtId="169" fontId="17" fillId="54" borderId="0" applyNumberFormat="0" applyBorder="0" applyAlignment="0" applyProtection="0"/>
    <xf numFmtId="168" fontId="17"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5" fillId="54" borderId="0" applyNumberFormat="0" applyBorder="0" applyAlignment="0" applyProtection="0"/>
    <xf numFmtId="0" fontId="13" fillId="55" borderId="0" applyNumberFormat="0" applyBorder="0" applyAlignment="0" applyProtection="0"/>
    <xf numFmtId="0" fontId="13" fillId="56" borderId="0" applyNumberFormat="0" applyBorder="0" applyAlignment="0" applyProtection="0"/>
    <xf numFmtId="0" fontId="15" fillId="57"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0" fontId="15" fillId="58"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168" fontId="17" fillId="58" borderId="0" applyNumberFormat="0" applyBorder="0" applyAlignment="0" applyProtection="0"/>
    <xf numFmtId="169" fontId="17" fillId="58" borderId="0" applyNumberFormat="0" applyBorder="0" applyAlignment="0" applyProtection="0"/>
    <xf numFmtId="168" fontId="17"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3" fillId="55" borderId="0" applyNumberFormat="0" applyBorder="0" applyAlignment="0" applyProtection="0"/>
    <xf numFmtId="0" fontId="13" fillId="59" borderId="0" applyNumberFormat="0" applyBorder="0" applyAlignment="0" applyProtection="0"/>
    <xf numFmtId="0" fontId="15" fillId="56"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0" fontId="15" fillId="6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168" fontId="17" fillId="60" borderId="0" applyNumberFormat="0" applyBorder="0" applyAlignment="0" applyProtection="0"/>
    <xf numFmtId="169" fontId="17" fillId="60" borderId="0" applyNumberFormat="0" applyBorder="0" applyAlignment="0" applyProtection="0"/>
    <xf numFmtId="168" fontId="17"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3" fillId="52" borderId="0" applyNumberFormat="0" applyBorder="0" applyAlignment="0" applyProtection="0"/>
    <xf numFmtId="0" fontId="13" fillId="56" borderId="0" applyNumberFormat="0" applyBorder="0" applyAlignment="0" applyProtection="0"/>
    <xf numFmtId="0" fontId="15" fillId="56"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0" fontId="15" fillId="49"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168" fontId="17" fillId="49" borderId="0" applyNumberFormat="0" applyBorder="0" applyAlignment="0" applyProtection="0"/>
    <xf numFmtId="169" fontId="17" fillId="49" borderId="0" applyNumberFormat="0" applyBorder="0" applyAlignment="0" applyProtection="0"/>
    <xf numFmtId="168" fontId="17"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5" fillId="49" borderId="0" applyNumberFormat="0" applyBorder="0" applyAlignment="0" applyProtection="0"/>
    <xf numFmtId="0" fontId="13" fillId="61" borderId="0" applyNumberFormat="0" applyBorder="0" applyAlignment="0" applyProtection="0"/>
    <xf numFmtId="0" fontId="13" fillId="52" borderId="0" applyNumberFormat="0" applyBorder="0" applyAlignment="0" applyProtection="0"/>
    <xf numFmtId="0" fontId="15" fillId="53"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0" fontId="15" fillId="50"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168" fontId="17" fillId="50" borderId="0" applyNumberFormat="0" applyBorder="0" applyAlignment="0" applyProtection="0"/>
    <xf numFmtId="169" fontId="17" fillId="50" borderId="0" applyNumberFormat="0" applyBorder="0" applyAlignment="0" applyProtection="0"/>
    <xf numFmtId="168" fontId="17"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5" fillId="50" borderId="0" applyNumberFormat="0" applyBorder="0" applyAlignment="0" applyProtection="0"/>
    <xf numFmtId="0" fontId="13" fillId="55" borderId="0" applyNumberFormat="0" applyBorder="0" applyAlignment="0" applyProtection="0"/>
    <xf numFmtId="0" fontId="13" fillId="62"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0" fontId="15" fillId="63"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168" fontId="17" fillId="63" borderId="0" applyNumberFormat="0" applyBorder="0" applyAlignment="0" applyProtection="0"/>
    <xf numFmtId="169" fontId="17" fillId="63" borderId="0" applyNumberFormat="0" applyBorder="0" applyAlignment="0" applyProtection="0"/>
    <xf numFmtId="168" fontId="17"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0" fontId="18" fillId="39"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168" fontId="20" fillId="39" borderId="0" applyNumberFormat="0" applyBorder="0" applyAlignment="0" applyProtection="0"/>
    <xf numFmtId="169" fontId="20" fillId="39" borderId="0" applyNumberFormat="0" applyBorder="0" applyAlignment="0" applyProtection="0"/>
    <xf numFmtId="168" fontId="20" fillId="39" borderId="0" applyNumberFormat="0" applyBorder="0" applyAlignment="0" applyProtection="0"/>
    <xf numFmtId="0" fontId="18" fillId="39" borderId="0" applyNumberFormat="0" applyBorder="0" applyAlignment="0" applyProtection="0"/>
    <xf numFmtId="170" fontId="21"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1" fontId="23" fillId="0" borderId="0" applyFill="0" applyBorder="0" applyAlignment="0"/>
    <xf numFmtId="171" fontId="23"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0" fontId="22" fillId="0" borderId="0" applyFill="0" applyBorder="0" applyAlignment="0"/>
    <xf numFmtId="172" fontId="23" fillId="0" borderId="0" applyFill="0" applyBorder="0" applyAlignment="0"/>
    <xf numFmtId="173" fontId="23" fillId="0" borderId="0" applyFill="0" applyBorder="0" applyAlignment="0"/>
    <xf numFmtId="174" fontId="23" fillId="0" borderId="0" applyFill="0" applyBorder="0" applyAlignment="0"/>
    <xf numFmtId="175"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9" fontId="26"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5" fillId="9" borderId="37"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0" fontId="24"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168" fontId="26" fillId="64" borderId="44" applyNumberFormat="0" applyAlignment="0" applyProtection="0"/>
    <xf numFmtId="169" fontId="26" fillId="64" borderId="44" applyNumberFormat="0" applyAlignment="0" applyProtection="0"/>
    <xf numFmtId="168" fontId="26" fillId="64" borderId="44" applyNumberFormat="0" applyAlignment="0" applyProtection="0"/>
    <xf numFmtId="0" fontId="24" fillId="64" borderId="44" applyNumberFormat="0" applyAlignment="0" applyProtection="0"/>
    <xf numFmtId="0" fontId="27"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0" fontId="28" fillId="10" borderId="40"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169" fontId="29" fillId="65" borderId="45" applyNumberFormat="0" applyAlignment="0" applyProtection="0"/>
    <xf numFmtId="168" fontId="29" fillId="65" borderId="45" applyNumberFormat="0" applyAlignment="0" applyProtection="0"/>
    <xf numFmtId="0" fontId="27"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6"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178"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3"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 fillId="0" borderId="0"/>
    <xf numFmtId="172" fontId="23" fillId="0" borderId="0" applyFont="0" applyFill="0" applyBorder="0" applyAlignment="0" applyProtection="0"/>
    <xf numFmtId="44" fontId="2" fillId="0" borderId="0" applyFont="0" applyFill="0" applyBorder="0" applyAlignment="0" applyProtection="0"/>
    <xf numFmtId="44" fontId="6"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1" fillId="0" borderId="0"/>
    <xf numFmtId="14" fontId="32" fillId="0" borderId="0" applyFill="0" applyBorder="0" applyAlignment="0"/>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46">
      <alignment vertical="center"/>
    </xf>
    <xf numFmtId="38" fontId="12" fillId="0" borderId="0" applyFont="0" applyFill="0" applyBorder="0" applyAlignment="0" applyProtection="0"/>
    <xf numFmtId="180" fontId="2" fillId="0" borderId="0" applyFont="0" applyFill="0" applyBorder="0" applyAlignment="0" applyProtection="0"/>
    <xf numFmtId="0" fontId="33" fillId="66" borderId="0" applyNumberFormat="0" applyBorder="0" applyAlignment="0" applyProtection="0"/>
    <xf numFmtId="0" fontId="33" fillId="67" borderId="0" applyNumberFormat="0" applyBorder="0" applyAlignment="0" applyProtection="0"/>
    <xf numFmtId="0" fontId="33" fillId="68" borderId="0" applyNumberFormat="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168" fontId="36" fillId="0" borderId="0" applyNumberFormat="0" applyFill="0" applyBorder="0" applyAlignment="0" applyProtection="0"/>
    <xf numFmtId="169" fontId="36" fillId="0" borderId="0" applyNumberFormat="0" applyFill="0" applyBorder="0" applyAlignment="0" applyProtection="0"/>
    <xf numFmtId="168" fontId="36" fillId="0" borderId="0" applyNumberFormat="0" applyFill="0" applyBorder="0" applyAlignment="0" applyProtection="0"/>
    <xf numFmtId="0" fontId="34" fillId="0" borderId="0" applyNumberFormat="0" applyFill="0" applyBorder="0" applyAlignment="0" applyProtection="0"/>
    <xf numFmtId="168" fontId="2" fillId="0" borderId="0"/>
    <xf numFmtId="0" fontId="2" fillId="0" borderId="0"/>
    <xf numFmtId="168" fontId="2" fillId="0" borderId="0"/>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22" fillId="0" borderId="3" applyNumberFormat="0" applyAlignment="0">
      <alignment horizontal="right"/>
      <protection locked="0"/>
    </xf>
    <xf numFmtId="0" fontId="37" fillId="40"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0" fontId="37" fillId="40"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0" fontId="38" fillId="5"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168" fontId="39" fillId="40" borderId="0" applyNumberFormat="0" applyBorder="0" applyAlignment="0" applyProtection="0"/>
    <xf numFmtId="169" fontId="39" fillId="40" borderId="0" applyNumberFormat="0" applyBorder="0" applyAlignment="0" applyProtection="0"/>
    <xf numFmtId="168" fontId="39" fillId="40" borderId="0" applyNumberFormat="0" applyBorder="0" applyAlignment="0" applyProtection="0"/>
    <xf numFmtId="0" fontId="37" fillId="40" borderId="0" applyNumberFormat="0" applyBorder="0" applyAlignment="0" applyProtection="0"/>
    <xf numFmtId="0" fontId="2" fillId="69" borderId="3" applyNumberFormat="0" applyFont="0" applyBorder="0" applyProtection="0">
      <alignment horizontal="center" vertical="center"/>
    </xf>
    <xf numFmtId="0" fontId="40" fillId="0" borderId="34" applyNumberFormat="0" applyAlignment="0" applyProtection="0">
      <alignment horizontal="left" vertical="center"/>
    </xf>
    <xf numFmtId="0" fontId="40" fillId="0" borderId="34" applyNumberFormat="0" applyAlignment="0" applyProtection="0">
      <alignment horizontal="left" vertical="center"/>
    </xf>
    <xf numFmtId="168" fontId="40" fillId="0" borderId="34" applyNumberFormat="0" applyAlignment="0" applyProtection="0">
      <alignment horizontal="left" vertical="center"/>
    </xf>
    <xf numFmtId="0" fontId="40" fillId="0" borderId="9">
      <alignment horizontal="left" vertical="center"/>
    </xf>
    <xf numFmtId="0" fontId="40" fillId="0" borderId="9">
      <alignment horizontal="left" vertical="center"/>
    </xf>
    <xf numFmtId="168" fontId="40" fillId="0" borderId="9">
      <alignment horizontal="left" vertical="center"/>
    </xf>
    <xf numFmtId="0" fontId="41" fillId="0" borderId="47" applyNumberFormat="0" applyFill="0" applyAlignment="0" applyProtection="0"/>
    <xf numFmtId="169" fontId="41" fillId="0" borderId="47" applyNumberFormat="0" applyFill="0" applyAlignment="0" applyProtection="0"/>
    <xf numFmtId="0"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168" fontId="41" fillId="0" borderId="47" applyNumberFormat="0" applyFill="0" applyAlignment="0" applyProtection="0"/>
    <xf numFmtId="169" fontId="41" fillId="0" borderId="47" applyNumberFormat="0" applyFill="0" applyAlignment="0" applyProtection="0"/>
    <xf numFmtId="168" fontId="41" fillId="0" borderId="47" applyNumberFormat="0" applyFill="0" applyAlignment="0" applyProtection="0"/>
    <xf numFmtId="0" fontId="41" fillId="0" borderId="47" applyNumberFormat="0" applyFill="0" applyAlignment="0" applyProtection="0"/>
    <xf numFmtId="0" fontId="42" fillId="0" borderId="48" applyNumberFormat="0" applyFill="0" applyAlignment="0" applyProtection="0"/>
    <xf numFmtId="169" fontId="42" fillId="0" borderId="48" applyNumberFormat="0" applyFill="0" applyAlignment="0" applyProtection="0"/>
    <xf numFmtId="0"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168" fontId="42" fillId="0" borderId="48" applyNumberFormat="0" applyFill="0" applyAlignment="0" applyProtection="0"/>
    <xf numFmtId="169" fontId="42" fillId="0" borderId="48" applyNumberFormat="0" applyFill="0" applyAlignment="0" applyProtection="0"/>
    <xf numFmtId="168" fontId="42" fillId="0" borderId="48" applyNumberFormat="0" applyFill="0" applyAlignment="0" applyProtection="0"/>
    <xf numFmtId="0" fontId="42" fillId="0" borderId="48" applyNumberFormat="0" applyFill="0" applyAlignment="0" applyProtection="0"/>
    <xf numFmtId="0" fontId="43" fillId="0" borderId="49" applyNumberFormat="0" applyFill="0" applyAlignment="0" applyProtection="0"/>
    <xf numFmtId="169"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168" fontId="43" fillId="0" borderId="49" applyNumberFormat="0" applyFill="0" applyAlignment="0" applyProtection="0"/>
    <xf numFmtId="169" fontId="43" fillId="0" borderId="49" applyNumberFormat="0" applyFill="0" applyAlignment="0" applyProtection="0"/>
    <xf numFmtId="168" fontId="43" fillId="0" borderId="49" applyNumberFormat="0" applyFill="0" applyAlignment="0" applyProtection="0"/>
    <xf numFmtId="0" fontId="43" fillId="0" borderId="49" applyNumberFormat="0" applyFill="0" applyAlignment="0" applyProtection="0"/>
    <xf numFmtId="0" fontId="43" fillId="0" borderId="0" applyNumberFormat="0" applyFill="0" applyBorder="0" applyAlignment="0" applyProtection="0"/>
    <xf numFmtId="169" fontId="43" fillId="0" borderId="0" applyNumberFormat="0" applyFill="0" applyBorder="0" applyAlignment="0" applyProtection="0"/>
    <xf numFmtId="0"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168" fontId="43" fillId="0" borderId="0" applyNumberFormat="0" applyFill="0" applyBorder="0" applyAlignment="0" applyProtection="0"/>
    <xf numFmtId="169" fontId="43" fillId="0" borderId="0" applyNumberFormat="0" applyFill="0" applyBorder="0" applyAlignment="0" applyProtection="0"/>
    <xf numFmtId="168" fontId="43" fillId="0" borderId="0" applyNumberFormat="0" applyFill="0" applyBorder="0" applyAlignment="0" applyProtection="0"/>
    <xf numFmtId="0" fontId="43" fillId="0" borderId="0" applyNumberFormat="0" applyFill="0" applyBorder="0" applyAlignment="0" applyProtection="0"/>
    <xf numFmtId="37" fontId="44" fillId="0" borderId="0"/>
    <xf numFmtId="168" fontId="45" fillId="0" borderId="0"/>
    <xf numFmtId="0" fontId="45" fillId="0" borderId="0"/>
    <xf numFmtId="168" fontId="45" fillId="0" borderId="0"/>
    <xf numFmtId="168" fontId="40" fillId="0" borderId="0"/>
    <xf numFmtId="0" fontId="40" fillId="0" borderId="0"/>
    <xf numFmtId="168" fontId="40" fillId="0" borderId="0"/>
    <xf numFmtId="168" fontId="46" fillId="0" borderId="0"/>
    <xf numFmtId="0" fontId="46" fillId="0" borderId="0"/>
    <xf numFmtId="168" fontId="46"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0" fontId="48"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0" fillId="0" borderId="0" applyNumberFormat="0" applyFill="0" applyBorder="0" applyAlignment="0" applyProtection="0">
      <alignment vertical="top"/>
      <protection locked="0"/>
    </xf>
    <xf numFmtId="169" fontId="50" fillId="0" borderId="0" applyNumberFormat="0" applyFill="0" applyBorder="0" applyAlignment="0" applyProtection="0">
      <alignment vertical="top"/>
      <protection locked="0"/>
    </xf>
    <xf numFmtId="168" fontId="50" fillId="0" borderId="0" applyNumberFormat="0" applyFill="0" applyBorder="0" applyAlignment="0" applyProtection="0">
      <alignment vertical="top"/>
      <protection locked="0"/>
    </xf>
    <xf numFmtId="168" fontId="51" fillId="0" borderId="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9" fontId="54"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3" fillId="8" borderId="37"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0" fontId="52"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168" fontId="54" fillId="43" borderId="44" applyNumberFormat="0" applyAlignment="0" applyProtection="0"/>
    <xf numFmtId="169" fontId="54" fillId="43" borderId="44" applyNumberFormat="0" applyAlignment="0" applyProtection="0"/>
    <xf numFmtId="168" fontId="54" fillId="43" borderId="44" applyNumberFormat="0" applyAlignment="0" applyProtection="0"/>
    <xf numFmtId="0" fontId="52" fillId="43" borderId="44" applyNumberFormat="0" applyAlignment="0" applyProtection="0"/>
    <xf numFmtId="3" fontId="2" fillId="72" borderId="3" applyFont="0">
      <alignment horizontal="right" vertical="center"/>
      <protection locked="0"/>
    </xf>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0" fontId="55" fillId="0" borderId="50"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0" fontId="55" fillId="0" borderId="50"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0" fontId="56" fillId="0" borderId="39"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168" fontId="57" fillId="0" borderId="50" applyNumberFormat="0" applyFill="0" applyAlignment="0" applyProtection="0"/>
    <xf numFmtId="169" fontId="57" fillId="0" borderId="50" applyNumberFormat="0" applyFill="0" applyAlignment="0" applyProtection="0"/>
    <xf numFmtId="168" fontId="57" fillId="0" borderId="50" applyNumberFormat="0" applyFill="0" applyAlignment="0" applyProtection="0"/>
    <xf numFmtId="0" fontId="55"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8" fillId="73"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0" fontId="58" fillId="73"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0" fontId="59" fillId="7"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168" fontId="60" fillId="73" borderId="0" applyNumberFormat="0" applyBorder="0" applyAlignment="0" applyProtection="0"/>
    <xf numFmtId="169" fontId="60" fillId="73" borderId="0" applyNumberFormat="0" applyBorder="0" applyAlignment="0" applyProtection="0"/>
    <xf numFmtId="168" fontId="60" fillId="73" borderId="0" applyNumberFormat="0" applyBorder="0" applyAlignment="0" applyProtection="0"/>
    <xf numFmtId="0" fontId="58" fillId="73" borderId="0" applyNumberFormat="0" applyBorder="0" applyAlignment="0" applyProtection="0"/>
    <xf numFmtId="1" fontId="61" fillId="0" borderId="0" applyProtection="0"/>
    <xf numFmtId="168" fontId="12" fillId="0" borderId="51"/>
    <xf numFmtId="169" fontId="12" fillId="0" borderId="51"/>
    <xf numFmtId="168" fontId="12"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2" fillId="0" borderId="0"/>
    <xf numFmtId="181" fontId="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0" fontId="63" fillId="0" borderId="0"/>
    <xf numFmtId="0" fontId="62" fillId="0" borderId="0"/>
    <xf numFmtId="179" fontId="14" fillId="0" borderId="0"/>
    <xf numFmtId="179" fontId="2" fillId="0" borderId="0"/>
    <xf numFmtId="179" fontId="2" fillId="0" borderId="0"/>
    <xf numFmtId="0" fontId="2" fillId="0" borderId="0"/>
    <xf numFmtId="0" fontId="2"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0"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4"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4" fillId="0" borderId="0"/>
    <xf numFmtId="0" fontId="14" fillId="0" borderId="0"/>
    <xf numFmtId="168" fontId="14" fillId="0" borderId="0"/>
    <xf numFmtId="0" fontId="14"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68" fontId="14" fillId="0" borderId="0"/>
    <xf numFmtId="0" fontId="14" fillId="0" borderId="0"/>
    <xf numFmtId="0" fontId="14" fillId="0" borderId="0"/>
    <xf numFmtId="0" fontId="2"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3" fillId="0" borderId="0"/>
    <xf numFmtId="179" fontId="14" fillId="0" borderId="0"/>
    <xf numFmtId="179" fontId="14"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4" fillId="0" borderId="0"/>
    <xf numFmtId="179" fontId="14" fillId="0" borderId="0"/>
    <xf numFmtId="179" fontId="14" fillId="0" borderId="0"/>
    <xf numFmtId="179" fontId="14" fillId="0" borderId="0"/>
    <xf numFmtId="179"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2"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4"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1" fillId="0" borderId="0"/>
    <xf numFmtId="0" fontId="14" fillId="0" borderId="0"/>
    <xf numFmtId="0" fontId="2" fillId="0" borderId="0"/>
    <xf numFmtId="0" fontId="13" fillId="0" borderId="0"/>
    <xf numFmtId="168" fontId="11" fillId="0" borderId="0"/>
    <xf numFmtId="0" fontId="2" fillId="0" borderId="0"/>
    <xf numFmtId="0" fontId="1" fillId="0" borderId="0"/>
    <xf numFmtId="0" fontId="1" fillId="0" borderId="0"/>
    <xf numFmtId="179"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179" fontId="2" fillId="0" borderId="0"/>
    <xf numFmtId="0" fontId="14" fillId="0" borderId="0"/>
    <xf numFmtId="0" fontId="14" fillId="0" borderId="0"/>
    <xf numFmtId="168" fontId="11" fillId="0" borderId="0"/>
    <xf numFmtId="0" fontId="51" fillId="0" borderId="0"/>
    <xf numFmtId="0" fontId="2" fillId="0" borderId="0"/>
    <xf numFmtId="168" fontId="11" fillId="0" borderId="0"/>
    <xf numFmtId="0" fontId="1" fillId="0" borderId="0"/>
    <xf numFmtId="179"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79" fontId="14" fillId="0" borderId="0"/>
    <xf numFmtId="0" fontId="1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179" fontId="2" fillId="0" borderId="0"/>
    <xf numFmtId="0" fontId="2" fillId="0" borderId="0"/>
    <xf numFmtId="179" fontId="2" fillId="0" borderId="0"/>
    <xf numFmtId="0" fontId="2" fillId="0" borderId="0"/>
    <xf numFmtId="179" fontId="2" fillId="0" borderId="0"/>
    <xf numFmtId="0" fontId="2"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3" fillId="0" borderId="0"/>
    <xf numFmtId="0" fontId="2" fillId="0" borderId="0"/>
    <xf numFmtId="0" fontId="2" fillId="0" borderId="0"/>
    <xf numFmtId="0" fontId="14" fillId="0" borderId="0"/>
    <xf numFmtId="168" fontId="11" fillId="0" borderId="0"/>
    <xf numFmtId="168" fontId="11" fillId="0" borderId="0"/>
    <xf numFmtId="0" fontId="1" fillId="0" borderId="0"/>
    <xf numFmtId="179" fontId="14" fillId="0" borderId="0"/>
    <xf numFmtId="179" fontId="14" fillId="0" borderId="0"/>
    <xf numFmtId="0" fontId="5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4" fillId="0" borderId="0"/>
    <xf numFmtId="179" fontId="14"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2" fillId="0" borderId="0"/>
    <xf numFmtId="179" fontId="14"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79" fontId="2"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14"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2"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179" fontId="12" fillId="0" borderId="0"/>
    <xf numFmtId="0" fontId="6"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179" fontId="6" fillId="0" borderId="0"/>
    <xf numFmtId="0" fontId="12" fillId="0" borderId="0"/>
    <xf numFmtId="179" fontId="12" fillId="0" borderId="0"/>
    <xf numFmtId="0" fontId="12" fillId="0" borderId="0"/>
    <xf numFmtId="0" fontId="2" fillId="0" borderId="0"/>
    <xf numFmtId="0" fontId="1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2" fillId="0" borderId="0"/>
    <xf numFmtId="179" fontId="6"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12" fillId="0" borderId="0"/>
    <xf numFmtId="179" fontId="6"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2" fillId="0" borderId="0"/>
    <xf numFmtId="0" fontId="12" fillId="0" borderId="0"/>
    <xf numFmtId="168" fontId="12" fillId="0" borderId="0"/>
    <xf numFmtId="0" fontId="62" fillId="0" borderId="0"/>
    <xf numFmtId="168"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2" fillId="0" borderId="0"/>
    <xf numFmtId="0" fontId="6" fillId="0" borderId="0"/>
    <xf numFmtId="0" fontId="62" fillId="0" borderId="0"/>
    <xf numFmtId="168" fontId="6" fillId="0" borderId="0"/>
    <xf numFmtId="0" fontId="62" fillId="0" borderId="0"/>
    <xf numFmtId="168" fontId="6"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179" fontId="6"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179" fontId="1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179" fontId="6" fillId="0" borderId="0"/>
    <xf numFmtId="179" fontId="6" fillId="0" borderId="0"/>
    <xf numFmtId="179" fontId="6" fillId="0" borderId="0"/>
    <xf numFmtId="179" fontId="6" fillId="0" borderId="0"/>
    <xf numFmtId="179" fontId="6" fillId="0" borderId="0"/>
    <xf numFmtId="0" fontId="1" fillId="0" borderId="0"/>
    <xf numFmtId="179" fontId="12"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2" fillId="0" borderId="0"/>
    <xf numFmtId="179" fontId="12" fillId="0" borderId="0"/>
    <xf numFmtId="179" fontId="12" fillId="0" borderId="0"/>
    <xf numFmtId="179"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2" fillId="0" borderId="0"/>
    <xf numFmtId="0" fontId="62" fillId="0" borderId="0"/>
    <xf numFmtId="168" fontId="30"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4"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2" fillId="0" borderId="0"/>
    <xf numFmtId="0" fontId="2" fillId="0" borderId="0"/>
    <xf numFmtId="0" fontId="6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79" fontId="2" fillId="0" borderId="0"/>
    <xf numFmtId="0" fontId="6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169" fontId="2"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168" fontId="2" fillId="0" borderId="0"/>
    <xf numFmtId="0" fontId="62"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168" fontId="2" fillId="0" borderId="0"/>
    <xf numFmtId="0" fontId="62" fillId="0" borderId="0"/>
    <xf numFmtId="0" fontId="62" fillId="0" borderId="0"/>
    <xf numFmtId="0" fontId="62" fillId="0" borderId="0"/>
    <xf numFmtId="0" fontId="62" fillId="0" borderId="0"/>
    <xf numFmtId="0" fontId="6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6" fillId="0" borderId="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168" fontId="2" fillId="0" borderId="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169"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0" borderId="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4" fillId="11" borderId="41"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13"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7"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68" fillId="0" borderId="0"/>
    <xf numFmtId="0" fontId="68" fillId="0" borderId="0"/>
    <xf numFmtId="168" fontId="68" fillId="0" borderId="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9" fontId="71"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70" fillId="9" borderId="38"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0" fontId="69"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168" fontId="71" fillId="64" borderId="53" applyNumberFormat="0" applyAlignment="0" applyProtection="0"/>
    <xf numFmtId="169" fontId="71" fillId="64" borderId="53" applyNumberFormat="0" applyAlignment="0" applyProtection="0"/>
    <xf numFmtId="168" fontId="71" fillId="64" borderId="53" applyNumberFormat="0" applyAlignment="0" applyProtection="0"/>
    <xf numFmtId="0" fontId="69" fillId="64" borderId="53" applyNumberFormat="0" applyAlignment="0" applyProtection="0"/>
    <xf numFmtId="0" fontId="11" fillId="0" borderId="0"/>
    <xf numFmtId="175" fontId="23" fillId="0" borderId="0" applyFont="0" applyFill="0" applyBorder="0" applyAlignment="0" applyProtection="0"/>
    <xf numFmtId="186" fontId="2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7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3" fillId="0" borderId="0" applyFill="0" applyBorder="0" applyAlignment="0"/>
    <xf numFmtId="172" fontId="23" fillId="0" borderId="0" applyFill="0" applyBorder="0" applyAlignment="0"/>
    <xf numFmtId="171" fontId="23" fillId="0" borderId="0" applyFill="0" applyBorder="0" applyAlignment="0"/>
    <xf numFmtId="176" fontId="23" fillId="0" borderId="0" applyFill="0" applyBorder="0" applyAlignment="0"/>
    <xf numFmtId="172" fontId="23" fillId="0" borderId="0" applyFill="0" applyBorder="0" applyAlignment="0"/>
    <xf numFmtId="168" fontId="2" fillId="0" borderId="0"/>
    <xf numFmtId="0" fontId="2" fillId="0" borderId="0"/>
    <xf numFmtId="168" fontId="2" fillId="0" borderId="0"/>
    <xf numFmtId="187" fontId="51" fillId="0" borderId="3" applyNumberFormat="0">
      <alignment horizontal="center" vertical="top" wrapText="1"/>
    </xf>
    <xf numFmtId="0" fontId="73"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74" fillId="0" borderId="0"/>
    <xf numFmtId="0" fontId="11" fillId="0" borderId="0"/>
    <xf numFmtId="0" fontId="75" fillId="0" borderId="0"/>
    <xf numFmtId="0" fontId="75" fillId="0" borderId="0"/>
    <xf numFmtId="168" fontId="11" fillId="0" borderId="0"/>
    <xf numFmtId="168" fontId="11" fillId="0" borderId="0"/>
    <xf numFmtId="0" fontId="76" fillId="0" borderId="0"/>
    <xf numFmtId="0" fontId="77" fillId="0" borderId="0"/>
    <xf numFmtId="0" fontId="76" fillId="0" borderId="0"/>
    <xf numFmtId="0" fontId="76" fillId="0" borderId="0"/>
    <xf numFmtId="0" fontId="76" fillId="0" borderId="0"/>
    <xf numFmtId="0" fontId="76" fillId="0" borderId="0"/>
    <xf numFmtId="0" fontId="76" fillId="0" borderId="0"/>
    <xf numFmtId="49" fontId="32" fillId="0" borderId="0" applyFill="0" applyBorder="0" applyAlignment="0"/>
    <xf numFmtId="189" fontId="23" fillId="0" borderId="0" applyFill="0" applyBorder="0" applyAlignment="0"/>
    <xf numFmtId="190" fontId="23" fillId="0" borderId="0" applyFill="0" applyBorder="0" applyAlignment="0"/>
    <xf numFmtId="0" fontId="78" fillId="0" borderId="0">
      <alignment horizontal="center" vertical="top"/>
    </xf>
    <xf numFmtId="0" fontId="79" fillId="0" borderId="0" applyNumberFormat="0" applyFill="0" applyBorder="0" applyAlignment="0" applyProtection="0"/>
    <xf numFmtId="169" fontId="79" fillId="0" borderId="0" applyNumberFormat="0" applyFill="0" applyBorder="0" applyAlignment="0" applyProtection="0"/>
    <xf numFmtId="0"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168" fontId="79" fillId="0" borderId="0" applyNumberFormat="0" applyFill="0" applyBorder="0" applyAlignment="0" applyProtection="0"/>
    <xf numFmtId="169" fontId="79" fillId="0" borderId="0" applyNumberFormat="0" applyFill="0" applyBorder="0" applyAlignment="0" applyProtection="0"/>
    <xf numFmtId="168" fontId="79" fillId="0" borderId="0" applyNumberFormat="0" applyFill="0" applyBorder="0" applyAlignment="0" applyProtection="0"/>
    <xf numFmtId="0" fontId="79" fillId="0" borderId="0" applyNumberFormat="0" applyFill="0" applyBorder="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9" fontId="80"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4" fillId="0" borderId="42"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0" fontId="33"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168" fontId="80" fillId="0" borderId="54" applyNumberFormat="0" applyFill="0" applyAlignment="0" applyProtection="0"/>
    <xf numFmtId="169" fontId="80" fillId="0" borderId="54" applyNumberFormat="0" applyFill="0" applyAlignment="0" applyProtection="0"/>
    <xf numFmtId="168" fontId="80" fillId="0" borderId="54" applyNumberFormat="0" applyFill="0" applyAlignment="0" applyProtection="0"/>
    <xf numFmtId="0" fontId="33" fillId="0" borderId="54" applyNumberFormat="0" applyFill="0" applyAlignment="0" applyProtection="0"/>
    <xf numFmtId="0" fontId="11" fillId="0" borderId="55"/>
    <xf numFmtId="185" fontId="67"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2" fillId="0" borderId="0" applyFont="0" applyFill="0" applyBorder="0" applyAlignment="0" applyProtection="0"/>
    <xf numFmtId="192" fontId="2" fillId="0" borderId="0" applyFon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0" fontId="8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168" fontId="82" fillId="0" borderId="0" applyNumberFormat="0" applyFill="0" applyBorder="0" applyAlignment="0" applyProtection="0"/>
    <xf numFmtId="169" fontId="82" fillId="0" borderId="0" applyNumberFormat="0" applyFill="0" applyBorder="0" applyAlignment="0" applyProtection="0"/>
    <xf numFmtId="168" fontId="82" fillId="0" borderId="0" applyNumberFormat="0" applyFill="0" applyBorder="0" applyAlignment="0" applyProtection="0"/>
    <xf numFmtId="0" fontId="81" fillId="0" borderId="0" applyNumberFormat="0" applyFill="0" applyBorder="0" applyAlignment="0" applyProtection="0"/>
    <xf numFmtId="1" fontId="83" fillId="0" borderId="0" applyFill="0" applyProtection="0">
      <alignment horizontal="right"/>
    </xf>
    <xf numFmtId="42" fontId="84" fillId="0" borderId="0" applyFont="0" applyFill="0" applyBorder="0" applyAlignment="0" applyProtection="0"/>
    <xf numFmtId="44" fontId="84" fillId="0" borderId="0" applyFont="0" applyFill="0" applyBorder="0" applyAlignment="0" applyProtection="0"/>
    <xf numFmtId="0" fontId="85" fillId="0" borderId="0"/>
    <xf numFmtId="0" fontId="86" fillId="0" borderId="0"/>
    <xf numFmtId="38" fontId="12" fillId="0" borderId="0" applyFont="0" applyFill="0" applyBorder="0" applyAlignment="0" applyProtection="0"/>
    <xf numFmtId="40" fontId="12" fillId="0" borderId="0" applyFont="0" applyFill="0" applyBorder="0" applyAlignment="0" applyProtection="0"/>
    <xf numFmtId="41" fontId="84" fillId="0" borderId="0" applyFont="0" applyFill="0" applyBorder="0" applyAlignment="0" applyProtection="0"/>
    <xf numFmtId="43" fontId="84" fillId="0" borderId="0" applyFont="0" applyFill="0" applyBorder="0" applyAlignment="0" applyProtection="0"/>
    <xf numFmtId="0" fontId="2" fillId="0" borderId="0"/>
    <xf numFmtId="9" fontId="1" fillId="0" borderId="0" applyFont="0" applyFill="0" applyBorder="0" applyAlignment="0" applyProtection="0"/>
    <xf numFmtId="0" fontId="33"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168" fontId="80" fillId="0" borderId="113" applyNumberFormat="0" applyFill="0" applyAlignment="0" applyProtection="0"/>
    <xf numFmtId="169" fontId="80"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9"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68" fontId="80"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0" fontId="33" fillId="0" borderId="113" applyNumberFormat="0" applyFill="0" applyAlignment="0" applyProtection="0"/>
    <xf numFmtId="188" fontId="2" fillId="70" borderId="108" applyFont="0">
      <alignment horizontal="right" vertical="center"/>
    </xf>
    <xf numFmtId="3" fontId="2" fillId="70" borderId="108" applyFont="0">
      <alignment horizontal="right" vertical="center"/>
    </xf>
    <xf numFmtId="0" fontId="69"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168" fontId="71" fillId="64" borderId="112" applyNumberFormat="0" applyAlignment="0" applyProtection="0"/>
    <xf numFmtId="169" fontId="71"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9"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168" fontId="71"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0" fontId="69" fillId="64" borderId="112" applyNumberFormat="0" applyAlignment="0" applyProtection="0"/>
    <xf numFmtId="3" fontId="2" fillId="75" borderId="108" applyFont="0">
      <alignment horizontal="right" vertical="center"/>
      <protection locked="0"/>
    </xf>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2"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0" fontId="13" fillId="74" borderId="111" applyNumberFormat="0" applyFont="0" applyAlignment="0" applyProtection="0"/>
    <xf numFmtId="3" fontId="2" fillId="72" borderId="108" applyFont="0">
      <alignment horizontal="right" vertical="center"/>
      <protection locked="0"/>
    </xf>
    <xf numFmtId="0" fontId="52"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168" fontId="54" fillId="43" borderId="110" applyNumberFormat="0" applyAlignment="0" applyProtection="0"/>
    <xf numFmtId="169" fontId="54"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9"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168" fontId="54"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52" fillId="43" borderId="110"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48" fillId="70" borderId="109" applyFont="0" applyBorder="0">
      <alignment horizontal="center" wrapText="1"/>
    </xf>
    <xf numFmtId="168" fontId="40" fillId="0" borderId="106">
      <alignment horizontal="left" vertical="center"/>
    </xf>
    <xf numFmtId="0" fontId="40" fillId="0" borderId="106">
      <alignment horizontal="left" vertical="center"/>
    </xf>
    <xf numFmtId="0" fontId="40" fillId="0" borderId="106">
      <alignment horizontal="left" vertical="center"/>
    </xf>
    <xf numFmtId="0" fontId="2" fillId="69" borderId="108" applyNumberFormat="0" applyFont="0" applyBorder="0" applyProtection="0">
      <alignment horizontal="center" vertical="center"/>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2" fillId="0" borderId="108" applyNumberFormat="0" applyAlignment="0">
      <alignment horizontal="right"/>
      <protection locked="0"/>
    </xf>
    <xf numFmtId="0" fontId="24"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168" fontId="26" fillId="64" borderId="110" applyNumberFormat="0" applyAlignment="0" applyProtection="0"/>
    <xf numFmtId="169" fontId="26"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9"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168" fontId="26"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24" fillId="64" borderId="110" applyNumberFormat="0" applyAlignment="0" applyProtection="0"/>
    <xf numFmtId="0" fontId="1" fillId="0" borderId="0"/>
    <xf numFmtId="169" fontId="12" fillId="37" borderId="0"/>
    <xf numFmtId="0" fontId="2" fillId="0" borderId="0">
      <alignment vertical="center"/>
    </xf>
    <xf numFmtId="166" fontId="1" fillId="0" borderId="0" applyFont="0" applyFill="0" applyBorder="0" applyAlignment="0" applyProtection="0"/>
  </cellStyleXfs>
  <cellXfs count="904">
    <xf numFmtId="0" fontId="0" fillId="0" borderId="0" xfId="0"/>
    <xf numFmtId="0" fontId="3" fillId="0" borderId="0" xfId="0" applyFont="1"/>
    <xf numFmtId="0" fontId="3" fillId="0" borderId="3" xfId="0" applyFont="1" applyBorder="1"/>
    <xf numFmtId="0" fontId="0" fillId="0" borderId="0" xfId="0" applyAlignment="1"/>
    <xf numFmtId="0" fontId="1" fillId="0" borderId="0" xfId="0" applyFont="1"/>
    <xf numFmtId="0" fontId="7" fillId="3" borderId="3" xfId="20960" applyFont="1" applyFill="1" applyBorder="1" applyAlignment="1" applyProtection="1">
      <alignment horizontal="left" wrapText="1" indent="1"/>
    </xf>
    <xf numFmtId="0" fontId="7" fillId="0" borderId="3" xfId="20960" applyFont="1" applyFill="1" applyBorder="1" applyAlignment="1" applyProtection="1">
      <alignment horizontal="left" wrapText="1" indent="1"/>
    </xf>
    <xf numFmtId="0" fontId="87" fillId="0" borderId="3" xfId="20960" applyFont="1" applyFill="1" applyBorder="1" applyAlignment="1" applyProtection="1">
      <alignment horizontal="center" vertical="center"/>
    </xf>
    <xf numFmtId="0" fontId="88" fillId="0" borderId="0" xfId="0" applyFont="1" applyBorder="1" applyAlignment="1">
      <alignment wrapText="1"/>
    </xf>
    <xf numFmtId="0" fontId="7" fillId="0" borderId="2" xfId="20960" applyFont="1" applyFill="1" applyBorder="1" applyAlignment="1" applyProtection="1">
      <alignment horizontal="left" wrapText="1" indent="1"/>
    </xf>
    <xf numFmtId="0" fontId="90" fillId="0" borderId="0" xfId="0" applyFont="1" applyFill="1" applyBorder="1" applyAlignment="1"/>
    <xf numFmtId="49" fontId="90" fillId="0" borderId="7" xfId="0" applyNumberFormat="1" applyFont="1" applyFill="1" applyBorder="1" applyAlignment="1">
      <alignment horizontal="right" vertical="center"/>
    </xf>
    <xf numFmtId="49" fontId="90" fillId="0" borderId="85" xfId="0" applyNumberFormat="1" applyFont="1" applyFill="1" applyBorder="1" applyAlignment="1">
      <alignment horizontal="right" vertical="center"/>
    </xf>
    <xf numFmtId="49" fontId="90" fillId="0" borderId="88" xfId="0" applyNumberFormat="1" applyFont="1" applyFill="1" applyBorder="1" applyAlignment="1">
      <alignment horizontal="right" vertical="center"/>
    </xf>
    <xf numFmtId="49" fontId="90" fillId="0" borderId="93" xfId="0" applyNumberFormat="1" applyFont="1" applyFill="1" applyBorder="1" applyAlignment="1">
      <alignment horizontal="right" vertical="center"/>
    </xf>
    <xf numFmtId="0" fontId="90" fillId="0" borderId="0" xfId="0" applyFont="1" applyFill="1" applyBorder="1" applyAlignment="1">
      <alignment horizontal="left"/>
    </xf>
    <xf numFmtId="0" fontId="90" fillId="0" borderId="93" xfId="0" applyNumberFormat="1" applyFont="1" applyFill="1" applyBorder="1" applyAlignment="1">
      <alignment horizontal="right" vertical="center"/>
    </xf>
    <xf numFmtId="49" fontId="90" fillId="0" borderId="0" xfId="0" applyNumberFormat="1" applyFont="1" applyFill="1" applyBorder="1" applyAlignment="1">
      <alignment horizontal="right" vertical="center"/>
    </xf>
    <xf numFmtId="0" fontId="90" fillId="0" borderId="0" xfId="0" applyFont="1" applyFill="1" applyBorder="1" applyAlignment="1">
      <alignment vertical="center" wrapText="1"/>
    </xf>
    <xf numFmtId="0" fontId="90" fillId="0" borderId="0" xfId="0" applyFont="1" applyFill="1" applyBorder="1" applyAlignment="1">
      <alignment horizontal="left" vertical="center" wrapText="1"/>
    </xf>
    <xf numFmtId="0" fontId="5" fillId="3" borderId="3" xfId="20960" applyFont="1" applyFill="1" applyBorder="1" applyAlignment="1" applyProtection="1">
      <alignment horizontal="right" indent="1"/>
    </xf>
    <xf numFmtId="0" fontId="5" fillId="3" borderId="2" xfId="20960" applyFont="1" applyFill="1" applyBorder="1" applyAlignment="1" applyProtection="1">
      <alignment horizontal="right" indent="1"/>
    </xf>
    <xf numFmtId="0" fontId="90" fillId="0" borderId="95" xfId="0" applyFont="1" applyFill="1" applyBorder="1" applyAlignment="1">
      <alignment horizontal="right" vertical="center"/>
    </xf>
    <xf numFmtId="0" fontId="8" fillId="0" borderId="108" xfId="17" applyFill="1" applyBorder="1" applyAlignment="1" applyProtection="1"/>
    <xf numFmtId="0" fontId="5" fillId="3" borderId="108" xfId="20960" applyFont="1" applyFill="1" applyBorder="1" applyAlignment="1" applyProtection="1"/>
    <xf numFmtId="0" fontId="87" fillId="0" borderId="108" xfId="20960" applyFont="1" applyFill="1" applyBorder="1" applyAlignment="1" applyProtection="1">
      <alignment horizontal="center" vertical="center"/>
    </xf>
    <xf numFmtId="0" fontId="3" fillId="0" borderId="108" xfId="0" applyFont="1" applyBorder="1"/>
    <xf numFmtId="0" fontId="8" fillId="0" borderId="108" xfId="17" applyFill="1" applyBorder="1" applyAlignment="1" applyProtection="1">
      <alignment horizontal="left" vertical="center" wrapText="1"/>
    </xf>
    <xf numFmtId="49" fontId="92" fillId="0" borderId="108" xfId="0" applyNumberFormat="1" applyFont="1" applyFill="1" applyBorder="1" applyAlignment="1">
      <alignment horizontal="right" vertical="center" wrapText="1"/>
    </xf>
    <xf numFmtId="0" fontId="8" fillId="0" borderId="108" xfId="17" applyFill="1" applyBorder="1" applyAlignment="1" applyProtection="1">
      <alignment horizontal="left" vertical="center"/>
    </xf>
    <xf numFmtId="0" fontId="8" fillId="0" borderId="108" xfId="17" applyBorder="1" applyAlignment="1" applyProtection="1"/>
    <xf numFmtId="0" fontId="3" fillId="0" borderId="108" xfId="0" applyFont="1" applyFill="1" applyBorder="1"/>
    <xf numFmtId="0" fontId="90" fillId="0" borderId="95" xfId="0" applyFont="1" applyFill="1" applyBorder="1" applyAlignment="1">
      <alignment horizontal="left" vertical="center"/>
    </xf>
    <xf numFmtId="0" fontId="90" fillId="0" borderId="93" xfId="0" applyFont="1" applyFill="1" applyBorder="1" applyAlignment="1">
      <alignment vertical="center" wrapText="1"/>
    </xf>
    <xf numFmtId="0" fontId="90" fillId="0" borderId="93" xfId="0" applyFont="1" applyFill="1" applyBorder="1" applyAlignment="1">
      <alignment horizontal="left" vertical="center" wrapText="1"/>
    </xf>
    <xf numFmtId="49" fontId="90" fillId="0" borderId="108" xfId="0" applyNumberFormat="1" applyFont="1" applyFill="1" applyBorder="1" applyAlignment="1">
      <alignment horizontal="right" vertical="center"/>
    </xf>
    <xf numFmtId="0" fontId="90" fillId="3" borderId="108" xfId="5" applyNumberFormat="1" applyFont="1" applyFill="1" applyBorder="1" applyAlignment="1" applyProtection="1">
      <alignment horizontal="right" vertical="center"/>
      <protection locked="0"/>
    </xf>
    <xf numFmtId="0" fontId="90" fillId="0" borderId="108" xfId="0" applyNumberFormat="1" applyFont="1" applyFill="1" applyBorder="1" applyAlignment="1">
      <alignment vertical="center" wrapText="1"/>
    </xf>
    <xf numFmtId="0" fontId="96" fillId="0" borderId="108" xfId="0" applyNumberFormat="1" applyFont="1" applyFill="1" applyBorder="1" applyAlignment="1">
      <alignment horizontal="left" vertical="center" wrapText="1"/>
    </xf>
    <xf numFmtId="0" fontId="90" fillId="0" borderId="108" xfId="0" applyNumberFormat="1" applyFont="1" applyFill="1" applyBorder="1" applyAlignment="1">
      <alignment vertical="center"/>
    </xf>
    <xf numFmtId="0" fontId="96" fillId="0" borderId="108" xfId="0" applyNumberFormat="1" applyFont="1" applyFill="1" applyBorder="1" applyAlignment="1">
      <alignment vertical="center" wrapText="1"/>
    </xf>
    <xf numFmtId="2" fontId="90" fillId="3" borderId="108" xfId="5" applyNumberFormat="1" applyFont="1" applyFill="1" applyBorder="1" applyAlignment="1" applyProtection="1">
      <alignment horizontal="right" vertical="center"/>
      <protection locked="0"/>
    </xf>
    <xf numFmtId="0" fontId="90" fillId="0" borderId="108" xfId="0" applyNumberFormat="1" applyFont="1" applyFill="1" applyBorder="1" applyAlignment="1">
      <alignment horizontal="left" vertical="center" wrapText="1"/>
    </xf>
    <xf numFmtId="0" fontId="90" fillId="0" borderId="108" xfId="0" applyNumberFormat="1" applyFont="1" applyFill="1" applyBorder="1" applyAlignment="1">
      <alignment horizontal="right" vertical="center"/>
    </xf>
    <xf numFmtId="0" fontId="97" fillId="0" borderId="0" xfId="0" applyFont="1" applyFill="1" applyBorder="1" applyAlignment="1"/>
    <xf numFmtId="0" fontId="90" fillId="0" borderId="108" xfId="12672" applyFont="1" applyFill="1" applyBorder="1" applyAlignment="1">
      <alignment horizontal="left" vertical="center" wrapText="1"/>
    </xf>
    <xf numFmtId="0" fontId="90" fillId="0" borderId="103" xfId="0" applyNumberFormat="1" applyFont="1" applyFill="1" applyBorder="1" applyAlignment="1">
      <alignment horizontal="left" vertical="top" wrapText="1"/>
    </xf>
    <xf numFmtId="0" fontId="98" fillId="0" borderId="108" xfId="0" applyFont="1" applyBorder="1"/>
    <xf numFmtId="0" fontId="96" fillId="0" borderId="108" xfId="0" applyFont="1" applyBorder="1" applyAlignment="1">
      <alignment horizontal="left" vertical="top" wrapText="1"/>
    </xf>
    <xf numFmtId="0" fontId="96" fillId="0" borderId="108" xfId="0" applyFont="1" applyBorder="1"/>
    <xf numFmtId="0" fontId="96" fillId="0" borderId="108" xfId="0" applyFont="1" applyBorder="1" applyAlignment="1">
      <alignment horizontal="left" wrapText="1" indent="2"/>
    </xf>
    <xf numFmtId="0" fontId="90" fillId="0" borderId="108" xfId="12672" applyFont="1" applyFill="1" applyBorder="1" applyAlignment="1">
      <alignment horizontal="left" vertical="center" wrapText="1" indent="2"/>
    </xf>
    <xf numFmtId="0" fontId="96" fillId="0" borderId="108" xfId="0" applyFont="1" applyBorder="1" applyAlignment="1">
      <alignment horizontal="left" vertical="top" wrapText="1" indent="2"/>
    </xf>
    <xf numFmtId="0" fontId="98" fillId="0" borderId="7" xfId="0" applyFont="1" applyBorder="1"/>
    <xf numFmtId="0" fontId="96" fillId="0" borderId="108" xfId="0" applyFont="1" applyFill="1" applyBorder="1" applyAlignment="1">
      <alignment horizontal="left" wrapText="1" indent="2"/>
    </xf>
    <xf numFmtId="0" fontId="96" fillId="0" borderId="108" xfId="0" applyFont="1" applyBorder="1" applyAlignment="1">
      <alignment horizontal="left" indent="1"/>
    </xf>
    <xf numFmtId="0" fontId="96" fillId="0" borderId="108" xfId="0" applyFont="1" applyBorder="1" applyAlignment="1">
      <alignment horizontal="left" indent="2"/>
    </xf>
    <xf numFmtId="49" fontId="96" fillId="0" borderId="108" xfId="0" applyNumberFormat="1" applyFont="1" applyFill="1" applyBorder="1" applyAlignment="1">
      <alignment horizontal="left" indent="3"/>
    </xf>
    <xf numFmtId="49" fontId="96" fillId="0" borderId="108" xfId="0" applyNumberFormat="1" applyFont="1" applyFill="1" applyBorder="1" applyAlignment="1">
      <alignment horizontal="left" vertical="center" indent="1"/>
    </xf>
    <xf numFmtId="0" fontId="90" fillId="0" borderId="108" xfId="0" applyFont="1" applyFill="1" applyBorder="1" applyAlignment="1">
      <alignment vertical="center" wrapText="1"/>
    </xf>
    <xf numFmtId="49" fontId="96" fillId="0" borderId="108" xfId="0" applyNumberFormat="1" applyFont="1" applyFill="1" applyBorder="1" applyAlignment="1">
      <alignment horizontal="left" vertical="top" wrapText="1" indent="2"/>
    </xf>
    <xf numFmtId="49" fontId="96" fillId="0" borderId="108" xfId="0" applyNumberFormat="1" applyFont="1" applyFill="1" applyBorder="1" applyAlignment="1">
      <alignment horizontal="left" vertical="top" wrapText="1"/>
    </xf>
    <xf numFmtId="49" fontId="96" fillId="0" borderId="108" xfId="0" applyNumberFormat="1" applyFont="1" applyFill="1" applyBorder="1" applyAlignment="1">
      <alignment horizontal="left" wrapText="1" indent="3"/>
    </xf>
    <xf numFmtId="49" fontId="96" fillId="0" borderId="108" xfId="0" applyNumberFormat="1" applyFont="1" applyFill="1" applyBorder="1" applyAlignment="1">
      <alignment horizontal="left" wrapText="1" indent="2"/>
    </xf>
    <xf numFmtId="49" fontId="96" fillId="0" borderId="108" xfId="0" applyNumberFormat="1" applyFont="1" applyFill="1" applyBorder="1" applyAlignment="1">
      <alignment vertical="top" wrapText="1"/>
    </xf>
    <xf numFmtId="0" fontId="8" fillId="0" borderId="108" xfId="17" applyFill="1" applyBorder="1" applyAlignment="1" applyProtection="1">
      <alignment wrapText="1"/>
    </xf>
    <xf numFmtId="49" fontId="96" fillId="0" borderId="108" xfId="0" applyNumberFormat="1" applyFont="1" applyFill="1" applyBorder="1" applyAlignment="1">
      <alignment horizontal="left" vertical="center" wrapText="1" indent="3"/>
    </xf>
    <xf numFmtId="0" fontId="96" fillId="0" borderId="108" xfId="0" applyFont="1" applyBorder="1" applyAlignment="1">
      <alignment horizontal="left" vertical="center" wrapText="1" indent="2"/>
    </xf>
    <xf numFmtId="0" fontId="90" fillId="0" borderId="108" xfId="0" applyFont="1" applyFill="1" applyBorder="1" applyAlignment="1">
      <alignment horizontal="left" vertical="center" wrapText="1"/>
    </xf>
    <xf numFmtId="0" fontId="94" fillId="0" borderId="0" xfId="0" applyFont="1" applyBorder="1" applyAlignment="1">
      <alignment horizontal="left" indent="1"/>
    </xf>
    <xf numFmtId="0" fontId="94" fillId="0" borderId="0" xfId="0" applyFont="1" applyBorder="1" applyAlignment="1">
      <alignment horizontal="left" indent="2"/>
    </xf>
    <xf numFmtId="49" fontId="94" fillId="0" borderId="0" xfId="0" applyNumberFormat="1" applyFont="1" applyBorder="1" applyAlignment="1">
      <alignment horizontal="left" indent="3"/>
    </xf>
    <xf numFmtId="49" fontId="94" fillId="0" borderId="0" xfId="0" applyNumberFormat="1" applyFont="1" applyBorder="1" applyAlignment="1">
      <alignment horizontal="left" indent="1"/>
    </xf>
    <xf numFmtId="49" fontId="94" fillId="0" borderId="0" xfId="0" applyNumberFormat="1" applyFont="1" applyBorder="1" applyAlignment="1">
      <alignment horizontal="left" wrapText="1" indent="2"/>
    </xf>
    <xf numFmtId="49" fontId="94" fillId="0" borderId="0" xfId="0" applyNumberFormat="1" applyFont="1" applyFill="1" applyBorder="1" applyAlignment="1">
      <alignment horizontal="left" wrapText="1" indent="3"/>
    </xf>
    <xf numFmtId="0" fontId="94" fillId="0" borderId="0" xfId="0" applyNumberFormat="1" applyFont="1" applyFill="1" applyBorder="1" applyAlignment="1">
      <alignment horizontal="left" wrapText="1" indent="1"/>
    </xf>
    <xf numFmtId="49" fontId="89" fillId="0" borderId="108" xfId="0" applyNumberFormat="1" applyFont="1" applyFill="1" applyBorder="1" applyAlignment="1">
      <alignment horizontal="right" vertical="center"/>
    </xf>
    <xf numFmtId="0" fontId="90" fillId="0" borderId="108" xfId="0" applyFont="1" applyFill="1" applyBorder="1" applyAlignment="1">
      <alignment horizontal="left" vertical="center" wrapText="1"/>
    </xf>
    <xf numFmtId="0" fontId="90" fillId="0" borderId="107" xfId="0" applyNumberFormat="1" applyFont="1" applyFill="1" applyBorder="1" applyAlignment="1">
      <alignment horizontal="left" vertical="center" wrapText="1"/>
    </xf>
    <xf numFmtId="0" fontId="90" fillId="0" borderId="108" xfId="0" applyFont="1" applyFill="1" applyBorder="1" applyAlignment="1">
      <alignment horizontal="left" vertical="center" wrapText="1"/>
    </xf>
    <xf numFmtId="0" fontId="93" fillId="0" borderId="108" xfId="0" applyNumberFormat="1" applyFont="1" applyFill="1" applyBorder="1" applyAlignment="1">
      <alignment vertical="center" wrapText="1"/>
    </xf>
    <xf numFmtId="0" fontId="93" fillId="0" borderId="108" xfId="0" applyFont="1" applyFill="1" applyBorder="1" applyAlignment="1">
      <alignment vertical="center" wrapText="1"/>
    </xf>
    <xf numFmtId="0" fontId="93" fillId="0" borderId="108" xfId="0" applyNumberFormat="1" applyFont="1" applyFill="1" applyBorder="1" applyAlignment="1">
      <alignment horizontal="left" vertical="center" wrapText="1" indent="1"/>
    </xf>
    <xf numFmtId="0" fontId="93" fillId="0" borderId="108" xfId="0" applyNumberFormat="1" applyFont="1" applyFill="1" applyBorder="1" applyAlignment="1">
      <alignment horizontal="left" vertical="center" indent="1"/>
    </xf>
    <xf numFmtId="0" fontId="95" fillId="0" borderId="108" xfId="0" applyFont="1" applyBorder="1" applyAlignment="1">
      <alignment horizontal="left" indent="2"/>
    </xf>
    <xf numFmtId="0" fontId="95" fillId="0" borderId="108" xfId="0" applyFont="1" applyBorder="1" applyAlignment="1">
      <alignment horizontal="left" vertical="center" wrapText="1"/>
    </xf>
    <xf numFmtId="0" fontId="93" fillId="0" borderId="108" xfId="0" applyFont="1" applyFill="1" applyBorder="1" applyAlignment="1">
      <alignment horizontal="left" vertical="center" wrapText="1"/>
    </xf>
    <xf numFmtId="0" fontId="100" fillId="0" borderId="143" xfId="0" applyNumberFormat="1" applyFont="1" applyFill="1" applyBorder="1" applyAlignment="1">
      <alignment horizontal="left" vertical="center" wrapText="1" readingOrder="1"/>
    </xf>
    <xf numFmtId="0" fontId="9" fillId="0" borderId="108" xfId="0" applyFont="1" applyBorder="1"/>
    <xf numFmtId="0" fontId="101" fillId="0" borderId="108" xfId="17" applyFont="1" applyBorder="1" applyAlignment="1" applyProtection="1"/>
    <xf numFmtId="164" fontId="102" fillId="36" borderId="108" xfId="7" applyNumberFormat="1" applyFont="1" applyFill="1" applyBorder="1" applyAlignment="1" applyProtection="1">
      <alignment horizontal="right"/>
    </xf>
    <xf numFmtId="164" fontId="102" fillId="36" borderId="122" xfId="7" applyNumberFormat="1" applyFont="1" applyFill="1" applyBorder="1" applyAlignment="1" applyProtection="1">
      <alignment horizontal="right"/>
    </xf>
    <xf numFmtId="164" fontId="102" fillId="0" borderId="108" xfId="7" applyNumberFormat="1" applyFont="1" applyFill="1" applyBorder="1" applyAlignment="1" applyProtection="1">
      <alignment horizontal="right"/>
    </xf>
    <xf numFmtId="164" fontId="102" fillId="36" borderId="26" xfId="7" applyNumberFormat="1" applyFont="1" applyFill="1" applyBorder="1" applyAlignment="1" applyProtection="1">
      <alignment horizontal="right"/>
    </xf>
    <xf numFmtId="164" fontId="102" fillId="36" borderId="27" xfId="7" applyNumberFormat="1" applyFont="1" applyFill="1" applyBorder="1" applyAlignment="1" applyProtection="1">
      <alignment horizontal="right"/>
    </xf>
    <xf numFmtId="164" fontId="103" fillId="36" borderId="108" xfId="7" applyNumberFormat="1" applyFont="1" applyFill="1" applyBorder="1"/>
    <xf numFmtId="0" fontId="102" fillId="0" borderId="0" xfId="11" applyFont="1" applyFill="1" applyBorder="1" applyProtection="1"/>
    <xf numFmtId="43" fontId="102" fillId="0" borderId="0" xfId="7" applyFont="1"/>
    <xf numFmtId="0" fontId="104" fillId="0" borderId="0" xfId="0" applyFont="1"/>
    <xf numFmtId="0" fontId="105" fillId="0" borderId="0" xfId="0" applyFont="1"/>
    <xf numFmtId="14" fontId="102" fillId="0" borderId="0" xfId="0" applyNumberFormat="1" applyFont="1" applyAlignment="1">
      <alignment horizontal="left"/>
    </xf>
    <xf numFmtId="0" fontId="104" fillId="0" borderId="0" xfId="0" applyFont="1" applyBorder="1"/>
    <xf numFmtId="0" fontId="105" fillId="0" borderId="0" xfId="0" applyFont="1" applyBorder="1"/>
    <xf numFmtId="0" fontId="102" fillId="0" borderId="0" xfId="0" applyFont="1"/>
    <xf numFmtId="0" fontId="102" fillId="0" borderId="1" xfId="0" applyFont="1" applyBorder="1"/>
    <xf numFmtId="0" fontId="106" fillId="0" borderId="1" xfId="0" applyFont="1" applyBorder="1" applyAlignment="1">
      <alignment horizontal="center"/>
    </xf>
    <xf numFmtId="0" fontId="107" fillId="0" borderId="1" xfId="0" applyFont="1" applyBorder="1" applyAlignment="1">
      <alignment horizontal="center" vertical="center"/>
    </xf>
    <xf numFmtId="0" fontId="102" fillId="0" borderId="19" xfId="0" applyFont="1" applyFill="1" applyBorder="1" applyAlignment="1">
      <alignment horizontal="right" vertical="center" wrapText="1"/>
    </xf>
    <xf numFmtId="0" fontId="102" fillId="0" borderId="20" xfId="0" applyFont="1" applyFill="1" applyBorder="1" applyAlignment="1">
      <alignment vertical="center" wrapText="1"/>
    </xf>
    <xf numFmtId="0" fontId="102" fillId="0" borderId="124" xfId="0" applyFont="1" applyFill="1" applyBorder="1" applyAlignment="1">
      <alignment horizontal="center" vertical="center" wrapText="1"/>
    </xf>
    <xf numFmtId="0" fontId="106" fillId="0" borderId="108" xfId="0" applyFont="1" applyFill="1" applyBorder="1" applyAlignment="1">
      <alignment horizontal="center" vertical="center" wrapText="1"/>
    </xf>
    <xf numFmtId="169" fontId="102" fillId="37" borderId="0" xfId="20" applyFont="1" applyBorder="1"/>
    <xf numFmtId="169" fontId="102" fillId="37" borderId="101" xfId="20" applyFont="1" applyBorder="1"/>
    <xf numFmtId="0" fontId="108" fillId="0" borderId="108" xfId="0" applyFont="1" applyFill="1" applyBorder="1" applyAlignment="1">
      <alignment horizontal="left" vertical="center" wrapText="1"/>
    </xf>
    <xf numFmtId="0" fontId="102" fillId="0" borderId="124" xfId="0" applyFont="1" applyFill="1" applyBorder="1" applyAlignment="1">
      <alignment horizontal="right" vertical="center" wrapText="1"/>
    </xf>
    <xf numFmtId="0" fontId="102" fillId="0" borderId="108" xfId="0" applyFont="1" applyFill="1" applyBorder="1" applyAlignment="1">
      <alignment vertical="center" wrapText="1"/>
    </xf>
    <xf numFmtId="193" fontId="102" fillId="0" borderId="108" xfId="0" applyNumberFormat="1" applyFont="1" applyFill="1" applyBorder="1" applyAlignment="1" applyProtection="1">
      <alignment vertical="center" wrapText="1"/>
      <protection locked="0"/>
    </xf>
    <xf numFmtId="193" fontId="104" fillId="0" borderId="108" xfId="0" applyNumberFormat="1" applyFont="1" applyFill="1" applyBorder="1" applyAlignment="1" applyProtection="1">
      <alignment vertical="center" wrapText="1"/>
      <protection locked="0"/>
    </xf>
    <xf numFmtId="193" fontId="104" fillId="0" borderId="122" xfId="0" applyNumberFormat="1" applyFont="1" applyFill="1" applyBorder="1" applyAlignment="1" applyProtection="1">
      <alignment vertical="center" wrapText="1"/>
      <protection locked="0"/>
    </xf>
    <xf numFmtId="193" fontId="102" fillId="0" borderId="108" xfId="0" applyNumberFormat="1" applyFont="1" applyFill="1" applyBorder="1" applyAlignment="1" applyProtection="1">
      <alignment horizontal="right" vertical="center" wrapText="1"/>
      <protection locked="0"/>
    </xf>
    <xf numFmtId="0" fontId="105" fillId="0" borderId="0" xfId="0" applyFont="1" applyFill="1"/>
    <xf numFmtId="0" fontId="102" fillId="0" borderId="124" xfId="0" applyFont="1" applyBorder="1" applyAlignment="1">
      <alignment horizontal="right" vertical="center" wrapText="1"/>
    </xf>
    <xf numFmtId="0" fontId="102" fillId="0" borderId="108" xfId="0" applyFont="1" applyBorder="1" applyAlignment="1">
      <alignment vertical="center" wrapText="1"/>
    </xf>
    <xf numFmtId="10" fontId="104" fillId="0" borderId="108" xfId="20961" applyNumberFormat="1" applyFont="1" applyFill="1" applyBorder="1" applyAlignment="1" applyProtection="1">
      <alignment horizontal="right" vertical="center" wrapText="1"/>
      <protection locked="0"/>
    </xf>
    <xf numFmtId="10" fontId="104" fillId="0" borderId="108" xfId="20961" applyNumberFormat="1" applyFont="1" applyBorder="1" applyAlignment="1" applyProtection="1">
      <alignment vertical="center" wrapText="1"/>
      <protection locked="0"/>
    </xf>
    <xf numFmtId="10" fontId="104" fillId="0" borderId="122" xfId="20961" applyNumberFormat="1" applyFont="1" applyBorder="1" applyAlignment="1" applyProtection="1">
      <alignment vertical="center" wrapText="1"/>
      <protection locked="0"/>
    </xf>
    <xf numFmtId="0" fontId="102" fillId="2" borderId="124" xfId="0" applyFont="1" applyFill="1" applyBorder="1" applyAlignment="1">
      <alignment horizontal="right" vertical="center"/>
    </xf>
    <xf numFmtId="0" fontId="102" fillId="2" borderId="108" xfId="0" applyFont="1" applyFill="1" applyBorder="1" applyAlignment="1">
      <alignment vertical="center"/>
    </xf>
    <xf numFmtId="10" fontId="102" fillId="2" borderId="108" xfId="20961" applyNumberFormat="1" applyFont="1" applyFill="1" applyBorder="1" applyAlignment="1" applyProtection="1">
      <alignment vertical="center"/>
      <protection locked="0"/>
    </xf>
    <xf numFmtId="10" fontId="109" fillId="2" borderId="108" xfId="20961" applyNumberFormat="1" applyFont="1" applyFill="1" applyBorder="1" applyAlignment="1" applyProtection="1">
      <alignment vertical="center"/>
      <protection locked="0"/>
    </xf>
    <xf numFmtId="10" fontId="109" fillId="2" borderId="122" xfId="20961" applyNumberFormat="1" applyFont="1" applyFill="1" applyBorder="1" applyAlignment="1" applyProtection="1">
      <alignment vertical="center"/>
      <protection locked="0"/>
    </xf>
    <xf numFmtId="10" fontId="102" fillId="37" borderId="0" xfId="20961" applyNumberFormat="1" applyFont="1" applyFill="1" applyBorder="1"/>
    <xf numFmtId="10" fontId="102" fillId="37" borderId="101" xfId="20961" applyNumberFormat="1" applyFont="1" applyFill="1" applyBorder="1"/>
    <xf numFmtId="10" fontId="102" fillId="2" borderId="122" xfId="20961" applyNumberFormat="1" applyFont="1" applyFill="1" applyBorder="1" applyAlignment="1" applyProtection="1">
      <alignment vertical="center"/>
      <protection locked="0"/>
    </xf>
    <xf numFmtId="193" fontId="102" fillId="2" borderId="108" xfId="0" applyNumberFormat="1" applyFont="1" applyFill="1" applyBorder="1" applyAlignment="1" applyProtection="1">
      <alignment vertical="center"/>
      <protection locked="0"/>
    </xf>
    <xf numFmtId="0" fontId="106" fillId="0" borderId="124" xfId="0" applyFont="1" applyFill="1" applyBorder="1" applyAlignment="1">
      <alignment horizontal="center" vertical="center" wrapText="1"/>
    </xf>
    <xf numFmtId="0" fontId="102" fillId="0" borderId="108" xfId="0" applyFont="1" applyFill="1" applyBorder="1" applyAlignment="1">
      <alignment horizontal="left" vertical="center" wrapText="1"/>
    </xf>
    <xf numFmtId="193" fontId="102" fillId="2" borderId="122" xfId="0" applyNumberFormat="1" applyFont="1" applyFill="1" applyBorder="1" applyAlignment="1" applyProtection="1">
      <alignment vertical="center"/>
      <protection locked="0"/>
    </xf>
    <xf numFmtId="193" fontId="109" fillId="2" borderId="108" xfId="0" applyNumberFormat="1" applyFont="1" applyFill="1" applyBorder="1" applyAlignment="1" applyProtection="1">
      <alignment vertical="center"/>
      <protection locked="0"/>
    </xf>
    <xf numFmtId="193" fontId="109" fillId="2" borderId="122" xfId="0" applyNumberFormat="1" applyFont="1" applyFill="1" applyBorder="1" applyAlignment="1" applyProtection="1">
      <alignment vertical="center"/>
      <protection locked="0"/>
    </xf>
    <xf numFmtId="0" fontId="102" fillId="2" borderId="115" xfId="0" applyFont="1" applyFill="1" applyBorder="1" applyAlignment="1">
      <alignment horizontal="right" vertical="center"/>
    </xf>
    <xf numFmtId="0" fontId="102" fillId="2" borderId="103" xfId="0" applyFont="1" applyFill="1" applyBorder="1" applyAlignment="1">
      <alignment vertical="center"/>
    </xf>
    <xf numFmtId="193" fontId="102" fillId="0" borderId="103" xfId="0" applyNumberFormat="1" applyFont="1" applyFill="1" applyBorder="1" applyAlignment="1" applyProtection="1">
      <alignment vertical="center"/>
      <protection locked="0"/>
    </xf>
    <xf numFmtId="193" fontId="109" fillId="2" borderId="103" xfId="0" applyNumberFormat="1" applyFont="1" applyFill="1" applyBorder="1" applyAlignment="1" applyProtection="1">
      <alignment vertical="center"/>
      <protection locked="0"/>
    </xf>
    <xf numFmtId="193" fontId="109" fillId="2" borderId="116" xfId="0" applyNumberFormat="1" applyFont="1" applyFill="1" applyBorder="1" applyAlignment="1" applyProtection="1">
      <alignment vertical="center"/>
      <protection locked="0"/>
    </xf>
    <xf numFmtId="0" fontId="102" fillId="2" borderId="25" xfId="0" applyFont="1" applyFill="1" applyBorder="1" applyAlignment="1">
      <alignment horizontal="right" vertical="center"/>
    </xf>
    <xf numFmtId="193" fontId="102" fillId="2" borderId="26" xfId="0" applyNumberFormat="1" applyFont="1" applyFill="1" applyBorder="1" applyAlignment="1" applyProtection="1">
      <alignment vertical="center"/>
      <protection locked="0"/>
    </xf>
    <xf numFmtId="10" fontId="102" fillId="0" borderId="26" xfId="20961" applyNumberFormat="1" applyFont="1" applyFill="1" applyBorder="1" applyAlignment="1" applyProtection="1">
      <alignment vertical="center"/>
      <protection locked="0"/>
    </xf>
    <xf numFmtId="10" fontId="109" fillId="2" borderId="26" xfId="20961" applyNumberFormat="1" applyFont="1" applyFill="1" applyBorder="1" applyAlignment="1" applyProtection="1">
      <alignment vertical="center"/>
      <protection locked="0"/>
    </xf>
    <xf numFmtId="10" fontId="109" fillId="2" borderId="27" xfId="20961" applyNumberFormat="1" applyFont="1" applyFill="1" applyBorder="1" applyAlignment="1" applyProtection="1">
      <alignment vertical="center"/>
      <protection locked="0"/>
    </xf>
    <xf numFmtId="0" fontId="102" fillId="0" borderId="0" xfId="0" applyFont="1" applyAlignment="1">
      <alignment horizontal="right"/>
    </xf>
    <xf numFmtId="0" fontId="104" fillId="0" borderId="0" xfId="0" applyFont="1" applyAlignment="1">
      <alignment wrapText="1"/>
    </xf>
    <xf numFmtId="0" fontId="102" fillId="0" borderId="0" xfId="0" applyFont="1" applyFill="1" applyAlignment="1">
      <alignment wrapText="1"/>
    </xf>
    <xf numFmtId="14" fontId="104" fillId="0" borderId="0" xfId="0" applyNumberFormat="1" applyFont="1" applyAlignment="1">
      <alignment horizontal="left"/>
    </xf>
    <xf numFmtId="0" fontId="102" fillId="0" borderId="0" xfId="0" applyFont="1" applyFill="1" applyBorder="1" applyProtection="1"/>
    <xf numFmtId="0" fontId="106" fillId="0" borderId="0" xfId="0" applyFont="1" applyFill="1" applyBorder="1" applyAlignment="1" applyProtection="1">
      <alignment horizontal="center" vertical="center"/>
    </xf>
    <xf numFmtId="10" fontId="102" fillId="0" borderId="0" xfId="6" applyNumberFormat="1" applyFont="1" applyFill="1" applyBorder="1" applyProtection="1">
      <protection locked="0"/>
    </xf>
    <xf numFmtId="0" fontId="102" fillId="0" borderId="0" xfId="0" applyFont="1" applyFill="1" applyBorder="1" applyProtection="1">
      <protection locked="0"/>
    </xf>
    <xf numFmtId="0" fontId="110" fillId="0" borderId="0" xfId="0" applyFont="1" applyFill="1" applyBorder="1" applyProtection="1">
      <protection locked="0"/>
    </xf>
    <xf numFmtId="0" fontId="106" fillId="0" borderId="19" xfId="0" applyFont="1" applyFill="1" applyBorder="1" applyAlignment="1" applyProtection="1">
      <alignment horizontal="center" vertical="center"/>
    </xf>
    <xf numFmtId="0" fontId="102" fillId="0" borderId="20" xfId="0" applyFont="1" applyFill="1" applyBorder="1" applyProtection="1"/>
    <xf numFmtId="0" fontId="102" fillId="0" borderId="22" xfId="0" applyFont="1" applyFill="1" applyBorder="1" applyAlignment="1" applyProtection="1">
      <alignment horizontal="left" indent="1"/>
    </xf>
    <xf numFmtId="0" fontId="106" fillId="0" borderId="8" xfId="0" applyFont="1" applyFill="1" applyBorder="1" applyAlignment="1" applyProtection="1">
      <alignment horizontal="center"/>
    </xf>
    <xf numFmtId="0" fontId="102" fillId="0" borderId="3" xfId="0" applyFont="1" applyFill="1" applyBorder="1" applyAlignment="1" applyProtection="1">
      <alignment horizontal="center" vertical="center" wrapText="1"/>
    </xf>
    <xf numFmtId="0" fontId="102" fillId="0" borderId="23" xfId="0" applyFont="1" applyFill="1" applyBorder="1" applyAlignment="1" applyProtection="1">
      <alignment horizontal="center" vertical="center" wrapText="1"/>
    </xf>
    <xf numFmtId="0" fontId="102" fillId="0" borderId="8" xfId="0" applyFont="1" applyFill="1" applyBorder="1" applyAlignment="1" applyProtection="1">
      <alignment horizontal="left" indent="1"/>
    </xf>
    <xf numFmtId="193" fontId="102" fillId="0" borderId="3" xfId="7" applyNumberFormat="1" applyFont="1" applyFill="1" applyBorder="1" applyAlignment="1" applyProtection="1">
      <alignment horizontal="right"/>
    </xf>
    <xf numFmtId="193" fontId="102" fillId="36" borderId="3" xfId="7" applyNumberFormat="1" applyFont="1" applyFill="1" applyBorder="1" applyAlignment="1" applyProtection="1">
      <alignment horizontal="right"/>
    </xf>
    <xf numFmtId="193" fontId="102" fillId="0" borderId="10" xfId="0" applyNumberFormat="1" applyFont="1" applyFill="1" applyBorder="1" applyAlignment="1" applyProtection="1">
      <alignment horizontal="right"/>
    </xf>
    <xf numFmtId="193" fontId="102" fillId="0" borderId="3" xfId="0" applyNumberFormat="1" applyFont="1" applyFill="1" applyBorder="1" applyAlignment="1" applyProtection="1">
      <alignment horizontal="right"/>
    </xf>
    <xf numFmtId="193" fontId="102" fillId="36" borderId="23" xfId="0" applyNumberFormat="1" applyFont="1" applyFill="1" applyBorder="1" applyAlignment="1" applyProtection="1">
      <alignment horizontal="right"/>
    </xf>
    <xf numFmtId="0" fontId="102" fillId="0" borderId="8" xfId="0" applyFont="1" applyFill="1" applyBorder="1" applyAlignment="1" applyProtection="1">
      <alignment horizontal="left" indent="2"/>
    </xf>
    <xf numFmtId="0" fontId="106" fillId="0" borderId="8" xfId="0" applyFont="1" applyFill="1" applyBorder="1" applyAlignment="1" applyProtection="1"/>
    <xf numFmtId="193" fontId="102" fillId="0" borderId="3" xfId="7" applyNumberFormat="1" applyFont="1" applyFill="1" applyBorder="1" applyAlignment="1" applyProtection="1">
      <alignment horizontal="right"/>
      <protection locked="0"/>
    </xf>
    <xf numFmtId="193" fontId="102" fillId="0" borderId="10" xfId="0" applyNumberFormat="1" applyFont="1" applyFill="1" applyBorder="1" applyAlignment="1" applyProtection="1">
      <alignment horizontal="right"/>
      <protection locked="0"/>
    </xf>
    <xf numFmtId="193" fontId="102" fillId="0" borderId="3" xfId="0" applyNumberFormat="1" applyFont="1" applyFill="1" applyBorder="1" applyAlignment="1" applyProtection="1">
      <alignment horizontal="right"/>
      <protection locked="0"/>
    </xf>
    <xf numFmtId="193" fontId="102" fillId="0" borderId="23" xfId="0" applyNumberFormat="1" applyFont="1" applyFill="1" applyBorder="1" applyAlignment="1" applyProtection="1">
      <alignment horizontal="right"/>
    </xf>
    <xf numFmtId="0" fontId="102" fillId="0" borderId="25" xfId="0" applyFont="1" applyFill="1" applyBorder="1" applyAlignment="1" applyProtection="1">
      <alignment horizontal="left" indent="1"/>
    </xf>
    <xf numFmtId="0" fontId="106" fillId="0" borderId="28" xfId="0" applyFont="1" applyFill="1" applyBorder="1" applyAlignment="1" applyProtection="1"/>
    <xf numFmtId="193" fontId="102" fillId="36" borderId="26" xfId="7" applyNumberFormat="1" applyFont="1" applyFill="1" applyBorder="1" applyAlignment="1" applyProtection="1">
      <alignment horizontal="right"/>
    </xf>
    <xf numFmtId="193" fontId="102" fillId="36" borderId="27" xfId="0" applyNumberFormat="1" applyFont="1" applyFill="1" applyBorder="1" applyAlignment="1" applyProtection="1">
      <alignment horizontal="right"/>
    </xf>
    <xf numFmtId="0" fontId="111" fillId="0" borderId="0" xfId="0" applyFont="1" applyAlignment="1">
      <alignment vertical="center"/>
    </xf>
    <xf numFmtId="0" fontId="112" fillId="0" borderId="0" xfId="0" applyFont="1"/>
    <xf numFmtId="0" fontId="102" fillId="0" borderId="0" xfId="0" applyFont="1" applyBorder="1"/>
    <xf numFmtId="0" fontId="102" fillId="0" borderId="0" xfId="0" applyFont="1" applyFill="1" applyBorder="1"/>
    <xf numFmtId="0" fontId="106" fillId="0" borderId="0" xfId="0" applyFont="1" applyAlignment="1">
      <alignment horizontal="center"/>
    </xf>
    <xf numFmtId="0" fontId="110" fillId="0" borderId="0" xfId="0" applyFont="1" applyFill="1"/>
    <xf numFmtId="0" fontId="102" fillId="0" borderId="19" xfId="0" applyFont="1" applyFill="1" applyBorder="1" applyAlignment="1">
      <alignment horizontal="left" vertical="center" indent="1"/>
    </xf>
    <xf numFmtId="0" fontId="102" fillId="0" borderId="20" xfId="0" applyFont="1" applyFill="1" applyBorder="1" applyAlignment="1">
      <alignment horizontal="left" vertical="center"/>
    </xf>
    <xf numFmtId="0" fontId="102" fillId="0" borderId="22" xfId="0" applyFont="1" applyFill="1" applyBorder="1" applyAlignment="1">
      <alignment horizontal="left" vertical="center" indent="1"/>
    </xf>
    <xf numFmtId="0" fontId="102" fillId="0" borderId="3" xfId="0" applyFont="1" applyFill="1" applyBorder="1" applyAlignment="1">
      <alignment horizontal="left" vertical="center"/>
    </xf>
    <xf numFmtId="0" fontId="102" fillId="0" borderId="3" xfId="0" applyFont="1" applyFill="1" applyBorder="1" applyAlignment="1">
      <alignment horizontal="center" vertical="center" wrapText="1"/>
    </xf>
    <xf numFmtId="0" fontId="102" fillId="0" borderId="23" xfId="0" applyFont="1" applyFill="1" applyBorder="1" applyAlignment="1">
      <alignment horizontal="center" vertical="center" wrapText="1"/>
    </xf>
    <xf numFmtId="0" fontId="102" fillId="0" borderId="22" xfId="0" applyFont="1" applyFill="1" applyBorder="1" applyAlignment="1">
      <alignment horizontal="left" indent="1"/>
    </xf>
    <xf numFmtId="0" fontId="106" fillId="0" borderId="3" xfId="0" applyFont="1" applyFill="1" applyBorder="1" applyAlignment="1">
      <alignment horizontal="center"/>
    </xf>
    <xf numFmtId="38" fontId="102" fillId="0" borderId="3" xfId="0" applyNumberFormat="1" applyFont="1" applyFill="1" applyBorder="1" applyAlignment="1" applyProtection="1">
      <alignment horizontal="right"/>
      <protection locked="0"/>
    </xf>
    <xf numFmtId="38" fontId="102" fillId="0" borderId="23" xfId="0" applyNumberFormat="1" applyFont="1" applyFill="1" applyBorder="1" applyAlignment="1" applyProtection="1">
      <alignment horizontal="right"/>
      <protection locked="0"/>
    </xf>
    <xf numFmtId="0" fontId="102" fillId="0" borderId="3" xfId="0" applyFont="1" applyFill="1" applyBorder="1" applyAlignment="1">
      <alignment horizontal="left" wrapText="1" indent="1"/>
    </xf>
    <xf numFmtId="193" fontId="102" fillId="36" borderId="23" xfId="7" applyNumberFormat="1" applyFont="1" applyFill="1" applyBorder="1" applyAlignment="1" applyProtection="1">
      <alignment horizontal="right"/>
    </xf>
    <xf numFmtId="193" fontId="102" fillId="36" borderId="3" xfId="0" applyNumberFormat="1" applyFont="1" applyFill="1" applyBorder="1" applyAlignment="1">
      <alignment horizontal="right"/>
    </xf>
    <xf numFmtId="0" fontId="102" fillId="0" borderId="3" xfId="0" applyFont="1" applyFill="1" applyBorder="1" applyAlignment="1">
      <alignment horizontal="left" wrapText="1" indent="2"/>
    </xf>
    <xf numFmtId="0" fontId="106" fillId="0" borderId="3" xfId="0" applyFont="1" applyFill="1" applyBorder="1" applyAlignment="1"/>
    <xf numFmtId="193" fontId="102" fillId="0" borderId="23" xfId="7" applyNumberFormat="1" applyFont="1" applyFill="1" applyBorder="1" applyAlignment="1" applyProtection="1">
      <alignment horizontal="right"/>
    </xf>
    <xf numFmtId="0" fontId="106" fillId="0" borderId="3" xfId="0" applyFont="1" applyFill="1" applyBorder="1" applyAlignment="1">
      <alignment horizontal="left"/>
    </xf>
    <xf numFmtId="193" fontId="106" fillId="0" borderId="3" xfId="0" applyNumberFormat="1" applyFont="1" applyFill="1" applyBorder="1" applyAlignment="1">
      <alignment horizontal="center"/>
    </xf>
    <xf numFmtId="193" fontId="106" fillId="0" borderId="23" xfId="0" applyNumberFormat="1" applyFont="1" applyFill="1" applyBorder="1" applyAlignment="1">
      <alignment horizontal="center"/>
    </xf>
    <xf numFmtId="0" fontId="102" fillId="0" borderId="3" xfId="0" applyFont="1" applyFill="1" applyBorder="1" applyAlignment="1">
      <alignment horizontal="left" indent="1"/>
    </xf>
    <xf numFmtId="193" fontId="102" fillId="36" borderId="3" xfId="0" applyNumberFormat="1" applyFont="1" applyFill="1" applyBorder="1" applyAlignment="1" applyProtection="1">
      <alignment horizontal="right"/>
    </xf>
    <xf numFmtId="193" fontId="102" fillId="0" borderId="23" xfId="0" applyNumberFormat="1" applyFont="1" applyFill="1" applyBorder="1" applyAlignment="1" applyProtection="1">
      <alignment horizontal="right"/>
      <protection locked="0"/>
    </xf>
    <xf numFmtId="193" fontId="102" fillId="36" borderId="3" xfId="7" applyNumberFormat="1" applyFont="1" applyFill="1" applyBorder="1" applyAlignment="1" applyProtection="1"/>
    <xf numFmtId="193" fontId="102" fillId="0" borderId="3" xfId="0" applyNumberFormat="1" applyFont="1" applyFill="1" applyBorder="1" applyAlignment="1" applyProtection="1">
      <protection locked="0"/>
    </xf>
    <xf numFmtId="193" fontId="102" fillId="36" borderId="23" xfId="7" applyNumberFormat="1" applyFont="1" applyFill="1" applyBorder="1" applyAlignment="1" applyProtection="1"/>
    <xf numFmtId="0" fontId="105" fillId="0" borderId="0" xfId="0" applyFont="1" applyAlignment="1">
      <alignment horizontal="left" indent="1"/>
    </xf>
    <xf numFmtId="0" fontId="112" fillId="0" borderId="0" xfId="0" applyFont="1" applyAlignment="1">
      <alignment horizontal="left" indent="1"/>
    </xf>
    <xf numFmtId="0" fontId="106" fillId="0" borderId="3" xfId="0" applyFont="1" applyFill="1" applyBorder="1" applyAlignment="1">
      <alignment horizontal="left" indent="1"/>
    </xf>
    <xf numFmtId="0" fontId="106" fillId="0" borderId="3" xfId="0" applyFont="1" applyFill="1" applyBorder="1" applyAlignment="1">
      <alignment horizontal="center" vertical="center" wrapText="1"/>
    </xf>
    <xf numFmtId="193" fontId="102" fillId="0" borderId="3" xfId="0" applyNumberFormat="1" applyFont="1" applyFill="1" applyBorder="1" applyAlignment="1" applyProtection="1">
      <alignment horizontal="right" vertical="center"/>
      <protection locked="0"/>
    </xf>
    <xf numFmtId="0" fontId="102" fillId="0" borderId="25" xfId="0" applyFont="1" applyFill="1" applyBorder="1" applyAlignment="1">
      <alignment horizontal="left" vertical="center" indent="1"/>
    </xf>
    <xf numFmtId="0" fontId="106" fillId="0" borderId="26" xfId="0" applyFont="1" applyFill="1" applyBorder="1" applyAlignment="1"/>
    <xf numFmtId="193" fontId="102" fillId="36" borderId="26" xfId="0" applyNumberFormat="1" applyFont="1" applyFill="1" applyBorder="1" applyAlignment="1">
      <alignment horizontal="right"/>
    </xf>
    <xf numFmtId="193" fontId="102" fillId="36" borderId="27" xfId="7" applyNumberFormat="1" applyFont="1" applyFill="1" applyBorder="1" applyAlignment="1" applyProtection="1">
      <alignment horizontal="right"/>
    </xf>
    <xf numFmtId="0" fontId="102" fillId="0" borderId="0" xfId="0" applyFont="1" applyFill="1" applyBorder="1" applyAlignment="1">
      <alignment horizontal="center"/>
    </xf>
    <xf numFmtId="0" fontId="102" fillId="0" borderId="0" xfId="0" applyFont="1" applyFill="1" applyAlignment="1">
      <alignment horizontal="center"/>
    </xf>
    <xf numFmtId="0" fontId="110" fillId="0" borderId="0" xfId="0" applyFont="1" applyFill="1" applyAlignment="1">
      <alignment horizontal="center"/>
    </xf>
    <xf numFmtId="0" fontId="104" fillId="0" borderId="22" xfId="0" applyFont="1" applyFill="1" applyBorder="1" applyAlignment="1">
      <alignment horizontal="center" vertical="center"/>
    </xf>
    <xf numFmtId="0" fontId="106" fillId="0" borderId="10" xfId="0" applyNumberFormat="1" applyFont="1" applyFill="1" applyBorder="1" applyAlignment="1">
      <alignment vertical="center" wrapText="1"/>
    </xf>
    <xf numFmtId="0" fontId="102" fillId="0" borderId="10" xfId="0" applyNumberFormat="1" applyFont="1" applyFill="1" applyBorder="1" applyAlignment="1">
      <alignment horizontal="left" vertical="center" wrapText="1"/>
    </xf>
    <xf numFmtId="0" fontId="110" fillId="0" borderId="10" xfId="0" applyFont="1" applyFill="1" applyBorder="1" applyAlignment="1" applyProtection="1">
      <alignment horizontal="left" vertical="center" indent="1"/>
      <protection locked="0"/>
    </xf>
    <xf numFmtId="0" fontId="110" fillId="0" borderId="10" xfId="0" applyFont="1" applyFill="1" applyBorder="1" applyAlignment="1" applyProtection="1">
      <alignment horizontal="left" vertical="center"/>
      <protection locked="0"/>
    </xf>
    <xf numFmtId="0" fontId="104" fillId="0" borderId="25" xfId="0" applyFont="1" applyFill="1" applyBorder="1" applyAlignment="1">
      <alignment horizontal="center" vertical="center"/>
    </xf>
    <xf numFmtId="0" fontId="106" fillId="0" borderId="29" xfId="0" applyNumberFormat="1" applyFont="1" applyFill="1" applyBorder="1" applyAlignment="1">
      <alignment vertical="center" wrapText="1"/>
    </xf>
    <xf numFmtId="0" fontId="112" fillId="0" borderId="0" xfId="0" applyFont="1" applyBorder="1"/>
    <xf numFmtId="0" fontId="104" fillId="0" borderId="1" xfId="0" applyFont="1" applyBorder="1"/>
    <xf numFmtId="0" fontId="107" fillId="0" borderId="1" xfId="0" applyFont="1" applyBorder="1" applyAlignment="1">
      <alignment horizontal="center"/>
    </xf>
    <xf numFmtId="0" fontId="110" fillId="0" borderId="1" xfId="0" applyFont="1" applyFill="1" applyBorder="1" applyAlignment="1">
      <alignment horizontal="center"/>
    </xf>
    <xf numFmtId="0" fontId="104" fillId="0" borderId="19" xfId="0" applyFont="1" applyBorder="1" applyAlignment="1">
      <alignment vertical="center" wrapText="1"/>
    </xf>
    <xf numFmtId="0" fontId="107" fillId="0" borderId="20" xfId="0" applyFont="1" applyBorder="1" applyAlignment="1">
      <alignment vertical="center" wrapText="1"/>
    </xf>
    <xf numFmtId="0" fontId="104" fillId="0" borderId="124" xfId="0" applyFont="1" applyBorder="1" applyAlignment="1">
      <alignment horizontal="center" vertical="center" wrapText="1"/>
    </xf>
    <xf numFmtId="0" fontId="104" fillId="0" borderId="108" xfId="0" applyFont="1" applyBorder="1" applyAlignment="1">
      <alignment vertical="center" wrapText="1"/>
    </xf>
    <xf numFmtId="3" fontId="104" fillId="36" borderId="108" xfId="0" applyNumberFormat="1" applyFont="1" applyFill="1" applyBorder="1" applyAlignment="1">
      <alignment vertical="center" wrapText="1"/>
    </xf>
    <xf numFmtId="3" fontId="104" fillId="36" borderId="109" xfId="0" applyNumberFormat="1" applyFont="1" applyFill="1" applyBorder="1" applyAlignment="1">
      <alignment vertical="center" wrapText="1"/>
    </xf>
    <xf numFmtId="3" fontId="104" fillId="36" borderId="24" xfId="0" applyNumberFormat="1" applyFont="1" applyFill="1" applyBorder="1" applyAlignment="1">
      <alignment vertical="center" wrapText="1"/>
    </xf>
    <xf numFmtId="14" fontId="102" fillId="3" borderId="108" xfId="8" quotePrefix="1" applyNumberFormat="1" applyFont="1" applyFill="1" applyBorder="1" applyAlignment="1" applyProtection="1">
      <alignment horizontal="left" vertical="center" wrapText="1" indent="2"/>
      <protection locked="0"/>
    </xf>
    <xf numFmtId="3" fontId="104" fillId="0" borderId="108" xfId="0" applyNumberFormat="1" applyFont="1" applyBorder="1" applyAlignment="1">
      <alignment vertical="center" wrapText="1"/>
    </xf>
    <xf numFmtId="3" fontId="104" fillId="0" borderId="109" xfId="0" applyNumberFormat="1" applyFont="1" applyBorder="1" applyAlignment="1">
      <alignment vertical="center" wrapText="1"/>
    </xf>
    <xf numFmtId="3" fontId="104" fillId="0" borderId="24" xfId="0" applyNumberFormat="1" applyFont="1" applyBorder="1" applyAlignment="1">
      <alignment vertical="center" wrapText="1"/>
    </xf>
    <xf numFmtId="14" fontId="102" fillId="3" borderId="108" xfId="8" quotePrefix="1" applyNumberFormat="1" applyFont="1" applyFill="1" applyBorder="1" applyAlignment="1" applyProtection="1">
      <alignment horizontal="left" vertical="center" wrapText="1" indent="3"/>
      <protection locked="0"/>
    </xf>
    <xf numFmtId="0" fontId="104" fillId="0" borderId="108" xfId="0" applyFont="1" applyFill="1" applyBorder="1" applyAlignment="1">
      <alignment horizontal="left" vertical="center" wrapText="1" indent="2"/>
    </xf>
    <xf numFmtId="3" fontId="104" fillId="0" borderId="108" xfId="0" applyNumberFormat="1" applyFont="1" applyFill="1" applyBorder="1" applyAlignment="1">
      <alignment vertical="center" wrapText="1"/>
    </xf>
    <xf numFmtId="3" fontId="104" fillId="0" borderId="24" xfId="0" applyNumberFormat="1" applyFont="1" applyFill="1" applyBorder="1" applyAlignment="1">
      <alignment vertical="center" wrapText="1"/>
    </xf>
    <xf numFmtId="0" fontId="104" fillId="0" borderId="124" xfId="0" applyFont="1" applyFill="1" applyBorder="1" applyAlignment="1">
      <alignment horizontal="center" vertical="center" wrapText="1"/>
    </xf>
    <xf numFmtId="0" fontId="104" fillId="0" borderId="108" xfId="0" applyFont="1" applyFill="1" applyBorder="1" applyAlignment="1">
      <alignment vertical="center" wrapText="1"/>
    </xf>
    <xf numFmtId="0" fontId="104" fillId="0" borderId="25" xfId="0" applyFont="1" applyBorder="1" applyAlignment="1">
      <alignment horizontal="center" vertical="center" wrapText="1"/>
    </xf>
    <xf numFmtId="0" fontId="107" fillId="0" borderId="26" xfId="0" applyFont="1" applyBorder="1" applyAlignment="1">
      <alignment vertical="center" wrapText="1"/>
    </xf>
    <xf numFmtId="3" fontId="104" fillId="36" borderId="26" xfId="0" applyNumberFormat="1" applyFont="1" applyFill="1" applyBorder="1" applyAlignment="1">
      <alignment vertical="center" wrapText="1"/>
    </xf>
    <xf numFmtId="3" fontId="104" fillId="36" borderId="28" xfId="0" applyNumberFormat="1" applyFont="1" applyFill="1" applyBorder="1" applyAlignment="1">
      <alignment vertical="center" wrapText="1"/>
    </xf>
    <xf numFmtId="3" fontId="104" fillId="36" borderId="43" xfId="0" applyNumberFormat="1" applyFont="1" applyFill="1" applyBorder="1" applyAlignment="1">
      <alignment vertical="center" wrapText="1"/>
    </xf>
    <xf numFmtId="0" fontId="104" fillId="0" borderId="0" xfId="0" applyFont="1" applyFill="1" applyBorder="1" applyAlignment="1">
      <alignment wrapText="1"/>
    </xf>
    <xf numFmtId="0" fontId="102" fillId="0" borderId="0" xfId="0" applyFont="1" applyBorder="1" applyAlignment="1">
      <alignment horizontal="left" wrapText="1"/>
    </xf>
    <xf numFmtId="0" fontId="102" fillId="0" borderId="19" xfId="0" applyFont="1" applyBorder="1"/>
    <xf numFmtId="0" fontId="106" fillId="0" borderId="30" xfId="0" applyFont="1" applyBorder="1" applyAlignment="1">
      <alignment horizontal="center" wrapText="1"/>
    </xf>
    <xf numFmtId="0" fontId="106" fillId="0" borderId="21" xfId="0" applyFont="1" applyBorder="1" applyAlignment="1">
      <alignment horizontal="center"/>
    </xf>
    <xf numFmtId="0" fontId="102" fillId="0" borderId="124" xfId="0" applyFont="1" applyBorder="1" applyAlignment="1">
      <alignment vertical="center"/>
    </xf>
    <xf numFmtId="0" fontId="102" fillId="0" borderId="109" xfId="0" applyFont="1" applyBorder="1" applyAlignment="1">
      <alignment wrapText="1"/>
    </xf>
    <xf numFmtId="0" fontId="102" fillId="0" borderId="22" xfId="0" applyFont="1" applyBorder="1" applyAlignment="1">
      <alignment vertical="center"/>
    </xf>
    <xf numFmtId="0" fontId="106" fillId="0" borderId="8" xfId="0" applyFont="1" applyBorder="1" applyAlignment="1">
      <alignment horizontal="center" vertical="center" wrapText="1"/>
    </xf>
    <xf numFmtId="0" fontId="106" fillId="0" borderId="122" xfId="0" applyFont="1" applyBorder="1" applyAlignment="1">
      <alignment horizontal="center" vertical="center" wrapText="1"/>
    </xf>
    <xf numFmtId="0" fontId="102" fillId="0" borderId="122" xfId="0" applyFont="1" applyBorder="1" applyAlignment="1"/>
    <xf numFmtId="0" fontId="102" fillId="0" borderId="122" xfId="0" applyFont="1" applyBorder="1" applyAlignment="1">
      <alignment horizontal="left" vertical="center" wrapText="1"/>
    </xf>
    <xf numFmtId="0" fontId="102" fillId="0" borderId="8" xfId="0" applyFont="1" applyBorder="1" applyAlignment="1">
      <alignment wrapText="1"/>
    </xf>
    <xf numFmtId="0" fontId="102" fillId="0" borderId="24" xfId="0" applyFont="1" applyBorder="1" applyAlignment="1">
      <alignment wrapText="1"/>
    </xf>
    <xf numFmtId="0" fontId="102" fillId="0" borderId="108" xfId="0" applyFont="1" applyBorder="1" applyAlignment="1">
      <alignment wrapText="1"/>
    </xf>
    <xf numFmtId="0" fontId="104" fillId="0" borderId="24" xfId="0" applyFont="1" applyBorder="1" applyAlignment="1"/>
    <xf numFmtId="0" fontId="102" fillId="0" borderId="104" xfId="0" applyFont="1" applyBorder="1" applyAlignment="1">
      <alignment wrapText="1"/>
    </xf>
    <xf numFmtId="0" fontId="102" fillId="0" borderId="25" xfId="0" applyFont="1" applyBorder="1"/>
    <xf numFmtId="0" fontId="102" fillId="0" borderId="28" xfId="0" applyFont="1" applyBorder="1" applyAlignment="1">
      <alignment wrapText="1"/>
    </xf>
    <xf numFmtId="0" fontId="104" fillId="0" borderId="27" xfId="0" applyFont="1" applyBorder="1" applyAlignment="1"/>
    <xf numFmtId="0" fontId="102" fillId="0" borderId="0" xfId="11" applyFont="1" applyFill="1" applyBorder="1" applyAlignment="1" applyProtection="1"/>
    <xf numFmtId="0" fontId="102" fillId="0" borderId="1" xfId="11" applyFont="1" applyFill="1" applyBorder="1" applyAlignment="1" applyProtection="1"/>
    <xf numFmtId="0" fontId="106" fillId="0" borderId="1" xfId="11" applyFont="1" applyFill="1" applyBorder="1" applyAlignment="1" applyProtection="1">
      <alignment horizontal="left" vertical="center"/>
    </xf>
    <xf numFmtId="0" fontId="102" fillId="0" borderId="0" xfId="11" applyFont="1" applyFill="1" applyBorder="1" applyAlignment="1" applyProtection="1">
      <alignment horizontal="left"/>
    </xf>
    <xf numFmtId="0" fontId="110" fillId="0" borderId="0" xfId="11" applyFont="1" applyFill="1" applyBorder="1" applyAlignment="1" applyProtection="1">
      <alignment horizontal="right"/>
    </xf>
    <xf numFmtId="0" fontId="102" fillId="0" borderId="19" xfId="11" applyFont="1" applyFill="1" applyBorder="1" applyAlignment="1" applyProtection="1">
      <alignment vertical="center"/>
    </xf>
    <xf numFmtId="0" fontId="102" fillId="0" borderId="20" xfId="11" applyFont="1" applyFill="1" applyBorder="1" applyAlignment="1" applyProtection="1">
      <alignment vertical="center"/>
    </xf>
    <xf numFmtId="0" fontId="106" fillId="0" borderId="20" xfId="11" applyFont="1" applyFill="1" applyBorder="1" applyAlignment="1" applyProtection="1">
      <alignment horizontal="center" vertical="center"/>
    </xf>
    <xf numFmtId="0" fontId="106" fillId="0" borderId="21" xfId="11" applyFont="1" applyFill="1" applyBorder="1" applyAlignment="1" applyProtection="1">
      <alignment horizontal="center" vertical="center"/>
    </xf>
    <xf numFmtId="0" fontId="102" fillId="0" borderId="0" xfId="11" applyFont="1" applyFill="1" applyBorder="1" applyAlignment="1" applyProtection="1">
      <alignment vertical="center"/>
    </xf>
    <xf numFmtId="0" fontId="105" fillId="0" borderId="124" xfId="0" applyFont="1" applyBorder="1"/>
    <xf numFmtId="0" fontId="104" fillId="0" borderId="7"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5" fillId="0" borderId="124" xfId="0" applyFont="1" applyBorder="1" applyAlignment="1">
      <alignment horizontal="center"/>
    </xf>
    <xf numFmtId="0" fontId="104" fillId="0" borderId="107" xfId="0" applyFont="1" applyBorder="1" applyAlignment="1">
      <alignment vertical="center" wrapText="1"/>
    </xf>
    <xf numFmtId="167" fontId="104" fillId="0" borderId="108" xfId="0" applyNumberFormat="1" applyFont="1" applyBorder="1" applyAlignment="1">
      <alignment horizontal="center" vertical="center"/>
    </xf>
    <xf numFmtId="167" fontId="104" fillId="0" borderId="122" xfId="0" applyNumberFormat="1" applyFont="1" applyBorder="1" applyAlignment="1">
      <alignment horizontal="center" vertical="center"/>
    </xf>
    <xf numFmtId="167" fontId="111" fillId="0" borderId="108" xfId="0" applyNumberFormat="1" applyFont="1" applyBorder="1" applyAlignment="1">
      <alignment horizontal="center" vertical="center"/>
    </xf>
    <xf numFmtId="0" fontId="111" fillId="0" borderId="107" xfId="0" applyFont="1" applyBorder="1" applyAlignment="1">
      <alignment vertical="center" wrapText="1"/>
    </xf>
    <xf numFmtId="167" fontId="105" fillId="0" borderId="0" xfId="0" applyNumberFormat="1" applyFont="1"/>
    <xf numFmtId="0" fontId="105" fillId="0" borderId="25" xfId="0" applyFont="1" applyBorder="1"/>
    <xf numFmtId="0" fontId="107" fillId="36" borderId="125" xfId="0" applyFont="1" applyFill="1" applyBorder="1" applyAlignment="1">
      <alignment vertical="center" wrapText="1"/>
    </xf>
    <xf numFmtId="167" fontId="107" fillId="36" borderId="26" xfId="0" applyNumberFormat="1" applyFont="1" applyFill="1" applyBorder="1" applyAlignment="1">
      <alignment horizontal="center" vertical="center"/>
    </xf>
    <xf numFmtId="167" fontId="107" fillId="36" borderId="27" xfId="0" applyNumberFormat="1" applyFont="1" applyFill="1" applyBorder="1" applyAlignment="1">
      <alignment horizontal="center" vertical="center"/>
    </xf>
    <xf numFmtId="0" fontId="104" fillId="0" borderId="0" xfId="0" applyFont="1" applyAlignment="1">
      <alignment vertical="center"/>
    </xf>
    <xf numFmtId="0" fontId="106" fillId="0" borderId="0" xfId="11" applyFont="1" applyFill="1" applyBorder="1" applyAlignment="1" applyProtection="1">
      <alignment horizontal="center" vertical="center" wrapText="1"/>
    </xf>
    <xf numFmtId="0" fontId="105" fillId="0" borderId="19" xfId="0" applyFont="1" applyBorder="1" applyAlignment="1">
      <alignment horizontal="center" vertical="center"/>
    </xf>
    <xf numFmtId="0" fontId="107" fillId="36" borderId="31" xfId="0" applyFont="1" applyFill="1" applyBorder="1" applyAlignment="1">
      <alignment wrapText="1"/>
    </xf>
    <xf numFmtId="193" fontId="105" fillId="36" borderId="21" xfId="0" applyNumberFormat="1" applyFont="1" applyFill="1" applyBorder="1" applyAlignment="1">
      <alignment horizontal="center" vertical="center"/>
    </xf>
    <xf numFmtId="0" fontId="104" fillId="0" borderId="22" xfId="0" applyFont="1" applyBorder="1" applyAlignment="1">
      <alignment horizontal="center" vertical="center"/>
    </xf>
    <xf numFmtId="0" fontId="104" fillId="0" borderId="9" xfId="0" applyFont="1" applyFill="1" applyBorder="1" applyAlignment="1"/>
    <xf numFmtId="193" fontId="105" fillId="0" borderId="23" xfId="0" applyNumberFormat="1" applyFont="1" applyBorder="1" applyAlignment="1"/>
    <xf numFmtId="0" fontId="105" fillId="0" borderId="0" xfId="0" applyFont="1" applyAlignment="1"/>
    <xf numFmtId="0" fontId="104" fillId="0" borderId="22" xfId="0" applyFont="1" applyBorder="1" applyAlignment="1">
      <alignment horizontal="center" vertical="center" wrapText="1"/>
    </xf>
    <xf numFmtId="0" fontId="104" fillId="0" borderId="9" xfId="0" applyFont="1" applyFill="1" applyBorder="1" applyAlignment="1">
      <alignment vertical="center" wrapText="1"/>
    </xf>
    <xf numFmtId="193" fontId="105" fillId="0" borderId="23" xfId="0" applyNumberFormat="1" applyFont="1" applyBorder="1" applyAlignment="1">
      <alignment wrapText="1"/>
    </xf>
    <xf numFmtId="0" fontId="105" fillId="0" borderId="0" xfId="0" applyFont="1" applyAlignment="1">
      <alignment wrapText="1"/>
    </xf>
    <xf numFmtId="0" fontId="107" fillId="36" borderId="9" xfId="0" applyFont="1" applyFill="1" applyBorder="1" applyAlignment="1">
      <alignment wrapText="1"/>
    </xf>
    <xf numFmtId="193" fontId="105" fillId="36" borderId="23" xfId="0" applyNumberFormat="1" applyFont="1" applyFill="1" applyBorder="1" applyAlignment="1">
      <alignment horizontal="center" vertical="center" wrapText="1"/>
    </xf>
    <xf numFmtId="0" fontId="104" fillId="0" borderId="9" xfId="0" applyFont="1" applyFill="1" applyBorder="1" applyAlignment="1">
      <alignment vertical="center"/>
    </xf>
    <xf numFmtId="0" fontId="104" fillId="0" borderId="9" xfId="0" applyFont="1" applyBorder="1" applyAlignment="1">
      <alignment wrapText="1"/>
    </xf>
    <xf numFmtId="193" fontId="105" fillId="0" borderId="23" xfId="0" applyNumberFormat="1" applyFont="1" applyFill="1" applyBorder="1" applyAlignment="1">
      <alignment wrapText="1"/>
    </xf>
    <xf numFmtId="0" fontId="107" fillId="36" borderId="77" xfId="0" applyFont="1" applyFill="1" applyBorder="1" applyAlignment="1">
      <alignment wrapText="1"/>
    </xf>
    <xf numFmtId="193" fontId="105" fillId="36" borderId="27" xfId="0" applyNumberFormat="1" applyFont="1" applyFill="1" applyBorder="1" applyAlignment="1">
      <alignment horizontal="center" vertical="center" wrapText="1"/>
    </xf>
    <xf numFmtId="0" fontId="104" fillId="0" borderId="0" xfId="0" applyFont="1" applyAlignment="1">
      <alignment horizontal="center" vertical="center"/>
    </xf>
    <xf numFmtId="0" fontId="104" fillId="0" borderId="0" xfId="0" applyFont="1" applyFill="1"/>
    <xf numFmtId="0" fontId="107" fillId="0" borderId="0" xfId="0" applyFont="1" applyAlignment="1">
      <alignment horizontal="center"/>
    </xf>
    <xf numFmtId="0" fontId="102" fillId="0" borderId="19" xfId="9" applyFont="1" applyFill="1" applyBorder="1" applyAlignment="1" applyProtection="1">
      <alignment horizontal="center" vertical="center"/>
      <protection locked="0"/>
    </xf>
    <xf numFmtId="0" fontId="106" fillId="3" borderId="5" xfId="9" applyFont="1" applyFill="1" applyBorder="1" applyAlignment="1" applyProtection="1">
      <alignment horizontal="center" vertical="center" wrapText="1"/>
      <protection locked="0"/>
    </xf>
    <xf numFmtId="164" fontId="102" fillId="3" borderId="21" xfId="2" applyNumberFormat="1" applyFont="1" applyFill="1" applyBorder="1" applyAlignment="1" applyProtection="1">
      <alignment horizontal="center" vertical="center"/>
      <protection locked="0"/>
    </xf>
    <xf numFmtId="0" fontId="102" fillId="0" borderId="22" xfId="9" applyFont="1" applyFill="1" applyBorder="1" applyAlignment="1" applyProtection="1">
      <alignment horizontal="center" vertical="center"/>
      <protection locked="0"/>
    </xf>
    <xf numFmtId="0" fontId="107" fillId="36" borderId="3" xfId="0" applyFont="1" applyFill="1" applyBorder="1" applyAlignment="1">
      <alignment horizontal="left" vertical="top" wrapText="1"/>
    </xf>
    <xf numFmtId="193" fontId="102" fillId="36" borderId="23" xfId="2" applyNumberFormat="1" applyFont="1" applyFill="1" applyBorder="1" applyAlignment="1" applyProtection="1">
      <alignment vertical="top"/>
    </xf>
    <xf numFmtId="0" fontId="102" fillId="3" borderId="7" xfId="13" applyFont="1" applyFill="1" applyBorder="1" applyAlignment="1" applyProtection="1">
      <alignment vertical="center" wrapText="1"/>
      <protection locked="0"/>
    </xf>
    <xf numFmtId="193" fontId="102" fillId="3" borderId="23" xfId="2" applyNumberFormat="1" applyFont="1" applyFill="1" applyBorder="1" applyAlignment="1" applyProtection="1">
      <alignment vertical="top"/>
      <protection locked="0"/>
    </xf>
    <xf numFmtId="0" fontId="102" fillId="3" borderId="3" xfId="13" applyFont="1" applyFill="1" applyBorder="1" applyAlignment="1" applyProtection="1">
      <alignment vertical="center" wrapText="1"/>
      <protection locked="0"/>
    </xf>
    <xf numFmtId="0" fontId="102" fillId="3" borderId="2" xfId="13" applyFont="1" applyFill="1" applyBorder="1" applyAlignment="1" applyProtection="1">
      <alignment vertical="center" wrapText="1"/>
      <protection locked="0"/>
    </xf>
    <xf numFmtId="193" fontId="102" fillId="36" borderId="23" xfId="2" applyNumberFormat="1" applyFont="1" applyFill="1" applyBorder="1" applyAlignment="1" applyProtection="1">
      <alignment vertical="top" wrapText="1"/>
    </xf>
    <xf numFmtId="0" fontId="102" fillId="3" borderId="7" xfId="13" applyFont="1" applyFill="1" applyBorder="1" applyAlignment="1" applyProtection="1">
      <alignment horizontal="left" vertical="center" wrapText="1"/>
      <protection locked="0"/>
    </xf>
    <xf numFmtId="193" fontId="102" fillId="3" borderId="23" xfId="2" applyNumberFormat="1" applyFont="1" applyFill="1" applyBorder="1" applyAlignment="1" applyProtection="1">
      <alignment vertical="top" wrapText="1"/>
      <protection locked="0"/>
    </xf>
    <xf numFmtId="0" fontId="102" fillId="3" borderId="3" xfId="13" applyFont="1" applyFill="1" applyBorder="1" applyAlignment="1" applyProtection="1">
      <alignment horizontal="left" vertical="center" wrapText="1"/>
      <protection locked="0"/>
    </xf>
    <xf numFmtId="0" fontId="102" fillId="3" borderId="3" xfId="9" applyFont="1" applyFill="1" applyBorder="1" applyAlignment="1" applyProtection="1">
      <alignment horizontal="left" vertical="center" wrapText="1"/>
      <protection locked="0"/>
    </xf>
    <xf numFmtId="0" fontId="102" fillId="0" borderId="3" xfId="13" applyFont="1" applyBorder="1" applyAlignment="1" applyProtection="1">
      <alignment horizontal="left" vertical="center" wrapText="1"/>
      <protection locked="0"/>
    </xf>
    <xf numFmtId="0" fontId="102" fillId="0" borderId="0" xfId="13" applyFont="1" applyBorder="1" applyAlignment="1" applyProtection="1">
      <alignment wrapText="1"/>
      <protection locked="0"/>
    </xf>
    <xf numFmtId="0" fontId="102" fillId="0" borderId="3" xfId="13" applyFont="1" applyFill="1" applyBorder="1" applyAlignment="1" applyProtection="1">
      <alignment horizontal="left" vertical="center" wrapText="1"/>
      <protection locked="0"/>
    </xf>
    <xf numFmtId="1" fontId="106" fillId="36" borderId="3" xfId="2" applyNumberFormat="1" applyFont="1" applyFill="1" applyBorder="1" applyAlignment="1" applyProtection="1">
      <alignment horizontal="left" vertical="top" wrapText="1"/>
    </xf>
    <xf numFmtId="0" fontId="102" fillId="0" borderId="22" xfId="9" applyFont="1" applyFill="1" applyBorder="1" applyAlignment="1" applyProtection="1">
      <alignment horizontal="center" vertical="center" wrapText="1"/>
      <protection locked="0"/>
    </xf>
    <xf numFmtId="0" fontId="106" fillId="3" borderId="3" xfId="13" applyFont="1" applyFill="1" applyBorder="1" applyAlignment="1" applyProtection="1">
      <alignment vertical="center" wrapText="1"/>
      <protection locked="0"/>
    </xf>
    <xf numFmtId="193" fontId="102" fillId="36" borderId="23" xfId="2" applyNumberFormat="1" applyFont="1" applyFill="1" applyBorder="1" applyAlignment="1" applyProtection="1">
      <alignment vertical="top" wrapText="1"/>
      <protection locked="0"/>
    </xf>
    <xf numFmtId="0" fontId="102" fillId="3" borderId="3" xfId="13" applyFont="1" applyFill="1" applyBorder="1" applyAlignment="1" applyProtection="1">
      <alignment horizontal="left" vertical="center" wrapText="1" indent="3"/>
      <protection locked="0"/>
    </xf>
    <xf numFmtId="0" fontId="106" fillId="36" borderId="3" xfId="13" applyFont="1" applyFill="1" applyBorder="1" applyAlignment="1" applyProtection="1">
      <alignment vertical="center" wrapText="1"/>
      <protection locked="0"/>
    </xf>
    <xf numFmtId="0" fontId="102" fillId="0" borderId="25" xfId="9" applyFont="1" applyFill="1" applyBorder="1" applyAlignment="1" applyProtection="1">
      <alignment horizontal="center" vertical="center" wrapText="1"/>
      <protection locked="0"/>
    </xf>
    <xf numFmtId="0" fontId="106" fillId="36" borderId="26" xfId="13" applyFont="1" applyFill="1" applyBorder="1" applyAlignment="1" applyProtection="1">
      <alignment vertical="center" wrapText="1"/>
      <protection locked="0"/>
    </xf>
    <xf numFmtId="193" fontId="102" fillId="36" borderId="27" xfId="2" applyNumberFormat="1" applyFont="1" applyFill="1" applyBorder="1" applyAlignment="1" applyProtection="1">
      <alignment vertical="top" wrapText="1"/>
    </xf>
    <xf numFmtId="0" fontId="107" fillId="0" borderId="0" xfId="21410" applyFont="1" applyFill="1" applyAlignment="1" applyProtection="1">
      <alignment horizontal="left" vertical="center"/>
      <protection locked="0"/>
    </xf>
    <xf numFmtId="0" fontId="107" fillId="36" borderId="20" xfId="0" applyFont="1" applyFill="1" applyBorder="1" applyAlignment="1">
      <alignment horizontal="center" vertical="center" wrapText="1"/>
    </xf>
    <xf numFmtId="0" fontId="107" fillId="36" borderId="21" xfId="0" applyFont="1" applyFill="1" applyBorder="1" applyAlignment="1">
      <alignment horizontal="center" vertical="center" wrapText="1"/>
    </xf>
    <xf numFmtId="0" fontId="104" fillId="0" borderId="0" xfId="0" applyFont="1" applyFill="1" applyAlignment="1">
      <alignment horizontal="center" vertical="center"/>
    </xf>
    <xf numFmtId="0" fontId="107" fillId="36" borderId="124" xfId="0" applyFont="1" applyFill="1" applyBorder="1" applyAlignment="1">
      <alignment horizontal="left" vertical="center" wrapText="1"/>
    </xf>
    <xf numFmtId="0" fontId="107" fillId="36" borderId="108" xfId="0" applyFont="1" applyFill="1" applyBorder="1" applyAlignment="1">
      <alignment horizontal="left" vertical="center" wrapText="1"/>
    </xf>
    <xf numFmtId="0" fontId="107" fillId="36" borderId="122" xfId="0" applyFont="1" applyFill="1" applyBorder="1" applyAlignment="1">
      <alignment horizontal="left" vertical="center" wrapText="1"/>
    </xf>
    <xf numFmtId="0" fontId="104" fillId="0" borderId="0" xfId="0" applyFont="1" applyFill="1" applyAlignment="1">
      <alignment horizontal="left" vertical="center"/>
    </xf>
    <xf numFmtId="0" fontId="104" fillId="0" borderId="124" xfId="0" applyFont="1" applyFill="1" applyBorder="1" applyAlignment="1">
      <alignment horizontal="right" vertical="center" wrapText="1"/>
    </xf>
    <xf numFmtId="0" fontId="104" fillId="0" borderId="108" xfId="0" applyFont="1" applyFill="1" applyBorder="1" applyAlignment="1">
      <alignment horizontal="left" vertical="center" wrapText="1"/>
    </xf>
    <xf numFmtId="10" fontId="102" fillId="0" borderId="108" xfId="20961" applyNumberFormat="1" applyFont="1" applyFill="1" applyBorder="1" applyAlignment="1">
      <alignment horizontal="left" vertical="center" wrapText="1"/>
    </xf>
    <xf numFmtId="164" fontId="104" fillId="0" borderId="122" xfId="7" applyNumberFormat="1" applyFont="1" applyFill="1" applyBorder="1" applyAlignment="1">
      <alignment horizontal="right" vertical="center" wrapText="1"/>
    </xf>
    <xf numFmtId="10" fontId="104" fillId="0" borderId="108" xfId="20961" applyNumberFormat="1" applyFont="1" applyFill="1" applyBorder="1" applyAlignment="1">
      <alignment horizontal="left" vertical="center" wrapText="1"/>
    </xf>
    <xf numFmtId="10" fontId="107" fillId="36" borderId="108" xfId="0" applyNumberFormat="1" applyFont="1" applyFill="1" applyBorder="1" applyAlignment="1">
      <alignment horizontal="left" vertical="center" wrapText="1"/>
    </xf>
    <xf numFmtId="1" fontId="107" fillId="36" borderId="122" xfId="0" applyNumberFormat="1" applyFont="1" applyFill="1" applyBorder="1" applyAlignment="1">
      <alignment horizontal="right" vertical="center" wrapText="1"/>
    </xf>
    <xf numFmtId="10" fontId="107" fillId="36" borderId="108" xfId="20961" applyNumberFormat="1" applyFont="1" applyFill="1" applyBorder="1" applyAlignment="1">
      <alignment horizontal="left" vertical="center" wrapText="1"/>
    </xf>
    <xf numFmtId="49" fontId="104" fillId="0" borderId="124" xfId="0" applyNumberFormat="1" applyFont="1" applyFill="1" applyBorder="1" applyAlignment="1">
      <alignment horizontal="right" vertical="center" wrapText="1"/>
    </xf>
    <xf numFmtId="10" fontId="107" fillId="36" borderId="108" xfId="0" applyNumberFormat="1" applyFont="1" applyFill="1" applyBorder="1" applyAlignment="1">
      <alignment horizontal="center" vertical="center" wrapText="1"/>
    </xf>
    <xf numFmtId="1" fontId="107" fillId="36" borderId="122" xfId="0" applyNumberFormat="1" applyFont="1" applyFill="1" applyBorder="1" applyAlignment="1">
      <alignment horizontal="center" vertical="center" wrapText="1"/>
    </xf>
    <xf numFmtId="0" fontId="107" fillId="0" borderId="124" xfId="0" applyFont="1" applyFill="1" applyBorder="1" applyAlignment="1">
      <alignment horizontal="left" vertical="center" wrapText="1"/>
    </xf>
    <xf numFmtId="49" fontId="106" fillId="0" borderId="25" xfId="5" applyNumberFormat="1" applyFont="1" applyFill="1" applyBorder="1" applyAlignment="1" applyProtection="1">
      <alignment horizontal="left" vertical="center"/>
      <protection locked="0"/>
    </xf>
    <xf numFmtId="0" fontId="102" fillId="0" borderId="26" xfId="9" applyFont="1" applyFill="1" applyBorder="1" applyAlignment="1" applyProtection="1">
      <alignment horizontal="left" vertical="center" wrapText="1"/>
      <protection locked="0"/>
    </xf>
    <xf numFmtId="10" fontId="102" fillId="0" borderId="26" xfId="20961" applyNumberFormat="1" applyFont="1" applyFill="1" applyBorder="1" applyAlignment="1" applyProtection="1">
      <alignment horizontal="left" vertical="center"/>
    </xf>
    <xf numFmtId="164" fontId="102" fillId="0" borderId="27" xfId="7" applyNumberFormat="1" applyFont="1" applyFill="1" applyBorder="1" applyAlignment="1" applyProtection="1">
      <alignment horizontal="right" vertical="center"/>
    </xf>
    <xf numFmtId="0" fontId="106" fillId="0" borderId="0" xfId="11" applyFont="1" applyFill="1" applyBorder="1" applyAlignment="1" applyProtection="1"/>
    <xf numFmtId="0" fontId="106" fillId="0" borderId="0" xfId="11" applyFont="1" applyFill="1" applyBorder="1" applyAlignment="1" applyProtection="1">
      <alignment horizontal="center"/>
    </xf>
    <xf numFmtId="0" fontId="110" fillId="0" borderId="0" xfId="0" applyFont="1" applyFill="1" applyBorder="1" applyAlignment="1" applyProtection="1">
      <alignment horizontal="right"/>
      <protection locked="0"/>
    </xf>
    <xf numFmtId="0" fontId="104" fillId="0" borderId="4" xfId="0" applyFont="1" applyFill="1" applyBorder="1" applyAlignment="1">
      <alignment horizontal="center" vertical="center" wrapText="1"/>
    </xf>
    <xf numFmtId="0" fontId="104" fillId="0" borderId="5" xfId="0" applyFont="1" applyFill="1" applyBorder="1" applyAlignment="1">
      <alignment horizontal="center" vertical="center" wrapText="1"/>
    </xf>
    <xf numFmtId="0" fontId="104" fillId="0" borderId="68" xfId="0" applyFont="1" applyFill="1" applyBorder="1" applyAlignment="1">
      <alignment horizontal="center" vertical="center" wrapText="1"/>
    </xf>
    <xf numFmtId="0" fontId="104" fillId="0" borderId="6" xfId="0" applyFont="1" applyFill="1" applyBorder="1" applyAlignment="1">
      <alignment horizontal="center" vertical="center" wrapText="1"/>
    </xf>
    <xf numFmtId="0" fontId="104" fillId="0" borderId="22" xfId="0" applyFont="1" applyBorder="1" applyAlignment="1">
      <alignment horizontal="center"/>
    </xf>
    <xf numFmtId="0" fontId="104" fillId="0" borderId="36" xfId="0" applyFont="1" applyBorder="1" applyAlignment="1">
      <alignment wrapText="1"/>
    </xf>
    <xf numFmtId="193" fontId="104" fillId="0" borderId="35" xfId="0" applyNumberFormat="1" applyFont="1" applyBorder="1" applyAlignment="1">
      <alignment vertical="center"/>
    </xf>
    <xf numFmtId="167" fontId="104" fillId="0" borderId="69" xfId="0" applyNumberFormat="1" applyFont="1" applyBorder="1" applyAlignment="1">
      <alignment horizontal="center"/>
    </xf>
    <xf numFmtId="167" fontId="105" fillId="0" borderId="0" xfId="0" applyNumberFormat="1" applyFont="1" applyBorder="1" applyAlignment="1">
      <alignment horizontal="center"/>
    </xf>
    <xf numFmtId="0" fontId="104" fillId="0" borderId="12" xfId="0" applyFont="1" applyBorder="1" applyAlignment="1">
      <alignment wrapText="1"/>
    </xf>
    <xf numFmtId="193" fontId="104" fillId="0" borderId="14" xfId="0" applyNumberFormat="1" applyFont="1" applyBorder="1" applyAlignment="1">
      <alignment vertical="center"/>
    </xf>
    <xf numFmtId="167" fontId="104" fillId="0" borderId="67" xfId="0" applyNumberFormat="1" applyFont="1" applyBorder="1" applyAlignment="1">
      <alignment horizontal="center"/>
    </xf>
    <xf numFmtId="193" fontId="111" fillId="0" borderId="14" xfId="0" applyNumberFormat="1" applyFont="1" applyBorder="1" applyAlignment="1">
      <alignment vertical="center"/>
    </xf>
    <xf numFmtId="167" fontId="111" fillId="0" borderId="67" xfId="0" applyNumberFormat="1" applyFont="1" applyBorder="1" applyAlignment="1">
      <alignment horizontal="center"/>
    </xf>
    <xf numFmtId="167" fontId="113" fillId="0" borderId="0" xfId="0" applyNumberFormat="1" applyFont="1" applyBorder="1" applyAlignment="1">
      <alignment horizontal="center"/>
    </xf>
    <xf numFmtId="0" fontId="111" fillId="0" borderId="12" xfId="0" applyFont="1" applyBorder="1" applyAlignment="1">
      <alignment wrapText="1"/>
    </xf>
    <xf numFmtId="0" fontId="111" fillId="0" borderId="12" xfId="0" applyFont="1" applyBorder="1" applyAlignment="1">
      <alignment horizontal="right" wrapText="1"/>
    </xf>
    <xf numFmtId="193" fontId="104" fillId="36" borderId="14" xfId="0" applyNumberFormat="1" applyFont="1" applyFill="1" applyBorder="1" applyAlignment="1">
      <alignment vertical="center"/>
    </xf>
    <xf numFmtId="167" fontId="110" fillId="77" borderId="67" xfId="0" applyNumberFormat="1" applyFont="1" applyFill="1" applyBorder="1" applyAlignment="1">
      <alignment horizontal="center"/>
    </xf>
    <xf numFmtId="0" fontId="104" fillId="0" borderId="13" xfId="0" applyFont="1" applyBorder="1" applyAlignment="1">
      <alignment wrapText="1"/>
    </xf>
    <xf numFmtId="193" fontId="104" fillId="0" borderId="15" xfId="0" applyNumberFormat="1" applyFont="1" applyBorder="1" applyAlignment="1">
      <alignment vertical="center"/>
    </xf>
    <xf numFmtId="167" fontId="104" fillId="0" borderId="70" xfId="0" applyNumberFormat="1" applyFont="1" applyBorder="1" applyAlignment="1">
      <alignment horizontal="center"/>
    </xf>
    <xf numFmtId="0" fontId="107" fillId="36" borderId="16" xfId="0" applyFont="1" applyFill="1" applyBorder="1" applyAlignment="1">
      <alignment wrapText="1"/>
    </xf>
    <xf numFmtId="193" fontId="107" fillId="36" borderId="17" xfId="0" applyNumberFormat="1" applyFont="1" applyFill="1" applyBorder="1" applyAlignment="1">
      <alignment vertical="center"/>
    </xf>
    <xf numFmtId="167" fontId="107" fillId="36" borderId="62" xfId="0" applyNumberFormat="1" applyFont="1" applyFill="1" applyBorder="1" applyAlignment="1">
      <alignment horizontal="center"/>
    </xf>
    <xf numFmtId="167" fontId="114" fillId="0" borderId="0" xfId="0" applyNumberFormat="1" applyFont="1" applyFill="1" applyBorder="1" applyAlignment="1">
      <alignment horizontal="center"/>
    </xf>
    <xf numFmtId="193" fontId="104" fillId="0" borderId="18" xfId="0" applyNumberFormat="1" applyFont="1" applyBorder="1" applyAlignment="1">
      <alignment vertical="center"/>
    </xf>
    <xf numFmtId="167" fontId="104" fillId="0" borderId="66" xfId="0" applyNumberFormat="1" applyFont="1" applyBorder="1" applyAlignment="1">
      <alignment horizontal="center"/>
    </xf>
    <xf numFmtId="0" fontId="104" fillId="0" borderId="124" xfId="0" applyFont="1" applyBorder="1" applyAlignment="1">
      <alignment horizontal="center"/>
    </xf>
    <xf numFmtId="0" fontId="111" fillId="0" borderId="13" xfId="0" applyFont="1" applyBorder="1" applyAlignment="1">
      <alignment horizontal="right" wrapText="1"/>
    </xf>
    <xf numFmtId="193" fontId="111" fillId="0" borderId="15" xfId="0" applyNumberFormat="1" applyFont="1" applyBorder="1" applyAlignment="1">
      <alignment vertical="center"/>
    </xf>
    <xf numFmtId="167" fontId="104" fillId="0" borderId="71" xfId="0" applyNumberFormat="1" applyFont="1" applyBorder="1" applyAlignment="1">
      <alignment horizontal="center"/>
    </xf>
    <xf numFmtId="193" fontId="107" fillId="36" borderId="145" xfId="0" applyNumberFormat="1" applyFont="1" applyFill="1" applyBorder="1" applyAlignment="1">
      <alignment vertical="center"/>
    </xf>
    <xf numFmtId="0" fontId="104" fillId="0" borderId="25" xfId="0" applyFont="1" applyBorder="1" applyAlignment="1">
      <alignment horizontal="center"/>
    </xf>
    <xf numFmtId="0" fontId="107" fillId="36" borderId="63" xfId="0" applyFont="1" applyFill="1" applyBorder="1" applyAlignment="1">
      <alignment wrapText="1"/>
    </xf>
    <xf numFmtId="193" fontId="107" fillId="36" borderId="64" xfId="0" applyNumberFormat="1" applyFont="1" applyFill="1" applyBorder="1" applyAlignment="1">
      <alignment vertical="center"/>
    </xf>
    <xf numFmtId="167" fontId="107" fillId="36" borderId="65" xfId="0" applyNumberFormat="1" applyFont="1" applyFill="1" applyBorder="1" applyAlignment="1">
      <alignment horizontal="center"/>
    </xf>
    <xf numFmtId="0" fontId="107" fillId="0" borderId="0" xfId="0" applyFont="1" applyFill="1" applyBorder="1" applyAlignment="1">
      <alignment horizontal="center" wrapText="1"/>
    </xf>
    <xf numFmtId="0" fontId="104" fillId="0" borderId="60" xfId="0" applyFont="1" applyBorder="1"/>
    <xf numFmtId="0" fontId="104" fillId="0" borderId="61" xfId="0" applyFont="1" applyBorder="1"/>
    <xf numFmtId="0" fontId="104" fillId="0" borderId="20" xfId="0" applyFont="1" applyBorder="1" applyAlignment="1">
      <alignment horizontal="center" vertical="center"/>
    </xf>
    <xf numFmtId="0" fontId="104" fillId="0" borderId="30" xfId="0" applyFont="1" applyBorder="1" applyAlignment="1">
      <alignment horizontal="center" vertical="center"/>
    </xf>
    <xf numFmtId="0" fontId="104" fillId="0" borderId="21" xfId="0" applyFont="1" applyBorder="1" applyAlignment="1">
      <alignment horizontal="center" vertical="center"/>
    </xf>
    <xf numFmtId="0" fontId="104" fillId="0" borderId="72" xfId="0" applyFont="1" applyBorder="1"/>
    <xf numFmtId="9" fontId="115" fillId="0" borderId="3" xfId="0" applyNumberFormat="1" applyFont="1" applyFill="1" applyBorder="1" applyAlignment="1">
      <alignment horizontal="center" vertical="center"/>
    </xf>
    <xf numFmtId="0" fontId="104" fillId="0" borderId="22" xfId="0" applyFont="1" applyBorder="1" applyAlignment="1">
      <alignment vertical="center"/>
    </xf>
    <xf numFmtId="0" fontId="102" fillId="3" borderId="3" xfId="13" applyFont="1" applyFill="1" applyBorder="1" applyAlignment="1" applyProtection="1">
      <alignment horizontal="left" vertical="center"/>
      <protection locked="0"/>
    </xf>
    <xf numFmtId="164" fontId="104" fillId="0" borderId="3" xfId="7" applyNumberFormat="1" applyFont="1" applyBorder="1" applyAlignment="1"/>
    <xf numFmtId="164" fontId="104" fillId="0" borderId="8" xfId="7" applyNumberFormat="1" applyFont="1" applyBorder="1" applyAlignment="1"/>
    <xf numFmtId="167" fontId="104" fillId="0" borderId="23" xfId="0" applyNumberFormat="1" applyFont="1" applyBorder="1" applyAlignment="1"/>
    <xf numFmtId="0" fontId="112" fillId="0" borderId="0" xfId="0" applyFont="1" applyAlignment="1"/>
    <xf numFmtId="0" fontId="102" fillId="3" borderId="25" xfId="9" applyFont="1" applyFill="1" applyBorder="1" applyAlignment="1" applyProtection="1">
      <alignment horizontal="left" vertical="center"/>
      <protection locked="0"/>
    </xf>
    <xf numFmtId="0" fontId="106" fillId="3" borderId="26" xfId="16" applyFont="1" applyFill="1" applyBorder="1" applyAlignment="1" applyProtection="1">
      <protection locked="0"/>
    </xf>
    <xf numFmtId="193" fontId="104" fillId="36" borderId="26" xfId="0" applyNumberFormat="1" applyFont="1" applyFill="1" applyBorder="1"/>
    <xf numFmtId="164" fontId="104" fillId="36" borderId="27" xfId="7" applyNumberFormat="1" applyFont="1" applyFill="1" applyBorder="1"/>
    <xf numFmtId="0" fontId="107" fillId="0" borderId="0" xfId="0" applyFont="1" applyFill="1" applyAlignment="1">
      <alignment horizontal="center" wrapText="1"/>
    </xf>
    <xf numFmtId="0" fontId="104" fillId="0" borderId="19" xfId="0" applyFont="1" applyBorder="1"/>
    <xf numFmtId="0" fontId="104" fillId="0" borderId="21" xfId="0" applyFont="1" applyBorder="1"/>
    <xf numFmtId="0" fontId="104" fillId="0" borderId="23" xfId="0" applyFont="1" applyBorder="1" applyAlignment="1">
      <alignment horizontal="center" vertical="center"/>
    </xf>
    <xf numFmtId="164" fontId="102" fillId="3" borderId="22" xfId="1" applyNumberFormat="1" applyFont="1" applyFill="1" applyBorder="1" applyAlignment="1" applyProtection="1">
      <alignment horizontal="center" vertical="center" wrapText="1"/>
      <protection locked="0"/>
    </xf>
    <xf numFmtId="164" fontId="102" fillId="3" borderId="3" xfId="1" applyNumberFormat="1" applyFont="1" applyFill="1" applyBorder="1" applyAlignment="1" applyProtection="1">
      <alignment horizontal="center" vertical="center" wrapText="1"/>
      <protection locked="0"/>
    </xf>
    <xf numFmtId="0" fontId="102" fillId="0" borderId="3" xfId="13" applyFont="1" applyBorder="1" applyAlignment="1" applyProtection="1">
      <alignment horizontal="center" vertical="center" wrapText="1"/>
      <protection locked="0"/>
    </xf>
    <xf numFmtId="0" fontId="102" fillId="0" borderId="3" xfId="13" applyFont="1" applyFill="1" applyBorder="1" applyAlignment="1" applyProtection="1">
      <alignment horizontal="center" vertical="center" wrapText="1"/>
      <protection locked="0"/>
    </xf>
    <xf numFmtId="164" fontId="102" fillId="3" borderId="23" xfId="1" applyNumberFormat="1" applyFont="1" applyFill="1" applyBorder="1" applyAlignment="1" applyProtection="1">
      <alignment horizontal="center" vertical="center" wrapText="1"/>
      <protection locked="0"/>
    </xf>
    <xf numFmtId="0" fontId="102" fillId="3" borderId="22" xfId="5" applyFont="1" applyFill="1" applyBorder="1" applyAlignment="1" applyProtection="1">
      <alignment horizontal="right" vertical="center"/>
      <protection locked="0"/>
    </xf>
    <xf numFmtId="0" fontId="102" fillId="3" borderId="23" xfId="13" applyFont="1" applyFill="1" applyBorder="1" applyAlignment="1" applyProtection="1">
      <alignment horizontal="left" vertical="center"/>
      <protection locked="0"/>
    </xf>
    <xf numFmtId="193" fontId="104" fillId="0" borderId="22" xfId="0" applyNumberFormat="1" applyFont="1" applyBorder="1" applyAlignment="1"/>
    <xf numFmtId="193" fontId="104" fillId="0" borderId="3" xfId="0" applyNumberFormat="1" applyFont="1" applyBorder="1" applyAlignment="1"/>
    <xf numFmtId="193" fontId="104" fillId="0" borderId="23" xfId="0" applyNumberFormat="1" applyFont="1" applyBorder="1" applyAlignment="1"/>
    <xf numFmtId="164" fontId="104" fillId="0" borderId="24" xfId="7" applyNumberFormat="1" applyFont="1" applyBorder="1" applyAlignment="1">
      <alignment wrapText="1"/>
    </xf>
    <xf numFmtId="164" fontId="104" fillId="0" borderId="24" xfId="7" applyNumberFormat="1" applyFont="1" applyBorder="1" applyAlignment="1"/>
    <xf numFmtId="193" fontId="104" fillId="36" borderId="57" xfId="0" applyNumberFormat="1" applyFont="1" applyFill="1" applyBorder="1" applyAlignment="1"/>
    <xf numFmtId="0" fontId="106" fillId="3" borderId="27" xfId="16" applyFont="1" applyFill="1" applyBorder="1" applyAlignment="1" applyProtection="1">
      <protection locked="0"/>
    </xf>
    <xf numFmtId="193" fontId="104" fillId="36" borderId="25" xfId="0" applyNumberFormat="1" applyFont="1" applyFill="1" applyBorder="1"/>
    <xf numFmtId="193" fontId="104" fillId="36" borderId="27" xfId="0" applyNumberFormat="1" applyFont="1" applyFill="1" applyBorder="1"/>
    <xf numFmtId="193" fontId="104" fillId="36" borderId="58" xfId="0" applyNumberFormat="1" applyFont="1" applyFill="1" applyBorder="1"/>
    <xf numFmtId="0" fontId="104" fillId="0" borderId="0" xfId="0" applyFont="1" applyBorder="1" applyAlignment="1">
      <alignment horizontal="center" vertical="center" wrapText="1"/>
    </xf>
    <xf numFmtId="0" fontId="104" fillId="0" borderId="0" xfId="0" applyFont="1" applyBorder="1" applyAlignment="1">
      <alignment vertical="center"/>
    </xf>
    <xf numFmtId="0" fontId="104" fillId="0" borderId="0" xfId="0" applyFont="1" applyBorder="1" applyAlignment="1">
      <alignment vertical="center" wrapText="1"/>
    </xf>
    <xf numFmtId="0" fontId="107" fillId="0" borderId="0" xfId="0" applyFont="1" applyFill="1" applyAlignment="1">
      <alignment horizontal="center"/>
    </xf>
    <xf numFmtId="0" fontId="104" fillId="0" borderId="20" xfId="0" applyFont="1" applyBorder="1"/>
    <xf numFmtId="0" fontId="112" fillId="0" borderId="0" xfId="0" applyFont="1" applyAlignment="1">
      <alignment wrapText="1"/>
    </xf>
    <xf numFmtId="0" fontId="104" fillId="0" borderId="7" xfId="0" applyFont="1" applyBorder="1"/>
    <xf numFmtId="0" fontId="104" fillId="0" borderId="25" xfId="0" applyFont="1" applyBorder="1"/>
    <xf numFmtId="0" fontId="107" fillId="0" borderId="26" xfId="0" applyFont="1" applyBorder="1"/>
    <xf numFmtId="9" fontId="104" fillId="36" borderId="27" xfId="20961" applyFont="1" applyFill="1" applyBorder="1"/>
    <xf numFmtId="0" fontId="111" fillId="3" borderId="120" xfId="0" applyFont="1" applyFill="1" applyBorder="1" applyAlignment="1">
      <alignment horizontal="left"/>
    </xf>
    <xf numFmtId="0" fontId="111" fillId="3" borderId="121" xfId="0" applyFont="1" applyFill="1" applyBorder="1" applyAlignment="1">
      <alignment horizontal="left"/>
    </xf>
    <xf numFmtId="0" fontId="104" fillId="0" borderId="108" xfId="0" applyFont="1" applyFill="1" applyBorder="1" applyAlignment="1">
      <alignment horizontal="center" vertical="center" wrapText="1"/>
    </xf>
    <xf numFmtId="0" fontId="104" fillId="0" borderId="122" xfId="0" applyFont="1" applyFill="1" applyBorder="1" applyAlignment="1">
      <alignment horizontal="center" vertical="center" wrapText="1"/>
    </xf>
    <xf numFmtId="0" fontId="107" fillId="3" borderId="123" xfId="0" applyFont="1" applyFill="1" applyBorder="1" applyAlignment="1">
      <alignment vertical="center"/>
    </xf>
    <xf numFmtId="0" fontId="104" fillId="3" borderId="106" xfId="0" applyFont="1" applyFill="1" applyBorder="1" applyAlignment="1">
      <alignment vertical="center"/>
    </xf>
    <xf numFmtId="0" fontId="104" fillId="3" borderId="24" xfId="0" applyFont="1" applyFill="1" applyBorder="1" applyAlignment="1">
      <alignment vertical="center"/>
    </xf>
    <xf numFmtId="0" fontId="104" fillId="0" borderId="78" xfId="0" applyFont="1" applyFill="1" applyBorder="1" applyAlignment="1">
      <alignment horizontal="center" vertical="center"/>
    </xf>
    <xf numFmtId="0" fontId="104" fillId="0" borderId="7" xfId="0" applyFont="1" applyFill="1" applyBorder="1" applyAlignment="1">
      <alignment vertical="center"/>
    </xf>
    <xf numFmtId="164" fontId="102" fillId="37" borderId="0" xfId="1061" applyNumberFormat="1" applyFont="1" applyFill="1" applyBorder="1"/>
    <xf numFmtId="164" fontId="104" fillId="0" borderId="59" xfId="1061" applyNumberFormat="1" applyFont="1" applyFill="1" applyBorder="1" applyAlignment="1">
      <alignment vertical="center"/>
    </xf>
    <xf numFmtId="164" fontId="104" fillId="0" borderId="73" xfId="1061" applyNumberFormat="1" applyFont="1" applyFill="1" applyBorder="1" applyAlignment="1">
      <alignment vertical="center"/>
    </xf>
    <xf numFmtId="0" fontId="104" fillId="0" borderId="124" xfId="0" applyFont="1" applyFill="1" applyBorder="1" applyAlignment="1">
      <alignment horizontal="center" vertical="center"/>
    </xf>
    <xf numFmtId="0" fontId="104" fillId="0" borderId="108" xfId="0" applyFont="1" applyFill="1" applyBorder="1" applyAlignment="1">
      <alignment vertical="center"/>
    </xf>
    <xf numFmtId="164" fontId="104" fillId="0" borderId="108" xfId="1061" applyNumberFormat="1" applyFont="1" applyFill="1" applyBorder="1" applyAlignment="1">
      <alignment vertical="center"/>
    </xf>
    <xf numFmtId="0" fontId="107" fillId="0" borderId="108" xfId="0" applyFont="1" applyFill="1" applyBorder="1" applyAlignment="1">
      <alignment vertical="center"/>
    </xf>
    <xf numFmtId="0" fontId="107" fillId="0" borderId="26" xfId="0" applyFont="1" applyFill="1" applyBorder="1" applyAlignment="1">
      <alignment vertical="center"/>
    </xf>
    <xf numFmtId="164" fontId="104" fillId="0" borderId="26" xfId="1061" applyNumberFormat="1" applyFont="1" applyFill="1" applyBorder="1" applyAlignment="1">
      <alignment vertical="center"/>
    </xf>
    <xf numFmtId="164" fontId="104" fillId="0" borderId="28" xfId="1061" applyNumberFormat="1" applyFont="1" applyFill="1" applyBorder="1" applyAlignment="1">
      <alignment vertical="center"/>
    </xf>
    <xf numFmtId="164" fontId="104" fillId="0" borderId="27" xfId="1061" applyNumberFormat="1" applyFont="1" applyFill="1" applyBorder="1" applyAlignment="1">
      <alignment vertical="center"/>
    </xf>
    <xf numFmtId="0" fontId="104" fillId="3" borderId="72" xfId="0" applyFont="1" applyFill="1" applyBorder="1" applyAlignment="1">
      <alignment horizontal="center" vertical="center"/>
    </xf>
    <xf numFmtId="0" fontId="104" fillId="3" borderId="0" xfId="0" applyFont="1" applyFill="1" applyBorder="1" applyAlignment="1">
      <alignment vertical="center"/>
    </xf>
    <xf numFmtId="0" fontId="104" fillId="0" borderId="19" xfId="0" applyFont="1" applyFill="1" applyBorder="1" applyAlignment="1">
      <alignment horizontal="center" vertical="center"/>
    </xf>
    <xf numFmtId="0" fontId="104" fillId="0" borderId="20" xfId="0" applyFont="1" applyFill="1" applyBorder="1" applyAlignment="1">
      <alignment vertical="center"/>
    </xf>
    <xf numFmtId="169" fontId="102" fillId="37" borderId="61" xfId="20" applyFont="1" applyBorder="1"/>
    <xf numFmtId="164" fontId="104" fillId="0" borderId="30" xfId="0" applyNumberFormat="1" applyFont="1" applyFill="1" applyBorder="1" applyAlignment="1">
      <alignment vertical="center"/>
    </xf>
    <xf numFmtId="164" fontId="104" fillId="0" borderId="30" xfId="1061" applyNumberFormat="1" applyFont="1" applyFill="1" applyBorder="1" applyAlignment="1">
      <alignment vertical="center"/>
    </xf>
    <xf numFmtId="164" fontId="104" fillId="0" borderId="21" xfId="1061" applyNumberFormat="1" applyFont="1" applyFill="1" applyBorder="1" applyAlignment="1">
      <alignment vertical="center"/>
    </xf>
    <xf numFmtId="0" fontId="104" fillId="0" borderId="115" xfId="0" applyFont="1" applyFill="1" applyBorder="1" applyAlignment="1">
      <alignment horizontal="center" vertical="center"/>
    </xf>
    <xf numFmtId="0" fontId="104" fillId="0" borderId="103" xfId="0" applyFont="1" applyFill="1" applyBorder="1" applyAlignment="1">
      <alignment vertical="center"/>
    </xf>
    <xf numFmtId="169" fontId="102" fillId="37" borderId="28" xfId="20" applyFont="1" applyBorder="1"/>
    <xf numFmtId="169" fontId="102" fillId="37" borderId="119" xfId="20" applyFont="1" applyBorder="1"/>
    <xf numFmtId="169" fontId="102" fillId="37" borderId="125" xfId="20" applyFont="1" applyBorder="1"/>
    <xf numFmtId="164" fontId="104" fillId="0" borderId="104" xfId="1061" applyNumberFormat="1" applyFont="1" applyFill="1" applyBorder="1" applyAlignment="1">
      <alignment vertical="center"/>
    </xf>
    <xf numFmtId="164" fontId="104" fillId="0" borderId="116" xfId="1061" applyNumberFormat="1" applyFont="1" applyFill="1" applyBorder="1" applyAlignment="1">
      <alignment vertical="center"/>
    </xf>
    <xf numFmtId="0" fontId="104" fillId="0" borderId="117" xfId="0" applyFont="1" applyFill="1" applyBorder="1" applyAlignment="1">
      <alignment horizontal="center" vertical="center"/>
    </xf>
    <xf numFmtId="0" fontId="104" fillId="0" borderId="105" xfId="0" applyFont="1" applyFill="1" applyBorder="1" applyAlignment="1">
      <alignment vertical="center"/>
    </xf>
    <xf numFmtId="169" fontId="102" fillId="37" borderId="34" xfId="20" applyFont="1" applyBorder="1"/>
    <xf numFmtId="10" fontId="104" fillId="0" borderId="102" xfId="20641" applyNumberFormat="1" applyFont="1" applyFill="1" applyBorder="1" applyAlignment="1">
      <alignment vertical="center"/>
    </xf>
    <xf numFmtId="10" fontId="104" fillId="0" borderId="118" xfId="20641" applyNumberFormat="1" applyFont="1" applyFill="1" applyBorder="1" applyAlignment="1">
      <alignment vertical="center"/>
    </xf>
    <xf numFmtId="0" fontId="107" fillId="0" borderId="0" xfId="0" applyFont="1"/>
    <xf numFmtId="0" fontId="104" fillId="0" borderId="60" xfId="0" applyFont="1" applyBorder="1" applyAlignment="1">
      <alignment horizontal="center"/>
    </xf>
    <xf numFmtId="0" fontId="104" fillId="0" borderId="61" xfId="0" applyFont="1" applyBorder="1" applyAlignment="1">
      <alignment horizontal="center"/>
    </xf>
    <xf numFmtId="0" fontId="104" fillId="0" borderId="20" xfId="0" applyFont="1" applyBorder="1" applyAlignment="1">
      <alignment horizontal="center"/>
    </xf>
    <xf numFmtId="0" fontId="104" fillId="0" borderId="21" xfId="0" applyFont="1" applyBorder="1" applyAlignment="1">
      <alignment horizontal="center"/>
    </xf>
    <xf numFmtId="0" fontId="112" fillId="0" borderId="0" xfId="0" applyFont="1" applyAlignment="1">
      <alignment horizontal="center"/>
    </xf>
    <xf numFmtId="0" fontId="102" fillId="3" borderId="22" xfId="5" applyFont="1" applyFill="1" applyBorder="1" applyAlignment="1" applyProtection="1">
      <alignment horizontal="left" vertical="center"/>
      <protection locked="0"/>
    </xf>
    <xf numFmtId="0" fontId="102" fillId="3" borderId="3" xfId="5" applyFont="1" applyFill="1" applyBorder="1" applyProtection="1">
      <protection locked="0"/>
    </xf>
    <xf numFmtId="0" fontId="102" fillId="3" borderId="3" xfId="13" applyFont="1" applyFill="1" applyBorder="1" applyAlignment="1" applyProtection="1">
      <alignment horizontal="center" vertical="center" wrapText="1"/>
      <protection locked="0"/>
    </xf>
    <xf numFmtId="3" fontId="102" fillId="3" borderId="3" xfId="1" applyNumberFormat="1" applyFont="1" applyFill="1" applyBorder="1" applyAlignment="1" applyProtection="1">
      <alignment horizontal="center" vertical="center" wrapText="1"/>
      <protection locked="0"/>
    </xf>
    <xf numFmtId="9" fontId="102" fillId="3" borderId="3" xfId="15" applyNumberFormat="1" applyFont="1" applyFill="1" applyBorder="1" applyAlignment="1" applyProtection="1">
      <alignment horizontal="center" vertical="center"/>
      <protection locked="0"/>
    </xf>
    <xf numFmtId="0" fontId="102" fillId="3" borderId="23" xfId="13" applyFont="1" applyFill="1" applyBorder="1" applyAlignment="1" applyProtection="1">
      <alignment horizontal="center" vertical="center" wrapText="1"/>
      <protection locked="0"/>
    </xf>
    <xf numFmtId="0" fontId="106" fillId="3" borderId="3" xfId="13" applyFont="1" applyFill="1" applyBorder="1" applyAlignment="1" applyProtection="1">
      <alignment wrapText="1"/>
      <protection locked="0"/>
    </xf>
    <xf numFmtId="193" fontId="102" fillId="36" borderId="3" xfId="5" applyNumberFormat="1" applyFont="1" applyFill="1" applyBorder="1" applyProtection="1">
      <protection locked="0"/>
    </xf>
    <xf numFmtId="193" fontId="102" fillId="36" borderId="3" xfId="1" applyNumberFormat="1" applyFont="1" applyFill="1" applyBorder="1" applyProtection="1">
      <protection locked="0"/>
    </xf>
    <xf numFmtId="3" fontId="102" fillId="36" borderId="23" xfId="5" applyNumberFormat="1" applyFont="1" applyFill="1" applyBorder="1" applyProtection="1">
      <protection locked="0"/>
    </xf>
    <xf numFmtId="164" fontId="102" fillId="3" borderId="3" xfId="7" applyNumberFormat="1" applyFont="1" applyFill="1" applyBorder="1" applyProtection="1">
      <protection locked="0"/>
    </xf>
    <xf numFmtId="165" fontId="102" fillId="3" borderId="3" xfId="8" applyNumberFormat="1" applyFont="1" applyFill="1" applyBorder="1" applyAlignment="1" applyProtection="1">
      <alignment horizontal="right" wrapText="1"/>
      <protection locked="0"/>
    </xf>
    <xf numFmtId="193" fontId="102" fillId="3" borderId="3" xfId="5" applyNumberFormat="1" applyFont="1" applyFill="1" applyBorder="1" applyProtection="1">
      <protection locked="0"/>
    </xf>
    <xf numFmtId="165" fontId="102" fillId="4" borderId="3" xfId="8" applyNumberFormat="1" applyFont="1" applyFill="1" applyBorder="1" applyAlignment="1" applyProtection="1">
      <alignment horizontal="right" wrapText="1"/>
      <protection locked="0"/>
    </xf>
    <xf numFmtId="0" fontId="106" fillId="0" borderId="3" xfId="13" applyFont="1" applyFill="1" applyBorder="1" applyAlignment="1" applyProtection="1">
      <alignment wrapText="1"/>
      <protection locked="0"/>
    </xf>
    <xf numFmtId="193" fontId="102" fillId="0" borderId="3" xfId="1" applyNumberFormat="1" applyFont="1" applyFill="1" applyBorder="1" applyProtection="1">
      <protection locked="0"/>
    </xf>
    <xf numFmtId="0" fontId="102" fillId="3" borderId="25" xfId="9" applyFont="1" applyFill="1" applyBorder="1" applyAlignment="1" applyProtection="1">
      <alignment horizontal="right" vertical="center"/>
      <protection locked="0"/>
    </xf>
    <xf numFmtId="193" fontId="106" fillId="36" borderId="26" xfId="16" applyNumberFormat="1" applyFont="1" applyFill="1" applyBorder="1" applyAlignment="1" applyProtection="1">
      <protection locked="0"/>
    </xf>
    <xf numFmtId="3" fontId="106" fillId="36" borderId="26" xfId="16" applyNumberFormat="1" applyFont="1" applyFill="1" applyBorder="1" applyAlignment="1" applyProtection="1">
      <protection locked="0"/>
    </xf>
    <xf numFmtId="193" fontId="106" fillId="36" borderId="26" xfId="1" applyNumberFormat="1" applyFont="1" applyFill="1" applyBorder="1" applyAlignment="1" applyProtection="1">
      <protection locked="0"/>
    </xf>
    <xf numFmtId="193" fontId="102" fillId="3" borderId="26" xfId="5" applyNumberFormat="1" applyFont="1" applyFill="1" applyBorder="1" applyProtection="1">
      <protection locked="0"/>
    </xf>
    <xf numFmtId="164" fontId="106" fillId="36" borderId="27" xfId="1" applyNumberFormat="1" applyFont="1" applyFill="1" applyBorder="1" applyAlignment="1" applyProtection="1">
      <protection locked="0"/>
    </xf>
    <xf numFmtId="193" fontId="104" fillId="0" borderId="0" xfId="0" applyNumberFormat="1" applyFont="1"/>
    <xf numFmtId="0" fontId="103" fillId="79" borderId="109" xfId="21412" applyFont="1" applyFill="1" applyBorder="1" applyAlignment="1" applyProtection="1">
      <alignment vertical="center" wrapText="1"/>
      <protection locked="0"/>
    </xf>
    <xf numFmtId="0" fontId="106" fillId="79" borderId="107"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0" borderId="107" xfId="21412" applyFont="1" applyFill="1" applyBorder="1" applyAlignment="1" applyProtection="1">
      <alignment horizontal="left" vertical="center" wrapText="1"/>
      <protection locked="0"/>
    </xf>
    <xf numFmtId="164" fontId="116" fillId="0" borderId="108" xfId="948" applyNumberFormat="1" applyFont="1" applyFill="1" applyBorder="1" applyAlignment="1" applyProtection="1">
      <alignment horizontal="right" vertical="center"/>
      <protection locked="0"/>
    </xf>
    <xf numFmtId="0" fontId="103" fillId="80" borderId="108" xfId="21412" applyFont="1" applyFill="1" applyBorder="1" applyAlignment="1" applyProtection="1">
      <alignment horizontal="center" vertical="center"/>
      <protection locked="0"/>
    </xf>
    <xf numFmtId="0" fontId="103" fillId="80" borderId="107" xfId="21412" applyFont="1" applyFill="1" applyBorder="1" applyAlignment="1" applyProtection="1">
      <alignment vertical="top" wrapText="1"/>
      <protection locked="0"/>
    </xf>
    <xf numFmtId="164" fontId="116" fillId="80" borderId="108" xfId="948" applyNumberFormat="1" applyFont="1" applyFill="1" applyBorder="1" applyAlignment="1" applyProtection="1">
      <alignment horizontal="right" vertical="center"/>
    </xf>
    <xf numFmtId="0" fontId="103" fillId="79" borderId="109" xfId="21412" applyFont="1" applyFill="1" applyBorder="1" applyAlignment="1" applyProtection="1">
      <alignment vertical="center"/>
      <protection locked="0"/>
    </xf>
    <xf numFmtId="164" fontId="106" fillId="79" borderId="107" xfId="948" applyNumberFormat="1" applyFont="1" applyFill="1" applyBorder="1" applyAlignment="1" applyProtection="1">
      <alignment horizontal="right" vertical="center"/>
      <protection locked="0"/>
    </xf>
    <xf numFmtId="0" fontId="116" fillId="70" borderId="107" xfId="21412" applyFont="1" applyFill="1" applyBorder="1" applyAlignment="1" applyProtection="1">
      <alignment vertical="center" wrapText="1"/>
      <protection locked="0"/>
    </xf>
    <xf numFmtId="0" fontId="116" fillId="70" borderId="107" xfId="21412" applyFont="1" applyFill="1" applyBorder="1" applyAlignment="1" applyProtection="1">
      <alignment horizontal="left" vertical="center" wrapText="1"/>
      <protection locked="0"/>
    </xf>
    <xf numFmtId="0" fontId="116" fillId="3" borderId="103" xfId="21412" applyFont="1" applyFill="1" applyBorder="1" applyAlignment="1" applyProtection="1">
      <alignment horizontal="center" vertical="center"/>
      <protection locked="0"/>
    </xf>
    <xf numFmtId="0" fontId="116" fillId="0" borderId="107" xfId="21412" applyFont="1" applyFill="1" applyBorder="1" applyAlignment="1" applyProtection="1">
      <alignment vertical="center" wrapText="1"/>
      <protection locked="0"/>
    </xf>
    <xf numFmtId="0" fontId="116" fillId="3" borderId="107" xfId="21412" applyFont="1" applyFill="1" applyBorder="1" applyAlignment="1" applyProtection="1">
      <alignment horizontal="left" vertical="center" wrapText="1"/>
      <protection locked="0"/>
    </xf>
    <xf numFmtId="0" fontId="116" fillId="0" borderId="103" xfId="21412" applyFont="1" applyFill="1" applyBorder="1" applyAlignment="1" applyProtection="1">
      <alignment horizontal="center" vertical="center"/>
      <protection locked="0"/>
    </xf>
    <xf numFmtId="0" fontId="103" fillId="80" borderId="107" xfId="21412" applyFont="1" applyFill="1" applyBorder="1" applyAlignment="1" applyProtection="1">
      <alignment vertical="center" wrapText="1"/>
      <protection locked="0"/>
    </xf>
    <xf numFmtId="164" fontId="103" fillId="79" borderId="107" xfId="948" applyNumberFormat="1" applyFont="1" applyFill="1" applyBorder="1" applyAlignment="1" applyProtection="1">
      <alignment horizontal="right" vertical="center"/>
      <protection locked="0"/>
    </xf>
    <xf numFmtId="0" fontId="103" fillId="79" borderId="109" xfId="21412" applyFont="1" applyFill="1" applyBorder="1" applyAlignment="1" applyProtection="1">
      <alignment horizontal="center" vertical="center"/>
      <protection locked="0"/>
    </xf>
    <xf numFmtId="164" fontId="116" fillId="3" borderId="108" xfId="948" applyNumberFormat="1" applyFont="1" applyFill="1" applyBorder="1" applyAlignment="1" applyProtection="1">
      <alignment horizontal="right" vertical="center"/>
      <protection locked="0"/>
    </xf>
    <xf numFmtId="0" fontId="106" fillId="79" borderId="109" xfId="21412" applyFont="1" applyFill="1" applyBorder="1" applyAlignment="1" applyProtection="1">
      <alignment vertical="center"/>
      <protection locked="0"/>
    </xf>
    <xf numFmtId="10" fontId="116" fillId="80" borderId="108" xfId="20961" applyNumberFormat="1" applyFont="1" applyFill="1" applyBorder="1" applyAlignment="1" applyProtection="1">
      <alignment horizontal="right" vertical="center"/>
    </xf>
    <xf numFmtId="0" fontId="116" fillId="70" borderId="108" xfId="21412" applyFont="1" applyFill="1" applyBorder="1" applyAlignment="1" applyProtection="1">
      <alignment horizontal="center" vertical="center"/>
      <protection locked="0"/>
    </xf>
    <xf numFmtId="0" fontId="117" fillId="70" borderId="108" xfId="21412" applyFont="1" applyFill="1" applyBorder="1" applyAlignment="1" applyProtection="1">
      <alignment horizontal="center" vertical="center"/>
      <protection locked="0"/>
    </xf>
    <xf numFmtId="0" fontId="115" fillId="0" borderId="0" xfId="0" applyFont="1" applyAlignment="1">
      <alignment wrapText="1"/>
    </xf>
    <xf numFmtId="14" fontId="104" fillId="0" borderId="0" xfId="0" applyNumberFormat="1" applyFont="1"/>
    <xf numFmtId="0" fontId="107" fillId="0" borderId="0" xfId="0" applyFont="1" applyAlignment="1">
      <alignment horizontal="center" wrapText="1"/>
    </xf>
    <xf numFmtId="0" fontId="104" fillId="3" borderId="60" xfId="0" applyFont="1" applyFill="1" applyBorder="1"/>
    <xf numFmtId="0" fontId="104" fillId="3" borderId="127" xfId="0" applyFont="1" applyFill="1" applyBorder="1" applyAlignment="1">
      <alignment wrapText="1"/>
    </xf>
    <xf numFmtId="0" fontId="104" fillId="3" borderId="128" xfId="0" applyFont="1" applyFill="1" applyBorder="1"/>
    <xf numFmtId="0" fontId="107" fillId="3" borderId="11" xfId="0" applyFont="1" applyFill="1" applyBorder="1" applyAlignment="1">
      <alignment horizontal="center" wrapText="1"/>
    </xf>
    <xf numFmtId="0" fontId="104" fillId="0" borderId="108" xfId="0" applyFont="1" applyFill="1" applyBorder="1" applyAlignment="1">
      <alignment horizontal="center"/>
    </xf>
    <xf numFmtId="0" fontId="104" fillId="0" borderId="108" xfId="0" applyFont="1" applyBorder="1" applyAlignment="1">
      <alignment horizontal="center"/>
    </xf>
    <xf numFmtId="0" fontId="104" fillId="3" borderId="72" xfId="0" applyFont="1" applyFill="1" applyBorder="1"/>
    <xf numFmtId="0" fontId="107" fillId="3" borderId="0" xfId="0" applyFont="1" applyFill="1" applyBorder="1" applyAlignment="1">
      <alignment horizontal="center" wrapText="1"/>
    </xf>
    <xf numFmtId="0" fontId="104" fillId="3" borderId="0" xfId="0" applyFont="1" applyFill="1" applyBorder="1" applyAlignment="1">
      <alignment horizontal="center"/>
    </xf>
    <xf numFmtId="0" fontId="104" fillId="3" borderId="101" xfId="0" applyFont="1" applyFill="1" applyBorder="1" applyAlignment="1">
      <alignment horizontal="center" vertical="center" wrapText="1"/>
    </xf>
    <xf numFmtId="0" fontId="104" fillId="0" borderId="124" xfId="0" applyFont="1" applyBorder="1"/>
    <xf numFmtId="0" fontId="104" fillId="0" borderId="108" xfId="0" applyFont="1" applyBorder="1" applyAlignment="1">
      <alignment wrapText="1"/>
    </xf>
    <xf numFmtId="164" fontId="104" fillId="0" borderId="108" xfId="7" applyNumberFormat="1" applyFont="1" applyBorder="1"/>
    <xf numFmtId="164" fontId="104" fillId="0" borderId="122" xfId="7" applyNumberFormat="1" applyFont="1" applyBorder="1"/>
    <xf numFmtId="0" fontId="111" fillId="0" borderId="108" xfId="0" applyFont="1" applyBorder="1" applyAlignment="1">
      <alignment horizontal="left" wrapText="1" indent="2"/>
    </xf>
    <xf numFmtId="169" fontId="102" fillId="37" borderId="108" xfId="20" applyFont="1" applyBorder="1"/>
    <xf numFmtId="164" fontId="104" fillId="0" borderId="108" xfId="7" applyNumberFormat="1" applyFont="1" applyBorder="1" applyAlignment="1">
      <alignment vertical="center"/>
    </xf>
    <xf numFmtId="0" fontId="107" fillId="0" borderId="124" xfId="0" applyFont="1" applyBorder="1"/>
    <xf numFmtId="0" fontId="107" fillId="0" borderId="108" xfId="0" applyFont="1" applyBorder="1" applyAlignment="1">
      <alignment wrapText="1"/>
    </xf>
    <xf numFmtId="164" fontId="107" fillId="0" borderId="122" xfId="7" applyNumberFormat="1" applyFont="1" applyBorder="1"/>
    <xf numFmtId="0" fontId="114" fillId="3" borderId="72" xfId="0" applyFont="1" applyFill="1" applyBorder="1" applyAlignment="1">
      <alignment horizontal="left"/>
    </xf>
    <xf numFmtId="0" fontId="107" fillId="3" borderId="0" xfId="0" applyFont="1" applyFill="1" applyBorder="1" applyAlignment="1">
      <alignment horizontal="center"/>
    </xf>
    <xf numFmtId="164" fontId="104" fillId="3" borderId="0" xfId="7" applyNumberFormat="1" applyFont="1" applyFill="1" applyBorder="1"/>
    <xf numFmtId="164" fontId="104" fillId="3" borderId="0" xfId="7" applyNumberFormat="1" applyFont="1" applyFill="1" applyBorder="1" applyAlignment="1">
      <alignment vertical="center"/>
    </xf>
    <xf numFmtId="164" fontId="104" fillId="3" borderId="101" xfId="7" applyNumberFormat="1" applyFont="1" applyFill="1" applyBorder="1"/>
    <xf numFmtId="164" fontId="104" fillId="0" borderId="108" xfId="7" applyNumberFormat="1" applyFont="1" applyFill="1" applyBorder="1"/>
    <xf numFmtId="164" fontId="104" fillId="0" borderId="108" xfId="7" applyNumberFormat="1" applyFont="1" applyFill="1" applyBorder="1" applyAlignment="1">
      <alignment vertical="center"/>
    </xf>
    <xf numFmtId="0" fontId="111" fillId="0" borderId="108" xfId="0" applyFont="1" applyBorder="1" applyAlignment="1">
      <alignment horizontal="left" wrapText="1" indent="4"/>
    </xf>
    <xf numFmtId="0" fontId="104" fillId="3" borderId="0" xfId="0" applyFont="1" applyFill="1" applyBorder="1" applyAlignment="1">
      <alignment wrapText="1"/>
    </xf>
    <xf numFmtId="0" fontId="104" fillId="3" borderId="0" xfId="0" applyFont="1" applyFill="1" applyBorder="1"/>
    <xf numFmtId="0" fontId="104" fillId="3" borderId="101" xfId="0" applyFont="1" applyFill="1" applyBorder="1"/>
    <xf numFmtId="0" fontId="107" fillId="0" borderId="25" xfId="0" applyFont="1" applyBorder="1"/>
    <xf numFmtId="0" fontId="107" fillId="0" borderId="26" xfId="0" applyFont="1" applyBorder="1" applyAlignment="1">
      <alignment wrapText="1"/>
    </xf>
    <xf numFmtId="10" fontId="107" fillId="0" borderId="27" xfId="20961" applyNumberFormat="1" applyFont="1" applyBorder="1"/>
    <xf numFmtId="0" fontId="116" fillId="0" borderId="0" xfId="11" applyFont="1" applyFill="1" applyBorder="1" applyProtection="1"/>
    <xf numFmtId="0" fontId="115" fillId="0" borderId="0" xfId="0" applyFont="1"/>
    <xf numFmtId="0" fontId="116" fillId="0" borderId="0" xfId="11" applyFont="1" applyFill="1" applyBorder="1" applyAlignment="1" applyProtection="1"/>
    <xf numFmtId="14" fontId="115" fillId="0" borderId="0" xfId="0" applyNumberFormat="1" applyFont="1" applyAlignment="1">
      <alignment horizontal="left"/>
    </xf>
    <xf numFmtId="0" fontId="118" fillId="0" borderId="0" xfId="11" applyFont="1" applyFill="1" applyBorder="1" applyAlignment="1" applyProtection="1"/>
    <xf numFmtId="0" fontId="119" fillId="0" borderId="108" xfId="0" applyFont="1" applyBorder="1" applyAlignment="1">
      <alignment horizontal="center" vertical="center" wrapText="1"/>
    </xf>
    <xf numFmtId="0" fontId="119" fillId="0" borderId="108" xfId="0" applyFont="1" applyFill="1" applyBorder="1" applyAlignment="1">
      <alignment horizontal="center" vertical="center" wrapText="1"/>
    </xf>
    <xf numFmtId="49" fontId="116" fillId="3" borderId="108" xfId="5" applyNumberFormat="1" applyFont="1" applyFill="1" applyBorder="1" applyAlignment="1" applyProtection="1">
      <alignment horizontal="right" vertical="center"/>
      <protection locked="0"/>
    </xf>
    <xf numFmtId="0" fontId="116" fillId="3" borderId="108" xfId="13" applyFont="1" applyFill="1" applyBorder="1" applyAlignment="1" applyProtection="1">
      <alignment horizontal="left" vertical="center" wrapText="1"/>
      <protection locked="0"/>
    </xf>
    <xf numFmtId="164" fontId="119" fillId="0" borderId="108" xfId="7" applyNumberFormat="1" applyFont="1" applyBorder="1"/>
    <xf numFmtId="0" fontId="116" fillId="0" borderId="108" xfId="13" applyFont="1" applyFill="1" applyBorder="1" applyAlignment="1" applyProtection="1">
      <alignment horizontal="left" vertical="center" wrapText="1"/>
      <protection locked="0"/>
    </xf>
    <xf numFmtId="0" fontId="120" fillId="0" borderId="108" xfId="13" applyFont="1" applyFill="1" applyBorder="1" applyAlignment="1" applyProtection="1">
      <alignment horizontal="left" vertical="center" wrapText="1"/>
      <protection locked="0"/>
    </xf>
    <xf numFmtId="49" fontId="116" fillId="0" borderId="108" xfId="5" applyNumberFormat="1" applyFont="1" applyFill="1" applyBorder="1" applyAlignment="1" applyProtection="1">
      <alignment horizontal="right" vertical="center"/>
      <protection locked="0"/>
    </xf>
    <xf numFmtId="49" fontId="103" fillId="0" borderId="108" xfId="5" applyNumberFormat="1" applyFont="1" applyFill="1" applyBorder="1" applyAlignment="1" applyProtection="1">
      <alignment horizontal="right" vertical="center"/>
      <protection locked="0"/>
    </xf>
    <xf numFmtId="0" fontId="119" fillId="0" borderId="108" xfId="0" applyFont="1" applyBorder="1"/>
    <xf numFmtId="0" fontId="115" fillId="0" borderId="0" xfId="0" applyFont="1" applyFill="1" applyAlignment="1">
      <alignment horizontal="left" vertical="top" wrapText="1"/>
    </xf>
    <xf numFmtId="0" fontId="115" fillId="0" borderId="108" xfId="0" applyFont="1" applyBorder="1" applyAlignment="1">
      <alignment horizontal="center" vertical="center"/>
    </xf>
    <xf numFmtId="0" fontId="115" fillId="0" borderId="108" xfId="0" applyFont="1" applyBorder="1" applyAlignment="1">
      <alignment horizontal="center" vertical="center" wrapText="1"/>
    </xf>
    <xf numFmtId="0" fontId="115" fillId="0" borderId="103" xfId="0" applyFont="1" applyFill="1" applyBorder="1" applyAlignment="1">
      <alignment horizontal="center" vertical="center" wrapText="1"/>
    </xf>
    <xf numFmtId="49" fontId="116" fillId="3" borderId="108" xfId="5" applyNumberFormat="1" applyFont="1" applyFill="1" applyBorder="1" applyAlignment="1" applyProtection="1">
      <alignment horizontal="right" vertical="center" wrapText="1"/>
      <protection locked="0"/>
    </xf>
    <xf numFmtId="164" fontId="115" fillId="0" borderId="108" xfId="7" applyNumberFormat="1" applyFont="1" applyBorder="1"/>
    <xf numFmtId="164" fontId="115" fillId="0" borderId="108" xfId="7" applyNumberFormat="1" applyFont="1" applyFill="1" applyBorder="1"/>
    <xf numFmtId="164" fontId="116" fillId="36" borderId="108" xfId="7" applyNumberFormat="1" applyFont="1" applyFill="1" applyBorder="1"/>
    <xf numFmtId="49" fontId="116" fillId="0" borderId="108" xfId="5" applyNumberFormat="1" applyFont="1" applyFill="1" applyBorder="1" applyAlignment="1" applyProtection="1">
      <alignment horizontal="right" vertical="center" wrapText="1"/>
      <protection locked="0"/>
    </xf>
    <xf numFmtId="49" fontId="103" fillId="0" borderId="108" xfId="5" applyNumberFormat="1" applyFont="1" applyFill="1" applyBorder="1" applyAlignment="1" applyProtection="1">
      <alignment horizontal="right" vertical="center" wrapText="1"/>
      <protection locked="0"/>
    </xf>
    <xf numFmtId="0" fontId="119" fillId="0" borderId="0" xfId="0" applyFont="1"/>
    <xf numFmtId="0" fontId="115" fillId="0" borderId="108" xfId="0" applyFont="1" applyBorder="1" applyAlignment="1">
      <alignment wrapText="1"/>
    </xf>
    <xf numFmtId="0" fontId="115" fillId="0" borderId="108" xfId="0" applyFont="1" applyBorder="1" applyAlignment="1">
      <alignment horizontal="left" indent="8"/>
    </xf>
    <xf numFmtId="0" fontId="115" fillId="0" borderId="0" xfId="0" applyFont="1" applyFill="1"/>
    <xf numFmtId="0" fontId="115" fillId="0" borderId="108" xfId="0" applyFont="1" applyBorder="1"/>
    <xf numFmtId="0" fontId="116" fillId="0" borderId="108" xfId="0" applyNumberFormat="1" applyFont="1" applyFill="1" applyBorder="1" applyAlignment="1">
      <alignment horizontal="left" vertical="center" wrapText="1"/>
    </xf>
    <xf numFmtId="0" fontId="115" fillId="0" borderId="0" xfId="0" applyFont="1" applyBorder="1"/>
    <xf numFmtId="0" fontId="115" fillId="0" borderId="108" xfId="0" applyFont="1" applyFill="1" applyBorder="1"/>
    <xf numFmtId="0" fontId="119" fillId="0" borderId="108" xfId="0" applyFont="1" applyFill="1" applyBorder="1"/>
    <xf numFmtId="0" fontId="115" fillId="0" borderId="0" xfId="0" applyFont="1" applyBorder="1" applyAlignment="1">
      <alignment horizontal="left"/>
    </xf>
    <xf numFmtId="0" fontId="119" fillId="0" borderId="0" xfId="0" applyFont="1" applyBorder="1"/>
    <xf numFmtId="0" fontId="115" fillId="0" borderId="0" xfId="0" applyFont="1" applyFill="1" applyBorder="1"/>
    <xf numFmtId="0" fontId="103" fillId="0" borderId="108" xfId="0" applyFont="1" applyFill="1" applyBorder="1" applyAlignment="1">
      <alignment horizontal="left" indent="1"/>
    </xf>
    <xf numFmtId="0" fontId="103" fillId="0" borderId="108" xfId="0" applyFont="1" applyFill="1" applyBorder="1" applyAlignment="1">
      <alignment horizontal="left" wrapText="1" indent="1"/>
    </xf>
    <xf numFmtId="0" fontId="116" fillId="0" borderId="108" xfId="0" applyFont="1" applyFill="1" applyBorder="1" applyAlignment="1">
      <alignment horizontal="left" indent="1"/>
    </xf>
    <xf numFmtId="0" fontId="116" fillId="0" borderId="108" xfId="0" applyNumberFormat="1" applyFont="1" applyFill="1" applyBorder="1" applyAlignment="1">
      <alignment horizontal="left" indent="1"/>
    </xf>
    <xf numFmtId="0" fontId="116" fillId="0" borderId="108" xfId="0" applyFont="1" applyFill="1" applyBorder="1" applyAlignment="1">
      <alignment horizontal="left" wrapText="1" indent="2"/>
    </xf>
    <xf numFmtId="0" fontId="103" fillId="0" borderId="108" xfId="0" applyFont="1" applyFill="1" applyBorder="1" applyAlignment="1">
      <alignment horizontal="left" vertical="center" indent="1"/>
    </xf>
    <xf numFmtId="0" fontId="115" fillId="81" borderId="108" xfId="0" applyFont="1" applyFill="1" applyBorder="1"/>
    <xf numFmtId="0" fontId="115" fillId="0" borderId="108" xfId="0" applyFont="1" applyFill="1" applyBorder="1" applyAlignment="1">
      <alignment horizontal="left" wrapText="1"/>
    </xf>
    <xf numFmtId="0" fontId="115" fillId="0" borderId="108" xfId="0" applyFont="1" applyFill="1" applyBorder="1" applyAlignment="1">
      <alignment horizontal="left" wrapText="1" indent="2"/>
    </xf>
    <xf numFmtId="0" fontId="119" fillId="0" borderId="7" xfId="0" applyFont="1" applyBorder="1"/>
    <xf numFmtId="0" fontId="119" fillId="81" borderId="108" xfId="0" applyFont="1" applyFill="1" applyBorder="1"/>
    <xf numFmtId="0" fontId="115" fillId="0" borderId="0" xfId="0" applyFont="1" applyBorder="1" applyAlignment="1">
      <alignment horizontal="center" vertical="center"/>
    </xf>
    <xf numFmtId="0" fontId="115" fillId="0" borderId="0" xfId="0" applyFont="1" applyFill="1" applyBorder="1" applyAlignment="1">
      <alignment horizontal="center" vertical="center" wrapText="1"/>
    </xf>
    <xf numFmtId="0" fontId="115" fillId="0" borderId="0" xfId="0" applyFont="1" applyBorder="1" applyAlignment="1">
      <alignment horizontal="center" vertical="center" wrapText="1"/>
    </xf>
    <xf numFmtId="0" fontId="115" fillId="0" borderId="7" xfId="0" applyFont="1" applyBorder="1" applyAlignment="1">
      <alignment wrapText="1"/>
    </xf>
    <xf numFmtId="0" fontId="115" fillId="0" borderId="108" xfId="0" applyFont="1" applyFill="1" applyBorder="1" applyAlignment="1">
      <alignment horizontal="center" vertical="center" wrapText="1"/>
    </xf>
    <xf numFmtId="0" fontId="115" fillId="0" borderId="7" xfId="0" applyFont="1" applyBorder="1" applyAlignment="1">
      <alignment horizontal="center" vertical="center" wrapText="1"/>
    </xf>
    <xf numFmtId="49" fontId="115" fillId="0" borderId="108" xfId="0" applyNumberFormat="1" applyFont="1" applyBorder="1" applyAlignment="1">
      <alignment horizontal="center" vertical="center" wrapText="1"/>
    </xf>
    <xf numFmtId="0" fontId="115" fillId="0" borderId="108" xfId="0" applyFont="1" applyBorder="1" applyAlignment="1">
      <alignment horizontal="center"/>
    </xf>
    <xf numFmtId="0" fontId="115" fillId="0" borderId="108" xfId="0" applyFont="1" applyBorder="1" applyAlignment="1">
      <alignment horizontal="left" indent="1"/>
    </xf>
    <xf numFmtId="43" fontId="102" fillId="0" borderId="0" xfId="7" applyFont="1" applyAlignment="1">
      <alignment horizontal="left"/>
    </xf>
    <xf numFmtId="14" fontId="115" fillId="0" borderId="0" xfId="0" applyNumberFormat="1" applyFont="1"/>
    <xf numFmtId="0" fontId="115" fillId="0" borderId="0" xfId="0" applyFont="1" applyFill="1" applyBorder="1" applyAlignment="1">
      <alignment horizontal="center" vertical="center"/>
    </xf>
    <xf numFmtId="0" fontId="115" fillId="0" borderId="7" xfId="0" applyFont="1" applyFill="1" applyBorder="1"/>
    <xf numFmtId="49" fontId="115" fillId="0" borderId="108" xfId="0" applyNumberFormat="1" applyFont="1" applyFill="1" applyBorder="1" applyAlignment="1">
      <alignment horizontal="center" vertical="center" wrapText="1"/>
    </xf>
    <xf numFmtId="0" fontId="115" fillId="0" borderId="7" xfId="0" applyFont="1" applyBorder="1"/>
    <xf numFmtId="0" fontId="115" fillId="0" borderId="108" xfId="0" applyFont="1" applyBorder="1" applyAlignment="1">
      <alignment horizontal="left" indent="2"/>
    </xf>
    <xf numFmtId="49" fontId="115" fillId="0" borderId="108" xfId="0" applyNumberFormat="1" applyFont="1" applyBorder="1" applyAlignment="1">
      <alignment horizontal="left" indent="3"/>
    </xf>
    <xf numFmtId="49" fontId="115" fillId="0" borderId="108" xfId="0" applyNumberFormat="1" applyFont="1" applyFill="1" applyBorder="1" applyAlignment="1">
      <alignment horizontal="left" indent="3"/>
    </xf>
    <xf numFmtId="49" fontId="115" fillId="0" borderId="108" xfId="0" applyNumberFormat="1" applyFont="1" applyBorder="1" applyAlignment="1">
      <alignment horizontal="left" indent="1"/>
    </xf>
    <xf numFmtId="49" fontId="115" fillId="0" borderId="108" xfId="0" applyNumberFormat="1" applyFont="1" applyFill="1" applyBorder="1" applyAlignment="1">
      <alignment horizontal="left" indent="1"/>
    </xf>
    <xf numFmtId="0" fontId="115" fillId="0" borderId="108" xfId="0" applyNumberFormat="1" applyFont="1" applyBorder="1" applyAlignment="1">
      <alignment horizontal="left" indent="1"/>
    </xf>
    <xf numFmtId="49" fontId="115" fillId="0" borderId="108" xfId="0" applyNumberFormat="1" applyFont="1" applyBorder="1" applyAlignment="1">
      <alignment horizontal="left" wrapText="1" indent="2"/>
    </xf>
    <xf numFmtId="49" fontId="115" fillId="0" borderId="108" xfId="0" applyNumberFormat="1" applyFont="1" applyFill="1" applyBorder="1" applyAlignment="1">
      <alignment horizontal="left" vertical="top" wrapText="1" indent="2"/>
    </xf>
    <xf numFmtId="49" fontId="115" fillId="0" borderId="108" xfId="0" applyNumberFormat="1" applyFont="1" applyFill="1" applyBorder="1" applyAlignment="1">
      <alignment horizontal="left" wrapText="1" indent="3"/>
    </xf>
    <xf numFmtId="49" fontId="115" fillId="0" borderId="108" xfId="0" applyNumberFormat="1" applyFont="1" applyFill="1" applyBorder="1" applyAlignment="1">
      <alignment horizontal="left" wrapText="1" indent="2"/>
    </xf>
    <xf numFmtId="0" fontId="115" fillId="0" borderId="108" xfId="0" applyNumberFormat="1" applyFont="1" applyFill="1" applyBorder="1" applyAlignment="1">
      <alignment horizontal="left" wrapText="1" indent="1"/>
    </xf>
    <xf numFmtId="49" fontId="115" fillId="0" borderId="108" xfId="0" applyNumberFormat="1" applyFont="1" applyFill="1" applyBorder="1" applyAlignment="1">
      <alignment horizontal="left" wrapText="1" indent="1"/>
    </xf>
    <xf numFmtId="0" fontId="103" fillId="0" borderId="138" xfId="0" applyNumberFormat="1" applyFont="1" applyFill="1" applyBorder="1" applyAlignment="1">
      <alignment horizontal="left" vertical="center" wrapText="1"/>
    </xf>
    <xf numFmtId="0" fontId="115" fillId="0" borderId="7" xfId="0" applyFont="1" applyFill="1" applyBorder="1" applyAlignment="1">
      <alignment horizontal="center" vertical="center" wrapText="1"/>
    </xf>
    <xf numFmtId="0" fontId="103" fillId="0" borderId="108" xfId="0" applyNumberFormat="1" applyFont="1" applyFill="1" applyBorder="1" applyAlignment="1">
      <alignment horizontal="left" vertical="center" wrapText="1"/>
    </xf>
    <xf numFmtId="0" fontId="115" fillId="0" borderId="0" xfId="0" applyFont="1" applyAlignment="1">
      <alignment horizontal="center" vertical="center"/>
    </xf>
    <xf numFmtId="0" fontId="115" fillId="0" borderId="108" xfId="0" applyFont="1" applyFill="1" applyBorder="1" applyAlignment="1">
      <alignment horizontal="left" indent="1"/>
    </xf>
    <xf numFmtId="0" fontId="105" fillId="0" borderId="7" xfId="0" applyFont="1" applyBorder="1"/>
    <xf numFmtId="0" fontId="122" fillId="0" borderId="142" xfId="0" applyNumberFormat="1" applyFont="1" applyFill="1" applyBorder="1" applyAlignment="1">
      <alignment vertical="center" wrapText="1" readingOrder="1"/>
    </xf>
    <xf numFmtId="0" fontId="122" fillId="0" borderId="143" xfId="0" applyNumberFormat="1" applyFont="1" applyFill="1" applyBorder="1" applyAlignment="1">
      <alignment vertical="center" wrapText="1" readingOrder="1"/>
    </xf>
    <xf numFmtId="0" fontId="115" fillId="0" borderId="108" xfId="0" applyFont="1" applyBorder="1" applyAlignment="1">
      <alignment horizontal="left" indent="3"/>
    </xf>
    <xf numFmtId="0" fontId="122" fillId="0" borderId="143" xfId="0" applyNumberFormat="1" applyFont="1" applyFill="1" applyBorder="1" applyAlignment="1">
      <alignment horizontal="left" vertical="center" wrapText="1" indent="1" readingOrder="1"/>
    </xf>
    <xf numFmtId="0" fontId="115" fillId="0" borderId="103" xfId="0" applyFont="1" applyBorder="1" applyAlignment="1">
      <alignment horizontal="left" indent="2"/>
    </xf>
    <xf numFmtId="0" fontId="122" fillId="0" borderId="144" xfId="0" applyNumberFormat="1" applyFont="1" applyFill="1" applyBorder="1" applyAlignment="1">
      <alignment vertical="center" wrapText="1" readingOrder="1"/>
    </xf>
    <xf numFmtId="0" fontId="115" fillId="0" borderId="108" xfId="0" applyFont="1" applyFill="1" applyBorder="1" applyAlignment="1">
      <alignment horizontal="left" indent="2"/>
    </xf>
    <xf numFmtId="0" fontId="123" fillId="0" borderId="108" xfId="0" applyNumberFormat="1" applyFont="1" applyFill="1" applyBorder="1" applyAlignment="1">
      <alignment vertical="center" wrapText="1" readingOrder="1"/>
    </xf>
    <xf numFmtId="0" fontId="104" fillId="0" borderId="20" xfId="0" applyFont="1" applyBorder="1" applyAlignment="1">
      <alignment horizontal="center" wrapText="1"/>
    </xf>
    <xf numFmtId="0" fontId="104" fillId="0" borderId="30" xfId="0" applyFont="1" applyBorder="1" applyAlignment="1">
      <alignment horizontal="center" wrapText="1"/>
    </xf>
    <xf numFmtId="0" fontId="104" fillId="0" borderId="21" xfId="0" applyFont="1" applyBorder="1" applyAlignment="1">
      <alignment horizontal="center" wrapText="1"/>
    </xf>
    <xf numFmtId="0" fontId="102" fillId="3" borderId="108" xfId="13" applyFont="1" applyFill="1" applyBorder="1" applyAlignment="1" applyProtection="1">
      <alignment horizontal="left" vertical="center" wrapText="1"/>
      <protection locked="0"/>
    </xf>
    <xf numFmtId="164" fontId="104" fillId="0" borderId="109" xfId="7" applyNumberFormat="1" applyFont="1" applyBorder="1"/>
    <xf numFmtId="9" fontId="104" fillId="0" borderId="122" xfId="20961" applyFont="1" applyBorder="1"/>
    <xf numFmtId="9" fontId="104" fillId="0" borderId="122" xfId="20961" applyFont="1" applyBorder="1" applyAlignment="1">
      <alignment horizontal="right"/>
    </xf>
    <xf numFmtId="164" fontId="104" fillId="0" borderId="109" xfId="7" applyNumberFormat="1" applyFont="1" applyFill="1" applyBorder="1"/>
    <xf numFmtId="3" fontId="115" fillId="0" borderId="108" xfId="0" applyNumberFormat="1" applyFont="1" applyBorder="1"/>
    <xf numFmtId="3" fontId="119" fillId="0" borderId="108" xfId="0" applyNumberFormat="1" applyFont="1" applyBorder="1"/>
    <xf numFmtId="3" fontId="115" fillId="0" borderId="108" xfId="0" applyNumberFormat="1" applyFont="1" applyBorder="1" applyAlignment="1">
      <alignment horizontal="left" indent="1"/>
    </xf>
    <xf numFmtId="3" fontId="115" fillId="82" borderId="108" xfId="0" applyNumberFormat="1" applyFont="1" applyFill="1" applyBorder="1"/>
    <xf numFmtId="3" fontId="115" fillId="0" borderId="0" xfId="0" applyNumberFormat="1" applyFont="1"/>
    <xf numFmtId="3" fontId="116" fillId="0" borderId="108" xfId="0" applyNumberFormat="1" applyFont="1" applyFill="1" applyBorder="1" applyAlignment="1">
      <alignment horizontal="left" vertical="center" wrapText="1"/>
    </xf>
    <xf numFmtId="3" fontId="115" fillId="0" borderId="108" xfId="0" applyNumberFormat="1" applyFont="1" applyBorder="1" applyAlignment="1">
      <alignment horizontal="center" vertical="center" wrapText="1"/>
    </xf>
    <xf numFmtId="3" fontId="115" fillId="0" borderId="108" xfId="0" applyNumberFormat="1" applyFont="1" applyBorder="1" applyAlignment="1">
      <alignment horizontal="center" vertical="center"/>
    </xf>
    <xf numFmtId="3" fontId="103" fillId="0" borderId="108" xfId="0" applyNumberFormat="1" applyFont="1" applyFill="1" applyBorder="1" applyAlignment="1">
      <alignment horizontal="left" vertical="center" wrapText="1"/>
    </xf>
    <xf numFmtId="43" fontId="115" fillId="0" borderId="0" xfId="0" applyNumberFormat="1" applyFont="1"/>
    <xf numFmtId="3" fontId="116" fillId="36" borderId="108" xfId="21413" applyNumberFormat="1" applyFont="1" applyFill="1" applyBorder="1"/>
    <xf numFmtId="3" fontId="103" fillId="36" borderId="108" xfId="21413" applyNumberFormat="1" applyFont="1" applyFill="1" applyBorder="1"/>
    <xf numFmtId="3" fontId="119" fillId="0" borderId="7" xfId="0" applyNumberFormat="1" applyFont="1" applyBorder="1"/>
    <xf numFmtId="3" fontId="115" fillId="0" borderId="108" xfId="0" applyNumberFormat="1" applyFont="1" applyBorder="1" applyAlignment="1">
      <alignment horizontal="left" indent="2"/>
    </xf>
    <xf numFmtId="3" fontId="115" fillId="0" borderId="108" xfId="0" applyNumberFormat="1" applyFont="1" applyFill="1" applyBorder="1" applyAlignment="1">
      <alignment horizontal="left" indent="3"/>
    </xf>
    <xf numFmtId="3" fontId="115" fillId="0" borderId="108" xfId="0" applyNumberFormat="1" applyFont="1" applyFill="1" applyBorder="1" applyAlignment="1">
      <alignment horizontal="left" indent="1"/>
    </xf>
    <xf numFmtId="3" fontId="115" fillId="83" borderId="108" xfId="0" applyNumberFormat="1" applyFont="1" applyFill="1" applyBorder="1"/>
    <xf numFmtId="3" fontId="115" fillId="0" borderId="108" xfId="0" applyNumberFormat="1" applyFont="1" applyFill="1" applyBorder="1" applyAlignment="1">
      <alignment horizontal="left" vertical="top" wrapText="1" indent="2"/>
    </xf>
    <xf numFmtId="3" fontId="115" fillId="0" borderId="108" xfId="0" applyNumberFormat="1" applyFont="1" applyFill="1" applyBorder="1"/>
    <xf numFmtId="3" fontId="115" fillId="0" borderId="108" xfId="0" applyNumberFormat="1" applyFont="1" applyFill="1" applyBorder="1" applyAlignment="1">
      <alignment horizontal="left" wrapText="1" indent="3"/>
    </xf>
    <xf numFmtId="3" fontId="115" fillId="0" borderId="108" xfId="0" applyNumberFormat="1" applyFont="1" applyFill="1" applyBorder="1" applyAlignment="1">
      <alignment horizontal="left" wrapText="1" indent="2"/>
    </xf>
    <xf numFmtId="3" fontId="115" fillId="0" borderId="108" xfId="0" applyNumberFormat="1" applyFont="1" applyFill="1" applyBorder="1" applyAlignment="1">
      <alignment horizontal="left" wrapText="1" indent="1"/>
    </xf>
    <xf numFmtId="3" fontId="115" fillId="0" borderId="103" xfId="0" applyNumberFormat="1" applyFont="1" applyBorder="1"/>
    <xf numFmtId="3" fontId="105" fillId="0" borderId="0" xfId="0" applyNumberFormat="1" applyFont="1"/>
    <xf numFmtId="194" fontId="115" fillId="0" borderId="108" xfId="0" applyNumberFormat="1" applyFont="1" applyBorder="1"/>
    <xf numFmtId="194" fontId="115" fillId="0" borderId="103" xfId="0" applyNumberFormat="1" applyFont="1" applyBorder="1"/>
    <xf numFmtId="194" fontId="119" fillId="0" borderId="108" xfId="0" applyNumberFormat="1" applyFont="1" applyBorder="1"/>
    <xf numFmtId="165" fontId="115" fillId="0" borderId="108" xfId="20961" applyNumberFormat="1" applyFont="1" applyBorder="1"/>
    <xf numFmtId="0" fontId="102" fillId="0" borderId="124" xfId="0" applyFont="1" applyBorder="1" applyAlignment="1"/>
    <xf numFmtId="164" fontId="104" fillId="0" borderId="108" xfId="7" applyNumberFormat="1" applyFont="1" applyBorder="1" applyAlignment="1"/>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193" fontId="105" fillId="0" borderId="0" xfId="0" applyNumberFormat="1" applyFont="1"/>
    <xf numFmtId="0" fontId="9" fillId="0" borderId="108" xfId="0" applyFont="1" applyFill="1" applyBorder="1"/>
    <xf numFmtId="164" fontId="104" fillId="0" borderId="0" xfId="7" applyNumberFormat="1" applyFont="1"/>
    <xf numFmtId="164" fontId="112" fillId="0" borderId="0" xfId="0" applyNumberFormat="1" applyFont="1" applyAlignment="1"/>
    <xf numFmtId="3" fontId="115" fillId="0" borderId="0" xfId="0" applyNumberFormat="1" applyFont="1" applyBorder="1"/>
    <xf numFmtId="165" fontId="119" fillId="0" borderId="108" xfId="20961" applyNumberFormat="1" applyFont="1" applyBorder="1"/>
    <xf numFmtId="164" fontId="104" fillId="0" borderId="24" xfId="7" applyNumberFormat="1" applyFont="1" applyBorder="1"/>
    <xf numFmtId="0" fontId="102" fillId="0" borderId="109" xfId="0" applyFont="1" applyFill="1" applyBorder="1" applyAlignment="1">
      <alignment wrapText="1"/>
    </xf>
    <xf numFmtId="0" fontId="104" fillId="0" borderId="122" xfId="0" applyFont="1" applyFill="1" applyBorder="1" applyAlignment="1"/>
    <xf numFmtId="10" fontId="104" fillId="0" borderId="24" xfId="20961" applyNumberFormat="1" applyFont="1" applyFill="1" applyBorder="1" applyAlignment="1"/>
    <xf numFmtId="10" fontId="104" fillId="0" borderId="122" xfId="20961" applyNumberFormat="1" applyFont="1" applyFill="1" applyBorder="1" applyAlignment="1"/>
    <xf numFmtId="10" fontId="104" fillId="0" borderId="116" xfId="20961" applyNumberFormat="1" applyFont="1" applyFill="1" applyBorder="1" applyAlignment="1"/>
    <xf numFmtId="0" fontId="88" fillId="0" borderId="75" xfId="0" applyFont="1" applyBorder="1" applyAlignment="1">
      <alignment horizontal="left" vertical="center" wrapText="1"/>
    </xf>
    <xf numFmtId="0" fontId="88" fillId="0" borderId="74" xfId="0" applyFont="1" applyBorder="1" applyAlignment="1">
      <alignment horizontal="left" vertical="center" wrapText="1"/>
    </xf>
    <xf numFmtId="0" fontId="102" fillId="0" borderId="30" xfId="0" applyFont="1" applyFill="1" applyBorder="1" applyAlignment="1" applyProtection="1">
      <alignment horizontal="center"/>
    </xf>
    <xf numFmtId="0" fontId="102" fillId="0" borderId="31" xfId="0" applyFont="1" applyFill="1" applyBorder="1" applyAlignment="1" applyProtection="1">
      <alignment horizontal="center"/>
    </xf>
    <xf numFmtId="0" fontId="102" fillId="0" borderId="33" xfId="0" applyFont="1" applyFill="1" applyBorder="1" applyAlignment="1" applyProtection="1">
      <alignment horizontal="center"/>
    </xf>
    <xf numFmtId="0" fontId="102" fillId="0" borderId="32" xfId="0" applyFont="1" applyFill="1" applyBorder="1" applyAlignment="1" applyProtection="1">
      <alignment horizontal="center"/>
    </xf>
    <xf numFmtId="0" fontId="107" fillId="0" borderId="4" xfId="0" applyFont="1" applyBorder="1" applyAlignment="1">
      <alignment horizontal="center" vertical="center"/>
    </xf>
    <xf numFmtId="0" fontId="107" fillId="0" borderId="78" xfId="0" applyFont="1" applyBorder="1" applyAlignment="1">
      <alignment horizontal="center" vertical="center"/>
    </xf>
    <xf numFmtId="0" fontId="106" fillId="0" borderId="5" xfId="0" applyFont="1" applyFill="1" applyBorder="1" applyAlignment="1">
      <alignment horizontal="center" vertical="center"/>
    </xf>
    <xf numFmtId="0" fontId="106" fillId="0" borderId="7" xfId="0" applyFont="1" applyFill="1" applyBorder="1" applyAlignment="1">
      <alignment horizontal="center" vertical="center"/>
    </xf>
    <xf numFmtId="0" fontId="106" fillId="0" borderId="20" xfId="0" applyFont="1" applyFill="1" applyBorder="1" applyAlignment="1" applyProtection="1">
      <alignment horizontal="center"/>
    </xf>
    <xf numFmtId="0" fontId="106" fillId="0" borderId="21" xfId="0" applyFont="1" applyFill="1" applyBorder="1" applyAlignment="1" applyProtection="1">
      <alignment horizontal="center"/>
    </xf>
    <xf numFmtId="0" fontId="102" fillId="0" borderId="3" xfId="0" applyFont="1" applyBorder="1" applyAlignment="1">
      <alignment wrapText="1"/>
    </xf>
    <xf numFmtId="0" fontId="104" fillId="0" borderId="23" xfId="0" applyFont="1" applyBorder="1" applyAlignment="1"/>
    <xf numFmtId="0" fontId="106" fillId="0" borderId="8" xfId="0" applyFont="1" applyBorder="1" applyAlignment="1">
      <alignment horizontal="center" vertical="center" wrapText="1"/>
    </xf>
    <xf numFmtId="0" fontId="106" fillId="0" borderId="24" xfId="0" applyFont="1" applyBorder="1" applyAlignment="1">
      <alignment horizontal="center" vertical="center" wrapText="1"/>
    </xf>
    <xf numFmtId="0" fontId="106" fillId="0" borderId="1" xfId="0" applyFont="1" applyFill="1" applyBorder="1" applyAlignment="1">
      <alignment horizontal="center" wrapText="1"/>
    </xf>
    <xf numFmtId="0" fontId="104" fillId="0" borderId="108" xfId="0" applyFont="1" applyFill="1" applyBorder="1" applyAlignment="1">
      <alignment horizontal="center" vertical="center" wrapText="1"/>
    </xf>
    <xf numFmtId="0" fontId="104" fillId="0" borderId="109" xfId="0" applyFont="1" applyFill="1" applyBorder="1" applyAlignment="1">
      <alignment horizontal="center"/>
    </xf>
    <xf numFmtId="0" fontId="104" fillId="0" borderId="24" xfId="0" applyFont="1" applyFill="1" applyBorder="1" applyAlignment="1">
      <alignment horizontal="center"/>
    </xf>
    <xf numFmtId="0" fontId="107" fillId="36" borderId="126" xfId="0" applyFont="1" applyFill="1" applyBorder="1" applyAlignment="1">
      <alignment horizontal="center" vertical="center" wrapText="1"/>
    </xf>
    <xf numFmtId="0" fontId="107" fillId="36" borderId="33" xfId="0" applyFont="1" applyFill="1" applyBorder="1" applyAlignment="1">
      <alignment horizontal="center" vertical="center" wrapText="1"/>
    </xf>
    <xf numFmtId="0" fontId="107" fillId="36" borderId="123" xfId="0" applyFont="1" applyFill="1" applyBorder="1" applyAlignment="1">
      <alignment horizontal="center" vertical="center" wrapText="1"/>
    </xf>
    <xf numFmtId="0" fontId="107" fillId="36" borderId="107" xfId="0" applyFont="1" applyFill="1" applyBorder="1" applyAlignment="1">
      <alignment horizontal="center" vertical="center" wrapText="1"/>
    </xf>
    <xf numFmtId="0" fontId="102" fillId="3" borderId="76" xfId="13" applyFont="1" applyFill="1" applyBorder="1" applyAlignment="1" applyProtection="1">
      <alignment horizontal="center" vertical="center" wrapText="1"/>
      <protection locked="0"/>
    </xf>
    <xf numFmtId="0" fontId="102" fillId="3" borderId="73" xfId="13" applyFont="1" applyFill="1" applyBorder="1" applyAlignment="1" applyProtection="1">
      <alignment horizontal="center" vertical="center" wrapText="1"/>
      <protection locked="0"/>
    </xf>
    <xf numFmtId="9" fontId="104" fillId="0" borderId="8" xfId="0" applyNumberFormat="1" applyFont="1" applyBorder="1" applyAlignment="1">
      <alignment horizontal="center" vertical="center"/>
    </xf>
    <xf numFmtId="9" fontId="104" fillId="0" borderId="10" xfId="0" applyNumberFormat="1" applyFont="1" applyBorder="1" applyAlignment="1">
      <alignment horizontal="center" vertical="center"/>
    </xf>
    <xf numFmtId="0" fontId="104" fillId="0" borderId="2" xfId="0" applyFont="1" applyBorder="1" applyAlignment="1">
      <alignment horizontal="center" vertical="center" wrapText="1"/>
    </xf>
    <xf numFmtId="0" fontId="104" fillId="0" borderId="7" xfId="0" applyFont="1" applyBorder="1" applyAlignment="1">
      <alignment horizontal="center" vertical="center" wrapText="1"/>
    </xf>
    <xf numFmtId="164" fontId="106" fillId="3" borderId="19" xfId="1" applyNumberFormat="1" applyFont="1" applyFill="1" applyBorder="1" applyAlignment="1" applyProtection="1">
      <alignment horizontal="center"/>
      <protection locked="0"/>
    </xf>
    <xf numFmtId="164" fontId="106" fillId="3" borderId="20" xfId="1" applyNumberFormat="1" applyFont="1" applyFill="1" applyBorder="1" applyAlignment="1" applyProtection="1">
      <alignment horizontal="center"/>
      <protection locked="0"/>
    </xf>
    <xf numFmtId="164" fontId="106" fillId="3" borderId="21" xfId="1" applyNumberFormat="1" applyFont="1" applyFill="1" applyBorder="1" applyAlignment="1" applyProtection="1">
      <alignment horizontal="center"/>
      <protection locked="0"/>
    </xf>
    <xf numFmtId="0" fontId="107" fillId="0" borderId="56" xfId="0" applyFont="1" applyBorder="1" applyAlignment="1">
      <alignment horizontal="center" vertical="center" wrapText="1"/>
    </xf>
    <xf numFmtId="0" fontId="107" fillId="0" borderId="57" xfId="0" applyFont="1" applyBorder="1" applyAlignment="1">
      <alignment horizontal="center" vertical="center" wrapText="1"/>
    </xf>
    <xf numFmtId="164" fontId="106" fillId="0" borderId="99" xfId="1" applyNumberFormat="1" applyFont="1" applyFill="1" applyBorder="1" applyAlignment="1" applyProtection="1">
      <alignment horizontal="center" vertical="center" wrapText="1"/>
      <protection locked="0"/>
    </xf>
    <xf numFmtId="164" fontId="106" fillId="0" borderId="100" xfId="1" applyNumberFormat="1" applyFont="1" applyFill="1" applyBorder="1" applyAlignment="1" applyProtection="1">
      <alignment horizontal="center" vertical="center" wrapText="1"/>
      <protection locked="0"/>
    </xf>
    <xf numFmtId="0" fontId="104" fillId="0" borderId="103" xfId="0" applyFont="1" applyFill="1" applyBorder="1" applyAlignment="1">
      <alignment horizontal="center" vertical="center" wrapText="1"/>
    </xf>
    <xf numFmtId="0" fontId="104" fillId="0" borderId="7" xfId="0" applyFont="1" applyFill="1" applyBorder="1" applyAlignment="1">
      <alignment horizontal="center" vertical="center" wrapText="1"/>
    </xf>
    <xf numFmtId="0" fontId="104" fillId="0" borderId="116" xfId="0" applyFont="1" applyFill="1" applyBorder="1" applyAlignment="1">
      <alignment horizontal="center" vertical="center" wrapText="1"/>
    </xf>
    <xf numFmtId="0" fontId="104" fillId="0" borderId="73" xfId="0" applyFont="1" applyFill="1" applyBorder="1" applyAlignment="1">
      <alignment horizontal="center" vertical="center" wrapText="1"/>
    </xf>
    <xf numFmtId="0" fontId="104" fillId="0" borderId="109" xfId="0" applyFont="1" applyFill="1" applyBorder="1" applyAlignment="1">
      <alignment horizontal="center" wrapText="1"/>
    </xf>
    <xf numFmtId="0" fontId="104" fillId="0" borderId="107" xfId="0" applyFont="1" applyFill="1" applyBorder="1" applyAlignment="1">
      <alignment horizontal="center" wrapText="1"/>
    </xf>
    <xf numFmtId="0" fontId="104" fillId="0" borderId="137" xfId="0" applyFont="1" applyFill="1" applyBorder="1" applyAlignment="1">
      <alignment horizontal="center" vertical="center" wrapText="1"/>
    </xf>
    <xf numFmtId="0" fontId="104" fillId="0" borderId="0" xfId="0" applyFont="1" applyFill="1" applyBorder="1" applyAlignment="1">
      <alignment horizontal="center" vertical="center" wrapText="1"/>
    </xf>
    <xf numFmtId="0" fontId="104" fillId="0" borderId="101" xfId="0" applyFont="1" applyFill="1" applyBorder="1" applyAlignment="1">
      <alignment horizontal="center" vertical="center" wrapText="1"/>
    </xf>
    <xf numFmtId="0" fontId="111" fillId="0" borderId="60" xfId="0" applyFont="1" applyFill="1" applyBorder="1" applyAlignment="1">
      <alignment horizontal="left" vertical="center"/>
    </xf>
    <xf numFmtId="0" fontId="111" fillId="0" borderId="61" xfId="0" applyFont="1" applyFill="1" applyBorder="1" applyAlignment="1">
      <alignment horizontal="left" vertical="center"/>
    </xf>
    <xf numFmtId="0" fontId="104" fillId="0" borderId="61" xfId="0" applyFont="1" applyFill="1" applyBorder="1" applyAlignment="1">
      <alignment horizontal="center" vertical="center" wrapText="1"/>
    </xf>
    <xf numFmtId="0" fontId="104" fillId="0" borderId="114" xfId="0" applyFont="1" applyFill="1" applyBorder="1" applyAlignment="1">
      <alignment horizontal="center" vertical="center" wrapText="1"/>
    </xf>
    <xf numFmtId="0" fontId="104" fillId="0" borderId="20" xfId="0" applyFont="1" applyBorder="1" applyAlignment="1">
      <alignment horizontal="center"/>
    </xf>
    <xf numFmtId="0" fontId="104" fillId="0" borderId="21" xfId="0" applyFont="1" applyBorder="1" applyAlignment="1">
      <alignment horizontal="center" vertical="center" wrapText="1"/>
    </xf>
    <xf numFmtId="0" fontId="104" fillId="0" borderId="122" xfId="0" applyFont="1" applyBorder="1" applyAlignment="1">
      <alignment horizontal="center" vertical="center" wrapText="1"/>
    </xf>
    <xf numFmtId="0" fontId="103" fillId="0" borderId="129" xfId="0" applyNumberFormat="1" applyFont="1" applyFill="1" applyBorder="1" applyAlignment="1">
      <alignment horizontal="left" vertical="center" wrapText="1"/>
    </xf>
    <xf numFmtId="0" fontId="103" fillId="0" borderId="130" xfId="0" applyNumberFormat="1" applyFont="1" applyFill="1" applyBorder="1" applyAlignment="1">
      <alignment horizontal="left" vertical="center" wrapText="1"/>
    </xf>
    <xf numFmtId="0" fontId="103" fillId="0" borderId="132" xfId="0" applyNumberFormat="1" applyFont="1" applyFill="1" applyBorder="1" applyAlignment="1">
      <alignment horizontal="left" vertical="center" wrapText="1"/>
    </xf>
    <xf numFmtId="0" fontId="103" fillId="0" borderId="133" xfId="0" applyNumberFormat="1" applyFont="1" applyFill="1" applyBorder="1" applyAlignment="1">
      <alignment horizontal="left" vertical="center" wrapText="1"/>
    </xf>
    <xf numFmtId="0" fontId="103" fillId="0" borderId="135" xfId="0" applyNumberFormat="1" applyFont="1" applyFill="1" applyBorder="1" applyAlignment="1">
      <alignment horizontal="left" vertical="center" wrapText="1"/>
    </xf>
    <xf numFmtId="0" fontId="103" fillId="0" borderId="136" xfId="0" applyNumberFormat="1" applyFont="1" applyFill="1" applyBorder="1" applyAlignment="1">
      <alignment horizontal="left" vertical="center" wrapText="1"/>
    </xf>
    <xf numFmtId="0" fontId="119" fillId="0" borderId="104" xfId="0" applyFont="1" applyFill="1" applyBorder="1" applyAlignment="1">
      <alignment horizontal="center" vertical="center" wrapText="1"/>
    </xf>
    <xf numFmtId="0" fontId="119" fillId="0" borderId="121" xfId="0" applyFont="1" applyFill="1" applyBorder="1" applyAlignment="1">
      <alignment horizontal="center" vertical="center" wrapText="1"/>
    </xf>
    <xf numFmtId="0" fontId="119" fillId="0" borderId="131" xfId="0" applyFont="1" applyFill="1" applyBorder="1" applyAlignment="1">
      <alignment horizontal="center" vertical="center" wrapText="1"/>
    </xf>
    <xf numFmtId="0" fontId="119" fillId="0" borderId="59" xfId="0" applyFont="1" applyFill="1" applyBorder="1" applyAlignment="1">
      <alignment horizontal="center" vertical="center" wrapText="1"/>
    </xf>
    <xf numFmtId="0" fontId="119" fillId="0" borderId="134"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5" fillId="0" borderId="103" xfId="0" applyFont="1" applyBorder="1" applyAlignment="1">
      <alignment horizontal="center" vertical="center" wrapText="1"/>
    </xf>
    <xf numFmtId="0" fontId="115" fillId="0" borderId="7" xfId="0" applyFont="1" applyBorder="1" applyAlignment="1">
      <alignment horizontal="center" vertical="center" wrapText="1"/>
    </xf>
    <xf numFmtId="0" fontId="115" fillId="0" borderId="108" xfId="0" applyFont="1" applyBorder="1" applyAlignment="1">
      <alignment horizontal="center" vertical="center" wrapText="1"/>
    </xf>
    <xf numFmtId="0" fontId="121" fillId="0" borderId="108" xfId="0" applyFont="1" applyFill="1" applyBorder="1" applyAlignment="1">
      <alignment horizontal="center" vertical="center"/>
    </xf>
    <xf numFmtId="0" fontId="121" fillId="0" borderId="104" xfId="0" applyFont="1" applyFill="1" applyBorder="1" applyAlignment="1">
      <alignment horizontal="center" vertical="center"/>
    </xf>
    <xf numFmtId="0" fontId="121" fillId="0" borderId="131" xfId="0" applyFont="1" applyFill="1" applyBorder="1" applyAlignment="1">
      <alignment horizontal="center" vertical="center"/>
    </xf>
    <xf numFmtId="0" fontId="121" fillId="0" borderId="59" xfId="0" applyFont="1" applyFill="1" applyBorder="1" applyAlignment="1">
      <alignment horizontal="center" vertical="center"/>
    </xf>
    <xf numFmtId="0" fontId="121" fillId="0" borderId="11" xfId="0" applyFont="1" applyFill="1" applyBorder="1" applyAlignment="1">
      <alignment horizontal="center" vertical="center"/>
    </xf>
    <xf numFmtId="0" fontId="119" fillId="0" borderId="108"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5" fillId="0" borderId="109" xfId="0" applyFont="1" applyFill="1" applyBorder="1" applyAlignment="1">
      <alignment horizontal="center" vertical="center" wrapText="1"/>
    </xf>
    <xf numFmtId="0" fontId="115" fillId="0" borderId="106" xfId="0" applyFont="1" applyFill="1" applyBorder="1" applyAlignment="1">
      <alignment horizontal="center" vertical="center" wrapText="1"/>
    </xf>
    <xf numFmtId="0" fontId="115" fillId="0" borderId="107"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5" fillId="0" borderId="139" xfId="0" applyFont="1" applyFill="1" applyBorder="1" applyAlignment="1">
      <alignment horizontal="center" vertical="center" wrapText="1"/>
    </xf>
    <xf numFmtId="0" fontId="115" fillId="0" borderId="7" xfId="0" applyFont="1" applyFill="1" applyBorder="1" applyAlignment="1">
      <alignment horizontal="center" vertical="center" wrapText="1"/>
    </xf>
    <xf numFmtId="0" fontId="115" fillId="0" borderId="137" xfId="0" applyFont="1" applyFill="1" applyBorder="1" applyAlignment="1">
      <alignment horizontal="center" vertical="center" wrapText="1"/>
    </xf>
    <xf numFmtId="0" fontId="115" fillId="0" borderId="0" xfId="0" applyFont="1" applyFill="1" applyBorder="1" applyAlignment="1">
      <alignment horizontal="center" vertical="center" wrapText="1"/>
    </xf>
    <xf numFmtId="0" fontId="115" fillId="0" borderId="138" xfId="0" applyFont="1" applyFill="1" applyBorder="1" applyAlignment="1">
      <alignment horizontal="center" vertical="center" wrapText="1"/>
    </xf>
    <xf numFmtId="0" fontId="115" fillId="0" borderId="11" xfId="0" applyFont="1" applyBorder="1" applyAlignment="1">
      <alignment horizontal="center" vertical="center" wrapText="1"/>
    </xf>
    <xf numFmtId="0" fontId="103" fillId="0" borderId="104" xfId="0" applyNumberFormat="1" applyFont="1" applyFill="1" applyBorder="1" applyAlignment="1">
      <alignment horizontal="left" vertical="top" wrapText="1"/>
    </xf>
    <xf numFmtId="0" fontId="103" fillId="0" borderId="131" xfId="0" applyNumberFormat="1" applyFont="1" applyFill="1" applyBorder="1" applyAlignment="1">
      <alignment horizontal="left" vertical="top" wrapText="1"/>
    </xf>
    <xf numFmtId="0" fontId="103" fillId="0" borderId="137" xfId="0" applyNumberFormat="1" applyFont="1" applyFill="1" applyBorder="1" applyAlignment="1">
      <alignment horizontal="left" vertical="top" wrapText="1"/>
    </xf>
    <xf numFmtId="0" fontId="103" fillId="0" borderId="138" xfId="0" applyNumberFormat="1" applyFont="1" applyFill="1" applyBorder="1" applyAlignment="1">
      <alignment horizontal="left" vertical="top" wrapText="1"/>
    </xf>
    <xf numFmtId="0" fontId="103" fillId="0" borderId="59" xfId="0" applyNumberFormat="1" applyFont="1" applyFill="1" applyBorder="1" applyAlignment="1">
      <alignment horizontal="left" vertical="top" wrapText="1"/>
    </xf>
    <xf numFmtId="0" fontId="103" fillId="0" borderId="11" xfId="0" applyNumberFormat="1" applyFont="1" applyFill="1" applyBorder="1" applyAlignment="1">
      <alignment horizontal="left" vertical="top" wrapText="1"/>
    </xf>
    <xf numFmtId="0" fontId="115" fillId="0" borderId="104" xfId="0" applyFont="1" applyFill="1" applyBorder="1" applyAlignment="1">
      <alignment horizontal="center" vertical="center"/>
    </xf>
    <xf numFmtId="0" fontId="115" fillId="0" borderId="121" xfId="0" applyFont="1" applyFill="1" applyBorder="1" applyAlignment="1">
      <alignment horizontal="center" vertical="center"/>
    </xf>
    <xf numFmtId="0" fontId="115" fillId="0" borderId="131" xfId="0" applyFont="1" applyFill="1" applyBorder="1" applyAlignment="1">
      <alignment horizontal="center" vertical="center"/>
    </xf>
    <xf numFmtId="0" fontId="115" fillId="0" borderId="104" xfId="0" applyFont="1" applyFill="1" applyBorder="1" applyAlignment="1">
      <alignment horizontal="center" vertical="center" wrapText="1"/>
    </xf>
    <xf numFmtId="0" fontId="115" fillId="0" borderId="121" xfId="0" applyFont="1" applyFill="1" applyBorder="1" applyAlignment="1">
      <alignment horizontal="center" vertical="center" wrapText="1"/>
    </xf>
    <xf numFmtId="0" fontId="115" fillId="0" borderId="131" xfId="0" applyFont="1" applyFill="1" applyBorder="1" applyAlignment="1">
      <alignment horizontal="center" vertical="center" wrapText="1"/>
    </xf>
    <xf numFmtId="0" fontId="115" fillId="0" borderId="104" xfId="0" applyFont="1" applyBorder="1" applyAlignment="1">
      <alignment horizontal="center" vertical="top" wrapText="1"/>
    </xf>
    <xf numFmtId="0" fontId="115" fillId="0" borderId="121" xfId="0" applyFont="1" applyBorder="1" applyAlignment="1">
      <alignment horizontal="center" vertical="top" wrapText="1"/>
    </xf>
    <xf numFmtId="0" fontId="115" fillId="0" borderId="131" xfId="0" applyFont="1" applyBorder="1" applyAlignment="1">
      <alignment horizontal="center" vertical="top" wrapText="1"/>
    </xf>
    <xf numFmtId="0" fontId="115" fillId="0" borderId="104" xfId="0" applyFont="1" applyFill="1" applyBorder="1" applyAlignment="1">
      <alignment horizontal="center" vertical="top" wrapText="1"/>
    </xf>
    <xf numFmtId="0" fontId="115" fillId="0" borderId="106" xfId="0" applyFont="1" applyFill="1" applyBorder="1" applyAlignment="1">
      <alignment horizontal="center" vertical="top" wrapText="1"/>
    </xf>
    <xf numFmtId="0" fontId="115" fillId="0" borderId="107" xfId="0" applyFont="1" applyFill="1" applyBorder="1" applyAlignment="1">
      <alignment horizontal="center" vertical="top" wrapText="1"/>
    </xf>
    <xf numFmtId="0" fontId="115" fillId="0" borderId="103" xfId="0" applyFont="1" applyBorder="1" applyAlignment="1">
      <alignment horizontal="center" vertical="top" wrapText="1"/>
    </xf>
    <xf numFmtId="0" fontId="115" fillId="0" borderId="7" xfId="0" applyFont="1" applyBorder="1" applyAlignment="1">
      <alignment horizontal="center" vertical="top" wrapText="1"/>
    </xf>
    <xf numFmtId="0" fontId="103" fillId="0" borderId="140" xfId="0" applyNumberFormat="1" applyFont="1" applyFill="1" applyBorder="1" applyAlignment="1">
      <alignment horizontal="left" vertical="top" wrapText="1"/>
    </xf>
    <xf numFmtId="0" fontId="103" fillId="0" borderId="141" xfId="0" applyNumberFormat="1" applyFont="1" applyFill="1" applyBorder="1" applyAlignment="1">
      <alignment horizontal="left" vertical="top" wrapText="1"/>
    </xf>
    <xf numFmtId="0" fontId="119" fillId="0" borderId="108" xfId="0" applyFont="1" applyBorder="1" applyAlignment="1">
      <alignment horizontal="center" vertical="center"/>
    </xf>
    <xf numFmtId="0" fontId="90" fillId="0" borderId="109" xfId="0" applyFont="1" applyFill="1" applyBorder="1" applyAlignment="1">
      <alignment horizontal="left" vertical="center" wrapText="1"/>
    </xf>
    <xf numFmtId="0" fontId="90" fillId="0" borderId="107" xfId="0" applyFont="1" applyFill="1" applyBorder="1" applyAlignment="1">
      <alignment horizontal="left" vertical="center" wrapText="1"/>
    </xf>
    <xf numFmtId="0" fontId="90" fillId="0" borderId="109" xfId="0" applyFont="1" applyFill="1" applyBorder="1" applyAlignment="1">
      <alignment horizontal="left"/>
    </xf>
    <xf numFmtId="0" fontId="90" fillId="0" borderId="107" xfId="0" applyFont="1" applyFill="1" applyBorder="1" applyAlignment="1">
      <alignment horizontal="left"/>
    </xf>
    <xf numFmtId="0" fontId="90" fillId="3" borderId="109" xfId="0" applyFont="1" applyFill="1" applyBorder="1" applyAlignment="1">
      <alignment vertical="center" wrapText="1"/>
    </xf>
    <xf numFmtId="0" fontId="90" fillId="3" borderId="107" xfId="0" applyFont="1" applyFill="1" applyBorder="1" applyAlignment="1">
      <alignment vertical="center" wrapText="1"/>
    </xf>
    <xf numFmtId="0" fontId="89" fillId="0" borderId="79" xfId="0" applyFont="1" applyFill="1" applyBorder="1" applyAlignment="1">
      <alignment horizontal="center" vertical="center"/>
    </xf>
    <xf numFmtId="0" fontId="89" fillId="0" borderId="80" xfId="0" applyFont="1" applyFill="1" applyBorder="1" applyAlignment="1">
      <alignment horizontal="center" vertical="center"/>
    </xf>
    <xf numFmtId="0" fontId="89" fillId="0" borderId="81" xfId="0" applyFont="1" applyFill="1" applyBorder="1" applyAlignment="1">
      <alignment horizontal="center" vertical="center"/>
    </xf>
    <xf numFmtId="0" fontId="90" fillId="0" borderId="108" xfId="0" applyFont="1" applyFill="1" applyBorder="1" applyAlignment="1">
      <alignment horizontal="left" vertical="center" wrapText="1"/>
    </xf>
    <xf numFmtId="0" fontId="89" fillId="76" borderId="82" xfId="0" applyFont="1" applyFill="1" applyBorder="1" applyAlignment="1">
      <alignment horizontal="center" vertical="center" wrapText="1"/>
    </xf>
    <xf numFmtId="0" fontId="89" fillId="76" borderId="83" xfId="0" applyFont="1" applyFill="1" applyBorder="1" applyAlignment="1">
      <alignment horizontal="center" vertical="center" wrapText="1"/>
    </xf>
    <xf numFmtId="0" fontId="89" fillId="76" borderId="84" xfId="0" applyFont="1" applyFill="1" applyBorder="1" applyAlignment="1">
      <alignment horizontal="center" vertical="center" wrapText="1"/>
    </xf>
    <xf numFmtId="0" fontId="90" fillId="0" borderId="59" xfId="0" applyFont="1" applyFill="1" applyBorder="1" applyAlignment="1">
      <alignment horizontal="left" vertical="center" wrapText="1"/>
    </xf>
    <xf numFmtId="0" fontId="90" fillId="0" borderId="11" xfId="0" applyFont="1" applyFill="1" applyBorder="1" applyAlignment="1">
      <alignment horizontal="left" vertical="center" wrapText="1"/>
    </xf>
    <xf numFmtId="0" fontId="90" fillId="0" borderId="109" xfId="0" applyFont="1" applyFill="1" applyBorder="1" applyAlignment="1">
      <alignment vertical="center" wrapText="1"/>
    </xf>
    <xf numFmtId="0" fontId="90" fillId="0" borderId="107" xfId="0" applyFont="1" applyFill="1" applyBorder="1" applyAlignment="1">
      <alignment vertical="center" wrapText="1"/>
    </xf>
    <xf numFmtId="0" fontId="90" fillId="3" borderId="86" xfId="0" applyFont="1" applyFill="1" applyBorder="1" applyAlignment="1">
      <alignment horizontal="left" vertical="center" wrapText="1"/>
    </xf>
    <xf numFmtId="0" fontId="90" fillId="3" borderId="87" xfId="0" applyFont="1" applyFill="1" applyBorder="1" applyAlignment="1">
      <alignment horizontal="left" vertical="center" wrapText="1"/>
    </xf>
    <xf numFmtId="0" fontId="90" fillId="0" borderId="89" xfId="0" applyFont="1" applyFill="1" applyBorder="1" applyAlignment="1">
      <alignment horizontal="left" vertical="center" wrapText="1"/>
    </xf>
    <xf numFmtId="0" fontId="90" fillId="0" borderId="90" xfId="0" applyFont="1" applyFill="1" applyBorder="1" applyAlignment="1">
      <alignment horizontal="left" vertical="center" wrapText="1"/>
    </xf>
    <xf numFmtId="0" fontId="90" fillId="0" borderId="59" xfId="0" applyFont="1" applyFill="1" applyBorder="1" applyAlignment="1">
      <alignment vertical="center" wrapText="1"/>
    </xf>
    <xf numFmtId="0" fontId="90" fillId="0" borderId="11" xfId="0" applyFont="1" applyFill="1" applyBorder="1" applyAlignment="1">
      <alignment vertical="center" wrapText="1"/>
    </xf>
    <xf numFmtId="0" fontId="90" fillId="0" borderId="86" xfId="0" applyFont="1" applyFill="1" applyBorder="1" applyAlignment="1">
      <alignment horizontal="left" vertical="center" wrapText="1"/>
    </xf>
    <xf numFmtId="0" fontId="90" fillId="0" borderId="87" xfId="0" applyFont="1" applyFill="1" applyBorder="1" applyAlignment="1">
      <alignment horizontal="left" vertical="center" wrapText="1"/>
    </xf>
    <xf numFmtId="0" fontId="90" fillId="0" borderId="86" xfId="0" applyFont="1" applyFill="1" applyBorder="1" applyAlignment="1">
      <alignment vertical="center" wrapText="1"/>
    </xf>
    <xf numFmtId="0" fontId="90" fillId="0" borderId="87" xfId="0" applyFont="1" applyFill="1" applyBorder="1" applyAlignment="1">
      <alignment vertical="center" wrapText="1"/>
    </xf>
    <xf numFmtId="0" fontId="90" fillId="3" borderId="109" xfId="0" applyFont="1" applyFill="1" applyBorder="1" applyAlignment="1">
      <alignment horizontal="left" vertical="center" wrapText="1"/>
    </xf>
    <xf numFmtId="0" fontId="90" fillId="3" borderId="107" xfId="0" applyFont="1" applyFill="1" applyBorder="1" applyAlignment="1">
      <alignment horizontal="left" vertical="center" wrapText="1"/>
    </xf>
    <xf numFmtId="0" fontId="89" fillId="76" borderId="91" xfId="0" applyFont="1" applyFill="1" applyBorder="1" applyAlignment="1">
      <alignment horizontal="center" vertical="center" wrapText="1"/>
    </xf>
    <xf numFmtId="0" fontId="89" fillId="76" borderId="0" xfId="0" applyFont="1" applyFill="1" applyBorder="1" applyAlignment="1">
      <alignment horizontal="center" vertical="center" wrapText="1"/>
    </xf>
    <xf numFmtId="0" fontId="89" fillId="76" borderId="92" xfId="0" applyFont="1" applyFill="1" applyBorder="1" applyAlignment="1">
      <alignment horizontal="center" vertical="center" wrapText="1"/>
    </xf>
    <xf numFmtId="0" fontId="90" fillId="78" borderId="109" xfId="0" applyFont="1" applyFill="1" applyBorder="1" applyAlignment="1">
      <alignment vertical="center" wrapText="1"/>
    </xf>
    <xf numFmtId="0" fontId="90" fillId="78" borderId="107" xfId="0" applyFont="1" applyFill="1" applyBorder="1" applyAlignment="1">
      <alignment vertical="center" wrapText="1"/>
    </xf>
    <xf numFmtId="0" fontId="89" fillId="76" borderId="96" xfId="0" applyFont="1" applyFill="1" applyBorder="1" applyAlignment="1">
      <alignment horizontal="center" vertical="center"/>
    </xf>
    <xf numFmtId="0" fontId="89" fillId="76" borderId="97" xfId="0" applyFont="1" applyFill="1" applyBorder="1" applyAlignment="1">
      <alignment horizontal="center" vertical="center"/>
    </xf>
    <xf numFmtId="0" fontId="89" fillId="76" borderId="98" xfId="0" applyFont="1" applyFill="1" applyBorder="1" applyAlignment="1">
      <alignment horizontal="center" vertical="center"/>
    </xf>
    <xf numFmtId="0" fontId="89" fillId="76" borderId="108" xfId="0" applyFont="1" applyFill="1" applyBorder="1" applyAlignment="1">
      <alignment horizontal="center" vertical="center" wrapText="1"/>
    </xf>
    <xf numFmtId="0" fontId="89" fillId="0" borderId="108" xfId="0" applyFont="1" applyFill="1" applyBorder="1" applyAlignment="1">
      <alignment horizontal="center" vertical="center"/>
    </xf>
    <xf numFmtId="0" fontId="90" fillId="0" borderId="109" xfId="13" applyFont="1" applyFill="1" applyBorder="1" applyAlignment="1" applyProtection="1">
      <alignment horizontal="left" vertical="top" wrapText="1"/>
      <protection locked="0"/>
    </xf>
    <xf numFmtId="0" fontId="90" fillId="0" borderId="107" xfId="13" applyFont="1" applyFill="1" applyBorder="1" applyAlignment="1" applyProtection="1">
      <alignment horizontal="left" vertical="top" wrapText="1"/>
      <protection locked="0"/>
    </xf>
    <xf numFmtId="0" fontId="90" fillId="3" borderId="109" xfId="13" applyFont="1" applyFill="1" applyBorder="1" applyAlignment="1" applyProtection="1">
      <alignment horizontal="left" vertical="top" wrapText="1"/>
      <protection locked="0"/>
    </xf>
    <xf numFmtId="0" fontId="90" fillId="3" borderId="107" xfId="13" applyFont="1" applyFill="1" applyBorder="1" applyAlignment="1" applyProtection="1">
      <alignment horizontal="left" vertical="top" wrapText="1"/>
      <protection locked="0"/>
    </xf>
    <xf numFmtId="0" fontId="89" fillId="0" borderId="94" xfId="0" applyFont="1" applyFill="1" applyBorder="1" applyAlignment="1">
      <alignment horizontal="center" vertical="center"/>
    </xf>
    <xf numFmtId="0" fontId="90" fillId="0" borderId="109" xfId="0" applyNumberFormat="1" applyFont="1" applyFill="1" applyBorder="1" applyAlignment="1">
      <alignment horizontal="left" vertical="center" wrapText="1"/>
    </xf>
    <xf numFmtId="0" fontId="90" fillId="0" borderId="107" xfId="0" applyNumberFormat="1" applyFont="1" applyFill="1" applyBorder="1" applyAlignment="1">
      <alignment horizontal="left" vertical="center" wrapText="1"/>
    </xf>
    <xf numFmtId="0" fontId="89" fillId="76" borderId="109" xfId="0" applyFont="1" applyFill="1" applyBorder="1" applyAlignment="1">
      <alignment horizontal="center" vertical="center" wrapText="1"/>
    </xf>
    <xf numFmtId="0" fontId="89" fillId="76" borderId="107" xfId="0" applyFont="1" applyFill="1" applyBorder="1" applyAlignment="1">
      <alignment horizontal="center" vertical="center" wrapText="1"/>
    </xf>
    <xf numFmtId="0" fontId="90" fillId="0" borderId="109" xfId="0" applyNumberFormat="1" applyFont="1" applyFill="1" applyBorder="1" applyAlignment="1">
      <alignment horizontal="left" vertical="top" wrapText="1"/>
    </xf>
    <xf numFmtId="0" fontId="90" fillId="0" borderId="107" xfId="0" applyNumberFormat="1" applyFont="1" applyFill="1" applyBorder="1" applyAlignment="1">
      <alignment horizontal="left" vertical="top" wrapText="1"/>
    </xf>
    <xf numFmtId="0" fontId="90" fillId="0" borderId="103" xfId="12672" applyFont="1" applyFill="1" applyBorder="1" applyAlignment="1">
      <alignment horizontal="left" vertical="center" wrapText="1"/>
    </xf>
    <xf numFmtId="0" fontId="90" fillId="0" borderId="139" xfId="12672" applyFont="1" applyFill="1" applyBorder="1" applyAlignment="1">
      <alignment horizontal="left" vertical="center" wrapText="1"/>
    </xf>
    <xf numFmtId="0" fontId="90" fillId="0" borderId="7" xfId="12672" applyFont="1" applyFill="1" applyBorder="1" applyAlignment="1">
      <alignment horizontal="left" vertical="center" wrapText="1"/>
    </xf>
    <xf numFmtId="49" fontId="90" fillId="0" borderId="103" xfId="0" applyNumberFormat="1" applyFont="1" applyFill="1" applyBorder="1" applyAlignment="1">
      <alignment horizontal="center" vertical="center"/>
    </xf>
    <xf numFmtId="49" fontId="90" fillId="0" borderId="139" xfId="0" applyNumberFormat="1" applyFont="1" applyFill="1" applyBorder="1" applyAlignment="1">
      <alignment horizontal="center" vertical="center"/>
    </xf>
    <xf numFmtId="49" fontId="90" fillId="0" borderId="7" xfId="0" applyNumberFormat="1" applyFont="1" applyFill="1" applyBorder="1" applyAlignment="1">
      <alignment horizontal="center" vertical="center"/>
    </xf>
    <xf numFmtId="0" fontId="90" fillId="0" borderId="108" xfId="0" applyFont="1" applyFill="1" applyBorder="1" applyAlignment="1">
      <alignment horizontal="left" vertical="top" wrapText="1"/>
    </xf>
    <xf numFmtId="0" fontId="90" fillId="0" borderId="108" xfId="0" applyNumberFormat="1" applyFont="1" applyFill="1" applyBorder="1" applyAlignment="1">
      <alignment horizontal="left" vertical="top" wrapText="1"/>
    </xf>
    <xf numFmtId="0" fontId="90" fillId="0" borderId="109" xfId="0" applyFont="1" applyFill="1" applyBorder="1" applyAlignment="1">
      <alignment horizontal="left" vertical="top" wrapText="1"/>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bertybank.g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zoomScaleNormal="100" workbookViewId="0">
      <pane xSplit="1" ySplit="7" topLeftCell="B8" activePane="bottomRight" state="frozen"/>
      <selection activeCell="C15" sqref="C15"/>
      <selection pane="topRight" activeCell="C15" sqref="C15"/>
      <selection pane="bottomLeft" activeCell="C15" sqref="C15"/>
      <selection pane="bottomRight" activeCell="G20" sqref="G20"/>
    </sheetView>
  </sheetViews>
  <sheetFormatPr defaultRowHeight="15"/>
  <cols>
    <col min="1" max="1" width="10.28515625" style="1" customWidth="1"/>
    <col min="2" max="2" width="153" bestFit="1" customWidth="1"/>
    <col min="3" max="3" width="37.7109375" customWidth="1"/>
    <col min="7" max="7" width="25" customWidth="1"/>
  </cols>
  <sheetData>
    <row r="1" spans="1:3" ht="15.75">
      <c r="A1" s="2"/>
      <c r="B1" s="7" t="s">
        <v>253</v>
      </c>
      <c r="C1" s="88"/>
    </row>
    <row r="2" spans="1:3" s="4" customFormat="1" ht="15.75">
      <c r="A2" s="20">
        <v>1</v>
      </c>
      <c r="B2" s="5" t="s">
        <v>254</v>
      </c>
      <c r="C2" s="88" t="s">
        <v>1009</v>
      </c>
    </row>
    <row r="3" spans="1:3" s="4" customFormat="1" ht="15.75">
      <c r="A3" s="20">
        <v>2</v>
      </c>
      <c r="B3" s="6" t="s">
        <v>255</v>
      </c>
      <c r="C3" s="724" t="s">
        <v>1016</v>
      </c>
    </row>
    <row r="4" spans="1:3" s="4" customFormat="1" ht="15.75">
      <c r="A4" s="20">
        <v>3</v>
      </c>
      <c r="B4" s="6" t="s">
        <v>256</v>
      </c>
      <c r="C4" s="88" t="s">
        <v>1011</v>
      </c>
    </row>
    <row r="5" spans="1:3" s="4" customFormat="1" ht="15.75">
      <c r="A5" s="21">
        <v>4</v>
      </c>
      <c r="B5" s="9" t="s">
        <v>257</v>
      </c>
      <c r="C5" s="89" t="s">
        <v>1012</v>
      </c>
    </row>
    <row r="6" spans="1:3" s="8" customFormat="1" ht="65.25" customHeight="1">
      <c r="A6" s="735" t="s">
        <v>488</v>
      </c>
      <c r="B6" s="736"/>
      <c r="C6" s="736"/>
    </row>
    <row r="7" spans="1:3">
      <c r="A7" s="24" t="s">
        <v>403</v>
      </c>
      <c r="B7" s="25" t="s">
        <v>258</v>
      </c>
    </row>
    <row r="8" spans="1:3">
      <c r="A8" s="26">
        <v>1</v>
      </c>
      <c r="B8" s="23" t="s">
        <v>223</v>
      </c>
    </row>
    <row r="9" spans="1:3">
      <c r="A9" s="26">
        <v>2</v>
      </c>
      <c r="B9" s="23" t="s">
        <v>259</v>
      </c>
    </row>
    <row r="10" spans="1:3">
      <c r="A10" s="26">
        <v>3</v>
      </c>
      <c r="B10" s="23" t="s">
        <v>260</v>
      </c>
    </row>
    <row r="11" spans="1:3">
      <c r="A11" s="26">
        <v>4</v>
      </c>
      <c r="B11" s="23" t="s">
        <v>261</v>
      </c>
      <c r="C11" s="3"/>
    </row>
    <row r="12" spans="1:3">
      <c r="A12" s="26">
        <v>5</v>
      </c>
      <c r="B12" s="23" t="s">
        <v>187</v>
      </c>
    </row>
    <row r="13" spans="1:3">
      <c r="A13" s="26">
        <v>6</v>
      </c>
      <c r="B13" s="27" t="s">
        <v>149</v>
      </c>
    </row>
    <row r="14" spans="1:3">
      <c r="A14" s="26">
        <v>7</v>
      </c>
      <c r="B14" s="23" t="s">
        <v>262</v>
      </c>
    </row>
    <row r="15" spans="1:3">
      <c r="A15" s="26">
        <v>8</v>
      </c>
      <c r="B15" s="23" t="s">
        <v>265</v>
      </c>
    </row>
    <row r="16" spans="1:3">
      <c r="A16" s="26">
        <v>9</v>
      </c>
      <c r="B16" s="23" t="s">
        <v>88</v>
      </c>
    </row>
    <row r="17" spans="1:2">
      <c r="A17" s="28" t="s">
        <v>545</v>
      </c>
      <c r="B17" s="23" t="s">
        <v>525</v>
      </c>
    </row>
    <row r="18" spans="1:2">
      <c r="A18" s="26">
        <v>10</v>
      </c>
      <c r="B18" s="23" t="s">
        <v>268</v>
      </c>
    </row>
    <row r="19" spans="1:2">
      <c r="A19" s="26">
        <v>11</v>
      </c>
      <c r="B19" s="27" t="s">
        <v>249</v>
      </c>
    </row>
    <row r="20" spans="1:2">
      <c r="A20" s="26">
        <v>12</v>
      </c>
      <c r="B20" s="27" t="s">
        <v>246</v>
      </c>
    </row>
    <row r="21" spans="1:2">
      <c r="A21" s="26">
        <v>13</v>
      </c>
      <c r="B21" s="29" t="s">
        <v>459</v>
      </c>
    </row>
    <row r="22" spans="1:2">
      <c r="A22" s="26">
        <v>14</v>
      </c>
      <c r="B22" s="30" t="s">
        <v>518</v>
      </c>
    </row>
    <row r="23" spans="1:2">
      <c r="A23" s="31">
        <v>15</v>
      </c>
      <c r="B23" s="27" t="s">
        <v>77</v>
      </c>
    </row>
    <row r="24" spans="1:2">
      <c r="A24" s="31">
        <v>15.1</v>
      </c>
      <c r="B24" s="23" t="s">
        <v>554</v>
      </c>
    </row>
    <row r="25" spans="1:2">
      <c r="A25" s="31">
        <v>16</v>
      </c>
      <c r="B25" s="23" t="s">
        <v>622</v>
      </c>
    </row>
    <row r="26" spans="1:2">
      <c r="A26" s="31">
        <v>17</v>
      </c>
      <c r="B26" s="23" t="s">
        <v>933</v>
      </c>
    </row>
    <row r="27" spans="1:2">
      <c r="A27" s="31">
        <v>18</v>
      </c>
      <c r="B27" s="23" t="s">
        <v>951</v>
      </c>
    </row>
    <row r="28" spans="1:2">
      <c r="A28" s="31">
        <v>19</v>
      </c>
      <c r="B28" s="23" t="s">
        <v>952</v>
      </c>
    </row>
    <row r="29" spans="1:2">
      <c r="A29" s="31">
        <v>20</v>
      </c>
      <c r="B29" s="30" t="s">
        <v>721</v>
      </c>
    </row>
    <row r="30" spans="1:2">
      <c r="A30" s="31">
        <v>21</v>
      </c>
      <c r="B30" s="23" t="s">
        <v>739</v>
      </c>
    </row>
    <row r="31" spans="1:2">
      <c r="A31" s="31">
        <v>22</v>
      </c>
      <c r="B31" s="65" t="s">
        <v>756</v>
      </c>
    </row>
    <row r="32" spans="1:2" ht="26.25">
      <c r="A32" s="31">
        <v>23</v>
      </c>
      <c r="B32" s="65" t="s">
        <v>934</v>
      </c>
    </row>
    <row r="33" spans="1:2">
      <c r="A33" s="31">
        <v>24</v>
      </c>
      <c r="B33" s="23" t="s">
        <v>935</v>
      </c>
    </row>
    <row r="34" spans="1:2">
      <c r="A34" s="31">
        <v>25</v>
      </c>
      <c r="B34" s="23" t="s">
        <v>936</v>
      </c>
    </row>
    <row r="35" spans="1:2">
      <c r="A35" s="26">
        <v>26</v>
      </c>
      <c r="B35" s="30" t="s">
        <v>1005</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 ref="C5" r:id="rId1"/>
  </hyperlinks>
  <pageMargins left="0.7" right="0.7" top="0.75" bottom="0.75" header="0.3" footer="0.3"/>
  <pageSetup paperSize="9" scale="43"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85" zoomScaleNormal="85" workbookViewId="0">
      <pane xSplit="1" ySplit="5" topLeftCell="B27" activePane="bottomRight" state="frozen"/>
      <selection activeCell="N39" sqref="N39"/>
      <selection pane="topRight" activeCell="N39" sqref="N39"/>
      <selection pane="bottomLeft" activeCell="N39" sqref="N39"/>
      <selection pane="bottomRight" activeCell="G50" sqref="G50"/>
    </sheetView>
  </sheetViews>
  <sheetFormatPr defaultColWidth="9.140625" defaultRowHeight="15.75"/>
  <cols>
    <col min="1" max="1" width="9.5703125" style="322" bestFit="1" customWidth="1"/>
    <col min="2" max="2" width="132.42578125" style="98" customWidth="1"/>
    <col min="3" max="3" width="18.42578125" style="98" customWidth="1"/>
    <col min="4" max="16384" width="9.140625" style="99"/>
  </cols>
  <sheetData>
    <row r="1" spans="1:6">
      <c r="A1" s="96" t="s">
        <v>188</v>
      </c>
      <c r="B1" s="103" t="str">
        <f>Info!C2</f>
        <v>სს ”ლიბერთი ბანკი”</v>
      </c>
      <c r="D1" s="98"/>
      <c r="E1" s="98"/>
      <c r="F1" s="98"/>
    </row>
    <row r="2" spans="1:6" s="277" customFormat="1" ht="15.75" customHeight="1">
      <c r="A2" s="277" t="s">
        <v>189</v>
      </c>
      <c r="B2" s="153">
        <f>'1. key ratios'!B2</f>
        <v>44651</v>
      </c>
    </row>
    <row r="3" spans="1:6" s="277" customFormat="1" ht="15.75" customHeight="1"/>
    <row r="4" spans="1:6" ht="16.5" thickBot="1">
      <c r="A4" s="322" t="s">
        <v>412</v>
      </c>
      <c r="B4" s="323" t="s">
        <v>88</v>
      </c>
    </row>
    <row r="5" spans="1:6" ht="15">
      <c r="A5" s="324" t="s">
        <v>26</v>
      </c>
      <c r="B5" s="325"/>
      <c r="C5" s="326" t="s">
        <v>27</v>
      </c>
    </row>
    <row r="6" spans="1:6" ht="15">
      <c r="A6" s="327">
        <v>1</v>
      </c>
      <c r="B6" s="328" t="s">
        <v>28</v>
      </c>
      <c r="C6" s="329">
        <f>SUM(C7:C11)</f>
        <v>351560758</v>
      </c>
    </row>
    <row r="7" spans="1:6" ht="15">
      <c r="A7" s="327">
        <v>2</v>
      </c>
      <c r="B7" s="330" t="s">
        <v>29</v>
      </c>
      <c r="C7" s="331">
        <v>44490460</v>
      </c>
    </row>
    <row r="8" spans="1:6" ht="15">
      <c r="A8" s="327">
        <v>3</v>
      </c>
      <c r="B8" s="332" t="s">
        <v>30</v>
      </c>
      <c r="C8" s="331">
        <v>35132256</v>
      </c>
    </row>
    <row r="9" spans="1:6" ht="15">
      <c r="A9" s="327">
        <v>4</v>
      </c>
      <c r="B9" s="332" t="s">
        <v>31</v>
      </c>
      <c r="C9" s="331">
        <v>35278498</v>
      </c>
    </row>
    <row r="10" spans="1:6" ht="15">
      <c r="A10" s="327">
        <v>5</v>
      </c>
      <c r="B10" s="332" t="s">
        <v>32</v>
      </c>
      <c r="C10" s="331">
        <v>1694028</v>
      </c>
    </row>
    <row r="11" spans="1:6" ht="15">
      <c r="A11" s="327">
        <v>6</v>
      </c>
      <c r="B11" s="333" t="s">
        <v>33</v>
      </c>
      <c r="C11" s="331">
        <v>234965516</v>
      </c>
    </row>
    <row r="12" spans="1:6" s="313" customFormat="1" ht="15">
      <c r="A12" s="327">
        <v>7</v>
      </c>
      <c r="B12" s="328" t="s">
        <v>34</v>
      </c>
      <c r="C12" s="334">
        <f>SUM(C13:C27)</f>
        <v>94269109.433731392</v>
      </c>
    </row>
    <row r="13" spans="1:6" s="313" customFormat="1" ht="15">
      <c r="A13" s="327">
        <v>8</v>
      </c>
      <c r="B13" s="335" t="s">
        <v>35</v>
      </c>
      <c r="C13" s="336">
        <v>35278498</v>
      </c>
    </row>
    <row r="14" spans="1:6" s="313" customFormat="1" ht="30">
      <c r="A14" s="327">
        <v>9</v>
      </c>
      <c r="B14" s="337" t="s">
        <v>36</v>
      </c>
      <c r="C14" s="336">
        <v>3037000.6837313883</v>
      </c>
    </row>
    <row r="15" spans="1:6" s="313" customFormat="1" ht="15">
      <c r="A15" s="327">
        <v>10</v>
      </c>
      <c r="B15" s="338" t="s">
        <v>37</v>
      </c>
      <c r="C15" s="336">
        <v>55846877.75</v>
      </c>
    </row>
    <row r="16" spans="1:6" s="313" customFormat="1" ht="15">
      <c r="A16" s="327">
        <v>11</v>
      </c>
      <c r="B16" s="339" t="s">
        <v>38</v>
      </c>
      <c r="C16" s="336">
        <v>0</v>
      </c>
    </row>
    <row r="17" spans="1:3" s="313" customFormat="1" ht="15">
      <c r="A17" s="327">
        <v>12</v>
      </c>
      <c r="B17" s="338" t="s">
        <v>39</v>
      </c>
      <c r="C17" s="336">
        <v>0</v>
      </c>
    </row>
    <row r="18" spans="1:3" s="313" customFormat="1" ht="15">
      <c r="A18" s="327">
        <v>13</v>
      </c>
      <c r="B18" s="338" t="s">
        <v>40</v>
      </c>
      <c r="C18" s="336">
        <v>0</v>
      </c>
    </row>
    <row r="19" spans="1:3" s="313" customFormat="1" ht="15">
      <c r="A19" s="327">
        <v>14</v>
      </c>
      <c r="B19" s="338" t="s">
        <v>41</v>
      </c>
      <c r="C19" s="336">
        <v>0</v>
      </c>
    </row>
    <row r="20" spans="1:3" s="313" customFormat="1" ht="30">
      <c r="A20" s="327">
        <v>15</v>
      </c>
      <c r="B20" s="338" t="s">
        <v>42</v>
      </c>
      <c r="C20" s="336">
        <v>0</v>
      </c>
    </row>
    <row r="21" spans="1:3" s="313" customFormat="1" ht="30">
      <c r="A21" s="327">
        <v>16</v>
      </c>
      <c r="B21" s="337" t="s">
        <v>43</v>
      </c>
      <c r="C21" s="336">
        <v>0</v>
      </c>
    </row>
    <row r="22" spans="1:3" s="313" customFormat="1">
      <c r="A22" s="327">
        <v>17</v>
      </c>
      <c r="B22" s="340" t="s">
        <v>44</v>
      </c>
      <c r="C22" s="336">
        <v>106733</v>
      </c>
    </row>
    <row r="23" spans="1:3" s="313" customFormat="1" ht="30">
      <c r="A23" s="327">
        <v>18</v>
      </c>
      <c r="B23" s="337" t="s">
        <v>45</v>
      </c>
      <c r="C23" s="336">
        <v>0</v>
      </c>
    </row>
    <row r="24" spans="1:3" s="313" customFormat="1" ht="30">
      <c r="A24" s="327">
        <v>19</v>
      </c>
      <c r="B24" s="337" t="s">
        <v>46</v>
      </c>
      <c r="C24" s="336">
        <v>0</v>
      </c>
    </row>
    <row r="25" spans="1:3" s="313" customFormat="1" ht="30">
      <c r="A25" s="327">
        <v>20</v>
      </c>
      <c r="B25" s="341" t="s">
        <v>47</v>
      </c>
      <c r="C25" s="336">
        <v>0</v>
      </c>
    </row>
    <row r="26" spans="1:3" s="313" customFormat="1" ht="15">
      <c r="A26" s="327">
        <v>21</v>
      </c>
      <c r="B26" s="341" t="s">
        <v>48</v>
      </c>
      <c r="C26" s="336">
        <v>0</v>
      </c>
    </row>
    <row r="27" spans="1:3" s="313" customFormat="1" ht="30">
      <c r="A27" s="327">
        <v>22</v>
      </c>
      <c r="B27" s="341" t="s">
        <v>49</v>
      </c>
      <c r="C27" s="336">
        <v>0</v>
      </c>
    </row>
    <row r="28" spans="1:3" s="313" customFormat="1" ht="15">
      <c r="A28" s="327">
        <v>23</v>
      </c>
      <c r="B28" s="342" t="s">
        <v>23</v>
      </c>
      <c r="C28" s="334">
        <f>C6-C12</f>
        <v>257291648.56626862</v>
      </c>
    </row>
    <row r="29" spans="1:3" s="313" customFormat="1" ht="15">
      <c r="A29" s="343"/>
      <c r="B29" s="344"/>
      <c r="C29" s="336"/>
    </row>
    <row r="30" spans="1:3" s="313" customFormat="1" ht="15">
      <c r="A30" s="343">
        <v>24</v>
      </c>
      <c r="B30" s="342" t="s">
        <v>50</v>
      </c>
      <c r="C30" s="334">
        <f>C31+C34</f>
        <v>4565384</v>
      </c>
    </row>
    <row r="31" spans="1:3" s="313" customFormat="1" ht="15">
      <c r="A31" s="343">
        <v>25</v>
      </c>
      <c r="B31" s="332" t="s">
        <v>51</v>
      </c>
      <c r="C31" s="345">
        <f>C32+C33</f>
        <v>45654</v>
      </c>
    </row>
    <row r="32" spans="1:3" s="313" customFormat="1" ht="15">
      <c r="A32" s="343">
        <v>26</v>
      </c>
      <c r="B32" s="346" t="s">
        <v>52</v>
      </c>
      <c r="C32" s="336">
        <v>45654</v>
      </c>
    </row>
    <row r="33" spans="1:3" s="313" customFormat="1" ht="15">
      <c r="A33" s="343">
        <v>27</v>
      </c>
      <c r="B33" s="346" t="s">
        <v>53</v>
      </c>
      <c r="C33" s="336">
        <v>0</v>
      </c>
    </row>
    <row r="34" spans="1:3" s="313" customFormat="1" ht="15">
      <c r="A34" s="343">
        <v>28</v>
      </c>
      <c r="B34" s="332" t="s">
        <v>54</v>
      </c>
      <c r="C34" s="336">
        <v>4519730</v>
      </c>
    </row>
    <row r="35" spans="1:3" s="313" customFormat="1" ht="15">
      <c r="A35" s="343">
        <v>29</v>
      </c>
      <c r="B35" s="342" t="s">
        <v>55</v>
      </c>
      <c r="C35" s="334">
        <f>SUM(C36:C40)</f>
        <v>0</v>
      </c>
    </row>
    <row r="36" spans="1:3" s="313" customFormat="1" ht="15">
      <c r="A36" s="343">
        <v>30</v>
      </c>
      <c r="B36" s="337" t="s">
        <v>56</v>
      </c>
      <c r="C36" s="336"/>
    </row>
    <row r="37" spans="1:3" s="313" customFormat="1" ht="15">
      <c r="A37" s="343">
        <v>31</v>
      </c>
      <c r="B37" s="338" t="s">
        <v>57</v>
      </c>
      <c r="C37" s="336"/>
    </row>
    <row r="38" spans="1:3" s="313" customFormat="1" ht="30">
      <c r="A38" s="343">
        <v>32</v>
      </c>
      <c r="B38" s="337" t="s">
        <v>58</v>
      </c>
      <c r="C38" s="336"/>
    </row>
    <row r="39" spans="1:3" s="313" customFormat="1" ht="30">
      <c r="A39" s="343">
        <v>33</v>
      </c>
      <c r="B39" s="337" t="s">
        <v>46</v>
      </c>
      <c r="C39" s="336"/>
    </row>
    <row r="40" spans="1:3" s="313" customFormat="1" ht="30">
      <c r="A40" s="343">
        <v>34</v>
      </c>
      <c r="B40" s="341" t="s">
        <v>59</v>
      </c>
      <c r="C40" s="336"/>
    </row>
    <row r="41" spans="1:3" s="313" customFormat="1" ht="15">
      <c r="A41" s="343">
        <v>35</v>
      </c>
      <c r="B41" s="342" t="s">
        <v>24</v>
      </c>
      <c r="C41" s="334">
        <f>C30-C35</f>
        <v>4565384</v>
      </c>
    </row>
    <row r="42" spans="1:3" s="313" customFormat="1" ht="15">
      <c r="A42" s="343"/>
      <c r="B42" s="344"/>
      <c r="C42" s="336"/>
    </row>
    <row r="43" spans="1:3" s="313" customFormat="1" ht="15">
      <c r="A43" s="343">
        <v>36</v>
      </c>
      <c r="B43" s="347" t="s">
        <v>60</v>
      </c>
      <c r="C43" s="334">
        <f>SUM(C44:C46)</f>
        <v>95517712.698661134</v>
      </c>
    </row>
    <row r="44" spans="1:3" s="313" customFormat="1" ht="15">
      <c r="A44" s="343">
        <v>37</v>
      </c>
      <c r="B44" s="332" t="s">
        <v>61</v>
      </c>
      <c r="C44" s="336">
        <v>69194486.974000007</v>
      </c>
    </row>
    <row r="45" spans="1:3" s="313" customFormat="1" ht="15">
      <c r="A45" s="343">
        <v>38</v>
      </c>
      <c r="B45" s="332" t="s">
        <v>62</v>
      </c>
      <c r="C45" s="336">
        <v>0</v>
      </c>
    </row>
    <row r="46" spans="1:3" s="313" customFormat="1" ht="15">
      <c r="A46" s="343">
        <v>39</v>
      </c>
      <c r="B46" s="332" t="s">
        <v>63</v>
      </c>
      <c r="C46" s="336">
        <v>26323225.724661123</v>
      </c>
    </row>
    <row r="47" spans="1:3" s="313" customFormat="1" ht="15">
      <c r="A47" s="343">
        <v>40</v>
      </c>
      <c r="B47" s="347" t="s">
        <v>64</v>
      </c>
      <c r="C47" s="334">
        <f>SUM(C48:C51)</f>
        <v>0</v>
      </c>
    </row>
    <row r="48" spans="1:3" s="313" customFormat="1" ht="15">
      <c r="A48" s="343">
        <v>41</v>
      </c>
      <c r="B48" s="337" t="s">
        <v>65</v>
      </c>
      <c r="C48" s="336"/>
    </row>
    <row r="49" spans="1:3" s="313" customFormat="1" ht="15">
      <c r="A49" s="343">
        <v>42</v>
      </c>
      <c r="B49" s="338" t="s">
        <v>66</v>
      </c>
      <c r="C49" s="336"/>
    </row>
    <row r="50" spans="1:3" s="313" customFormat="1" ht="30">
      <c r="A50" s="343">
        <v>43</v>
      </c>
      <c r="B50" s="337" t="s">
        <v>67</v>
      </c>
      <c r="C50" s="336"/>
    </row>
    <row r="51" spans="1:3" s="313" customFormat="1" ht="30">
      <c r="A51" s="343">
        <v>44</v>
      </c>
      <c r="B51" s="337" t="s">
        <v>46</v>
      </c>
      <c r="C51" s="336"/>
    </row>
    <row r="52" spans="1:3" s="313" customFormat="1" thickBot="1">
      <c r="A52" s="348">
        <v>45</v>
      </c>
      <c r="B52" s="349" t="s">
        <v>25</v>
      </c>
      <c r="C52" s="350">
        <f>C43-C47</f>
        <v>95517712.698661134</v>
      </c>
    </row>
    <row r="55" spans="1:3">
      <c r="B55" s="98"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pageSetup paperSize="9" scale="52" orientation="portrait" r:id="rId1"/>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zoomScaleNormal="100" workbookViewId="0">
      <selection activeCell="F28" sqref="F28"/>
    </sheetView>
  </sheetViews>
  <sheetFormatPr defaultColWidth="9.140625" defaultRowHeight="15"/>
  <cols>
    <col min="1" max="1" width="10.85546875" style="98" bestFit="1" customWidth="1"/>
    <col min="2" max="2" width="59" style="98" customWidth="1"/>
    <col min="3" max="3" width="24.28515625" style="98" bestFit="1" customWidth="1"/>
    <col min="4" max="4" width="22.140625" style="98" customWidth="1"/>
    <col min="5" max="16384" width="9.140625" style="98"/>
  </cols>
  <sheetData>
    <row r="1" spans="1:4">
      <c r="A1" s="96" t="s">
        <v>188</v>
      </c>
      <c r="B1" s="103" t="str">
        <f>Info!C2</f>
        <v>სს ”ლიბერთი ბანკი”</v>
      </c>
    </row>
    <row r="2" spans="1:4" s="277" customFormat="1" ht="15.75" customHeight="1">
      <c r="A2" s="277" t="s">
        <v>189</v>
      </c>
      <c r="B2" s="153">
        <f>'1. key ratios'!B2</f>
        <v>44651</v>
      </c>
    </row>
    <row r="3" spans="1:4" s="277" customFormat="1" ht="15.75" customHeight="1"/>
    <row r="4" spans="1:4" ht="15.75" thickBot="1">
      <c r="A4" s="322" t="s">
        <v>524</v>
      </c>
      <c r="B4" s="351" t="s">
        <v>525</v>
      </c>
    </row>
    <row r="5" spans="1:4" s="354" customFormat="1">
      <c r="A5" s="755" t="s">
        <v>526</v>
      </c>
      <c r="B5" s="756"/>
      <c r="C5" s="352" t="s">
        <v>527</v>
      </c>
      <c r="D5" s="353" t="s">
        <v>528</v>
      </c>
    </row>
    <row r="6" spans="1:4" s="358" customFormat="1">
      <c r="A6" s="355">
        <v>1</v>
      </c>
      <c r="B6" s="356" t="s">
        <v>529</v>
      </c>
      <c r="C6" s="356"/>
      <c r="D6" s="357"/>
    </row>
    <row r="7" spans="1:4" s="358" customFormat="1">
      <c r="A7" s="359" t="s">
        <v>530</v>
      </c>
      <c r="B7" s="360" t="s">
        <v>531</v>
      </c>
      <c r="C7" s="361">
        <v>4.4999999999999998E-2</v>
      </c>
      <c r="D7" s="362">
        <f>C7*'5. RWA'!$C$13</f>
        <v>115357115.10015625</v>
      </c>
    </row>
    <row r="8" spans="1:4" s="358" customFormat="1">
      <c r="A8" s="359" t="s">
        <v>532</v>
      </c>
      <c r="B8" s="360" t="s">
        <v>533</v>
      </c>
      <c r="C8" s="363">
        <v>0.06</v>
      </c>
      <c r="D8" s="362">
        <f>C8*'5. RWA'!$C$13</f>
        <v>153809486.80020833</v>
      </c>
    </row>
    <row r="9" spans="1:4" s="358" customFormat="1">
      <c r="A9" s="359" t="s">
        <v>534</v>
      </c>
      <c r="B9" s="360" t="s">
        <v>535</v>
      </c>
      <c r="C9" s="363">
        <v>0.08</v>
      </c>
      <c r="D9" s="362">
        <f>C9*'5. RWA'!$C$13</f>
        <v>205079315.73361111</v>
      </c>
    </row>
    <row r="10" spans="1:4" s="358" customFormat="1">
      <c r="A10" s="355" t="s">
        <v>536</v>
      </c>
      <c r="B10" s="356" t="s">
        <v>537</v>
      </c>
      <c r="C10" s="364"/>
      <c r="D10" s="365"/>
    </row>
    <row r="11" spans="1:4" s="358" customFormat="1">
      <c r="A11" s="359" t="s">
        <v>538</v>
      </c>
      <c r="B11" s="360" t="s">
        <v>600</v>
      </c>
      <c r="C11" s="363">
        <v>0</v>
      </c>
      <c r="D11" s="362">
        <f>C11*'5. RWA'!$C$13</f>
        <v>0</v>
      </c>
    </row>
    <row r="12" spans="1:4" s="358" customFormat="1">
      <c r="A12" s="359" t="s">
        <v>539</v>
      </c>
      <c r="B12" s="360" t="s">
        <v>540</v>
      </c>
      <c r="C12" s="363">
        <v>0</v>
      </c>
      <c r="D12" s="362">
        <f>C12*'5. RWA'!$C$13</f>
        <v>0</v>
      </c>
    </row>
    <row r="13" spans="1:4" s="358" customFormat="1">
      <c r="A13" s="359" t="s">
        <v>541</v>
      </c>
      <c r="B13" s="360" t="s">
        <v>542</v>
      </c>
      <c r="C13" s="363">
        <v>1.4999999999999999E-2</v>
      </c>
      <c r="D13" s="362">
        <f>C13*'5. RWA'!$C$13</f>
        <v>38452371.700052083</v>
      </c>
    </row>
    <row r="14" spans="1:4" s="358" customFormat="1">
      <c r="A14" s="355" t="s">
        <v>543</v>
      </c>
      <c r="B14" s="356" t="s">
        <v>598</v>
      </c>
      <c r="C14" s="366"/>
      <c r="D14" s="365"/>
    </row>
    <row r="15" spans="1:4" s="358" customFormat="1">
      <c r="A15" s="367" t="s">
        <v>546</v>
      </c>
      <c r="B15" s="360" t="s">
        <v>599</v>
      </c>
      <c r="C15" s="363">
        <v>2.0238134298559553E-2</v>
      </c>
      <c r="D15" s="362">
        <f>C15*'5. RWA'!$C$13</f>
        <v>51880284.170918986</v>
      </c>
    </row>
    <row r="16" spans="1:4" s="358" customFormat="1">
      <c r="A16" s="367" t="s">
        <v>547</v>
      </c>
      <c r="B16" s="360" t="s">
        <v>549</v>
      </c>
      <c r="C16" s="363">
        <v>2.6996675040931957E-2</v>
      </c>
      <c r="D16" s="362">
        <f>C16*'5. RWA'!$C$13</f>
        <v>69205745.555962294</v>
      </c>
    </row>
    <row r="17" spans="1:6" s="358" customFormat="1">
      <c r="A17" s="367" t="s">
        <v>548</v>
      </c>
      <c r="B17" s="360" t="s">
        <v>596</v>
      </c>
      <c r="C17" s="363">
        <v>4.4057260187611628E-2</v>
      </c>
      <c r="D17" s="362">
        <f>C17*'5. RWA'!$C$13</f>
        <v>112940409.65466325</v>
      </c>
    </row>
    <row r="18" spans="1:6" s="354" customFormat="1">
      <c r="A18" s="757" t="s">
        <v>597</v>
      </c>
      <c r="B18" s="758"/>
      <c r="C18" s="368" t="s">
        <v>527</v>
      </c>
      <c r="D18" s="369" t="s">
        <v>528</v>
      </c>
    </row>
    <row r="19" spans="1:6" s="358" customFormat="1">
      <c r="A19" s="370">
        <v>4</v>
      </c>
      <c r="B19" s="360" t="s">
        <v>23</v>
      </c>
      <c r="C19" s="363">
        <f>C7+C11+C12+C13+C15</f>
        <v>8.0238134298559555E-2</v>
      </c>
      <c r="D19" s="362">
        <f>C19*'5. RWA'!$C$13</f>
        <v>205689770.97112733</v>
      </c>
    </row>
    <row r="20" spans="1:6" s="358" customFormat="1">
      <c r="A20" s="370">
        <v>5</v>
      </c>
      <c r="B20" s="360" t="s">
        <v>89</v>
      </c>
      <c r="C20" s="363">
        <f>C8+C11+C12+C13+C16-0.75%</f>
        <v>9.4496675040931954E-2</v>
      </c>
      <c r="D20" s="362">
        <f>C20*'5. RWA'!$C$13</f>
        <v>242241418.20619667</v>
      </c>
    </row>
    <row r="21" spans="1:6" s="358" customFormat="1" ht="15.75" thickBot="1">
      <c r="A21" s="371" t="s">
        <v>544</v>
      </c>
      <c r="B21" s="372" t="s">
        <v>88</v>
      </c>
      <c r="C21" s="373">
        <f>C9+C11+C12+C13+C17-1%</f>
        <v>0.12905726018761163</v>
      </c>
      <c r="D21" s="374">
        <f>C21*'5. RWA'!$C$13</f>
        <v>330837182.62162507</v>
      </c>
    </row>
    <row r="22" spans="1:6">
      <c r="F22" s="322"/>
    </row>
    <row r="23" spans="1:6" ht="75">
      <c r="B23" s="151"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85" zoomScaleNormal="85" workbookViewId="0">
      <pane xSplit="1" ySplit="5" topLeftCell="B18" activePane="bottomRight" state="frozen"/>
      <selection activeCell="N39" sqref="N39"/>
      <selection pane="topRight" activeCell="N39" sqref="N39"/>
      <selection pane="bottomLeft" activeCell="N39" sqref="N39"/>
      <selection pane="bottomRight" activeCell="E42" sqref="E42"/>
    </sheetView>
  </sheetViews>
  <sheetFormatPr defaultColWidth="9.140625" defaultRowHeight="15.75"/>
  <cols>
    <col min="1" max="1" width="10.7109375" style="98" customWidth="1"/>
    <col min="2" max="2" width="91.85546875" style="98" customWidth="1"/>
    <col min="3" max="3" width="49" style="98" customWidth="1"/>
    <col min="4" max="4" width="32.28515625" style="98" customWidth="1"/>
    <col min="5" max="5" width="9.42578125" style="99" customWidth="1"/>
    <col min="6" max="16384" width="9.140625" style="99"/>
  </cols>
  <sheetData>
    <row r="1" spans="1:6">
      <c r="A1" s="96" t="s">
        <v>188</v>
      </c>
      <c r="B1" s="103" t="str">
        <f>Info!C2</f>
        <v>სს ”ლიბერთი ბანკი”</v>
      </c>
      <c r="E1" s="98"/>
      <c r="F1" s="98"/>
    </row>
    <row r="2" spans="1:6" s="277" customFormat="1" ht="15.75" customHeight="1">
      <c r="A2" s="277" t="s">
        <v>189</v>
      </c>
      <c r="B2" s="153">
        <f>'1. key ratios'!B2</f>
        <v>44651</v>
      </c>
    </row>
    <row r="3" spans="1:6" s="277" customFormat="1" ht="15.75" customHeight="1">
      <c r="A3" s="375"/>
    </row>
    <row r="4" spans="1:6" s="277" customFormat="1" ht="15.75" customHeight="1" thickBot="1">
      <c r="A4" s="277" t="s">
        <v>413</v>
      </c>
      <c r="B4" s="376" t="s">
        <v>268</v>
      </c>
      <c r="D4" s="377" t="s">
        <v>93</v>
      </c>
    </row>
    <row r="5" spans="1:6" ht="45">
      <c r="A5" s="378" t="s">
        <v>26</v>
      </c>
      <c r="B5" s="379" t="s">
        <v>231</v>
      </c>
      <c r="C5" s="380" t="s">
        <v>236</v>
      </c>
      <c r="D5" s="381" t="s">
        <v>269</v>
      </c>
    </row>
    <row r="6" spans="1:6">
      <c r="A6" s="382">
        <v>1</v>
      </c>
      <c r="B6" s="383" t="s">
        <v>154</v>
      </c>
      <c r="C6" s="384">
        <v>271615155.57599998</v>
      </c>
      <c r="D6" s="385"/>
      <c r="E6" s="386"/>
    </row>
    <row r="7" spans="1:6">
      <c r="A7" s="382">
        <v>2</v>
      </c>
      <c r="B7" s="387" t="s">
        <v>155</v>
      </c>
      <c r="C7" s="388">
        <v>94474545.537</v>
      </c>
      <c r="D7" s="389"/>
      <c r="E7" s="386"/>
    </row>
    <row r="8" spans="1:6">
      <c r="A8" s="382">
        <v>3</v>
      </c>
      <c r="B8" s="387" t="s">
        <v>156</v>
      </c>
      <c r="C8" s="388">
        <v>174455338.14899999</v>
      </c>
      <c r="D8" s="389"/>
      <c r="E8" s="386"/>
    </row>
    <row r="9" spans="1:6">
      <c r="A9" s="382">
        <v>4</v>
      </c>
      <c r="B9" s="387" t="s">
        <v>185</v>
      </c>
      <c r="C9" s="388">
        <v>0</v>
      </c>
      <c r="D9" s="389"/>
      <c r="E9" s="386"/>
    </row>
    <row r="10" spans="1:6">
      <c r="A10" s="382">
        <v>5</v>
      </c>
      <c r="B10" s="387" t="s">
        <v>157</v>
      </c>
      <c r="C10" s="388">
        <v>229112506.67999998</v>
      </c>
      <c r="D10" s="389"/>
      <c r="E10" s="386"/>
    </row>
    <row r="11" spans="1:6">
      <c r="A11" s="382">
        <v>6.1</v>
      </c>
      <c r="B11" s="387" t="s">
        <v>158</v>
      </c>
      <c r="C11" s="390">
        <v>2276287195.0880079</v>
      </c>
      <c r="D11" s="391"/>
      <c r="E11" s="392"/>
    </row>
    <row r="12" spans="1:6">
      <c r="A12" s="382">
        <v>6.2</v>
      </c>
      <c r="B12" s="393" t="s">
        <v>159</v>
      </c>
      <c r="C12" s="390">
        <v>-142759539.86700055</v>
      </c>
      <c r="D12" s="391"/>
      <c r="E12" s="392"/>
    </row>
    <row r="13" spans="1:6">
      <c r="A13" s="382" t="s">
        <v>485</v>
      </c>
      <c r="B13" s="394" t="s">
        <v>486</v>
      </c>
      <c r="C13" s="390">
        <v>26323225.724661123</v>
      </c>
      <c r="D13" s="391"/>
      <c r="E13" s="392"/>
    </row>
    <row r="14" spans="1:6">
      <c r="A14" s="382" t="s">
        <v>620</v>
      </c>
      <c r="B14" s="394" t="s">
        <v>609</v>
      </c>
      <c r="C14" s="390">
        <v>0</v>
      </c>
      <c r="D14" s="391"/>
      <c r="E14" s="392"/>
    </row>
    <row r="15" spans="1:6">
      <c r="A15" s="382">
        <v>6</v>
      </c>
      <c r="B15" s="387" t="s">
        <v>160</v>
      </c>
      <c r="C15" s="395">
        <f>C11+C12</f>
        <v>2133527655.2210073</v>
      </c>
      <c r="D15" s="391"/>
      <c r="E15" s="386"/>
    </row>
    <row r="16" spans="1:6">
      <c r="A16" s="382">
        <v>7</v>
      </c>
      <c r="B16" s="387" t="s">
        <v>161</v>
      </c>
      <c r="C16" s="388">
        <v>41239614.161000006</v>
      </c>
      <c r="D16" s="389"/>
      <c r="E16" s="386"/>
    </row>
    <row r="17" spans="1:5">
      <c r="A17" s="382">
        <v>8</v>
      </c>
      <c r="B17" s="387" t="s">
        <v>162</v>
      </c>
      <c r="C17" s="388">
        <v>162037.742</v>
      </c>
      <c r="D17" s="389"/>
      <c r="E17" s="386"/>
    </row>
    <row r="18" spans="1:5">
      <c r="A18" s="382">
        <v>9</v>
      </c>
      <c r="B18" s="387" t="s">
        <v>163</v>
      </c>
      <c r="C18" s="388">
        <v>106733.3</v>
      </c>
      <c r="D18" s="389"/>
      <c r="E18" s="386"/>
    </row>
    <row r="19" spans="1:5">
      <c r="A19" s="382">
        <v>9.1</v>
      </c>
      <c r="B19" s="394" t="s">
        <v>245</v>
      </c>
      <c r="C19" s="390">
        <v>106733</v>
      </c>
      <c r="D19" s="389"/>
      <c r="E19" s="386"/>
    </row>
    <row r="20" spans="1:5">
      <c r="A20" s="382">
        <v>9.1999999999999993</v>
      </c>
      <c r="B20" s="394" t="s">
        <v>235</v>
      </c>
      <c r="C20" s="390">
        <v>0</v>
      </c>
      <c r="D20" s="389"/>
      <c r="E20" s="386"/>
    </row>
    <row r="21" spans="1:5">
      <c r="A21" s="382">
        <v>9.3000000000000007</v>
      </c>
      <c r="B21" s="394" t="s">
        <v>234</v>
      </c>
      <c r="C21" s="390">
        <v>0</v>
      </c>
      <c r="D21" s="389"/>
      <c r="E21" s="386"/>
    </row>
    <row r="22" spans="1:5">
      <c r="A22" s="382">
        <v>10</v>
      </c>
      <c r="B22" s="387" t="s">
        <v>164</v>
      </c>
      <c r="C22" s="388">
        <v>236991320.08000001</v>
      </c>
      <c r="D22" s="389"/>
      <c r="E22" s="386"/>
    </row>
    <row r="23" spans="1:5">
      <c r="A23" s="382">
        <v>10.1</v>
      </c>
      <c r="B23" s="394" t="s">
        <v>233</v>
      </c>
      <c r="C23" s="388">
        <v>55846877.75</v>
      </c>
      <c r="D23" s="396" t="s">
        <v>439</v>
      </c>
      <c r="E23" s="386"/>
    </row>
    <row r="24" spans="1:5">
      <c r="A24" s="382">
        <v>11</v>
      </c>
      <c r="B24" s="397" t="s">
        <v>165</v>
      </c>
      <c r="C24" s="398">
        <v>68707621.393999994</v>
      </c>
      <c r="D24" s="399"/>
      <c r="E24" s="386"/>
    </row>
    <row r="25" spans="1:5">
      <c r="A25" s="382">
        <v>12</v>
      </c>
      <c r="B25" s="400" t="s">
        <v>166</v>
      </c>
      <c r="C25" s="401">
        <f>SUM(C6:C10,C15:C18,C22,C24)</f>
        <v>3250392527.8400073</v>
      </c>
      <c r="D25" s="402"/>
      <c r="E25" s="403"/>
    </row>
    <row r="26" spans="1:5">
      <c r="A26" s="382">
        <v>13</v>
      </c>
      <c r="B26" s="387" t="s">
        <v>167</v>
      </c>
      <c r="C26" s="404">
        <v>4383387.5149999997</v>
      </c>
      <c r="D26" s="405"/>
      <c r="E26" s="386"/>
    </row>
    <row r="27" spans="1:5">
      <c r="A27" s="382">
        <v>14</v>
      </c>
      <c r="B27" s="387" t="s">
        <v>168</v>
      </c>
      <c r="C27" s="388">
        <v>1007426707.1822898</v>
      </c>
      <c r="D27" s="389"/>
      <c r="E27" s="386"/>
    </row>
    <row r="28" spans="1:5">
      <c r="A28" s="382">
        <v>15</v>
      </c>
      <c r="B28" s="387" t="s">
        <v>169</v>
      </c>
      <c r="C28" s="388">
        <v>258029350.52319002</v>
      </c>
      <c r="D28" s="389"/>
      <c r="E28" s="386"/>
    </row>
    <row r="29" spans="1:5">
      <c r="A29" s="382">
        <v>16</v>
      </c>
      <c r="B29" s="387" t="s">
        <v>170</v>
      </c>
      <c r="C29" s="388">
        <v>1133514045.8745174</v>
      </c>
      <c r="D29" s="389"/>
      <c r="E29" s="386"/>
    </row>
    <row r="30" spans="1:5">
      <c r="A30" s="382">
        <v>17</v>
      </c>
      <c r="B30" s="387" t="s">
        <v>171</v>
      </c>
      <c r="C30" s="388">
        <v>0</v>
      </c>
      <c r="D30" s="389"/>
      <c r="E30" s="386"/>
    </row>
    <row r="31" spans="1:5">
      <c r="A31" s="382">
        <v>18</v>
      </c>
      <c r="B31" s="387" t="s">
        <v>172</v>
      </c>
      <c r="C31" s="388">
        <v>279446679.57035923</v>
      </c>
      <c r="D31" s="389"/>
      <c r="E31" s="386"/>
    </row>
    <row r="32" spans="1:5">
      <c r="A32" s="382">
        <v>19</v>
      </c>
      <c r="B32" s="387" t="s">
        <v>173</v>
      </c>
      <c r="C32" s="388">
        <v>17438314.221999999</v>
      </c>
      <c r="D32" s="389"/>
      <c r="E32" s="386"/>
    </row>
    <row r="33" spans="1:5">
      <c r="A33" s="382">
        <v>20</v>
      </c>
      <c r="B33" s="387" t="s">
        <v>95</v>
      </c>
      <c r="C33" s="388">
        <v>81919949.515599996</v>
      </c>
      <c r="D33" s="389"/>
      <c r="E33" s="386"/>
    </row>
    <row r="34" spans="1:5">
      <c r="A34" s="406">
        <v>20.100000000000001</v>
      </c>
      <c r="B34" s="407" t="s">
        <v>960</v>
      </c>
      <c r="C34" s="398">
        <v>-208999.17960000003</v>
      </c>
      <c r="D34" s="399"/>
      <c r="E34" s="386"/>
    </row>
    <row r="35" spans="1:5">
      <c r="A35" s="382">
        <v>21</v>
      </c>
      <c r="B35" s="397" t="s">
        <v>174</v>
      </c>
      <c r="C35" s="398">
        <v>112107952.83</v>
      </c>
      <c r="D35" s="399"/>
      <c r="E35" s="386"/>
    </row>
    <row r="36" spans="1:5">
      <c r="A36" s="382">
        <v>21.1</v>
      </c>
      <c r="B36" s="407" t="s">
        <v>958</v>
      </c>
      <c r="C36" s="408">
        <v>69194486.974000007</v>
      </c>
      <c r="D36" s="409"/>
      <c r="E36" s="386"/>
    </row>
    <row r="37" spans="1:5">
      <c r="A37" s="382">
        <v>22</v>
      </c>
      <c r="B37" s="400" t="s">
        <v>175</v>
      </c>
      <c r="C37" s="410">
        <f>SUM(C26:C33,C35)</f>
        <v>2894266387.2329569</v>
      </c>
      <c r="D37" s="402"/>
      <c r="E37" s="403"/>
    </row>
    <row r="38" spans="1:5">
      <c r="A38" s="382">
        <v>23</v>
      </c>
      <c r="B38" s="397" t="s">
        <v>176</v>
      </c>
      <c r="C38" s="388">
        <v>54628742.530000001</v>
      </c>
      <c r="D38" s="389"/>
      <c r="E38" s="386"/>
    </row>
    <row r="39" spans="1:5">
      <c r="A39" s="382">
        <v>24</v>
      </c>
      <c r="B39" s="397" t="s">
        <v>177</v>
      </c>
      <c r="C39" s="388">
        <v>61390.64</v>
      </c>
      <c r="D39" s="389"/>
      <c r="E39" s="386"/>
    </row>
    <row r="40" spans="1:5">
      <c r="A40" s="382">
        <v>25</v>
      </c>
      <c r="B40" s="397" t="s">
        <v>232</v>
      </c>
      <c r="C40" s="388">
        <v>-10154020.07</v>
      </c>
      <c r="D40" s="389"/>
      <c r="E40" s="386"/>
    </row>
    <row r="41" spans="1:5">
      <c r="A41" s="382">
        <v>26</v>
      </c>
      <c r="B41" s="397" t="s">
        <v>179</v>
      </c>
      <c r="C41" s="388">
        <v>39651986.239999995</v>
      </c>
      <c r="D41" s="389"/>
      <c r="E41" s="386"/>
    </row>
    <row r="42" spans="1:5">
      <c r="A42" s="382">
        <v>27</v>
      </c>
      <c r="B42" s="397" t="s">
        <v>180</v>
      </c>
      <c r="C42" s="388">
        <v>1694027.75</v>
      </c>
      <c r="D42" s="389"/>
      <c r="E42" s="386"/>
    </row>
    <row r="43" spans="1:5">
      <c r="A43" s="382">
        <v>28</v>
      </c>
      <c r="B43" s="397" t="s">
        <v>181</v>
      </c>
      <c r="C43" s="388">
        <v>234965515.87</v>
      </c>
      <c r="D43" s="389"/>
      <c r="E43" s="386"/>
    </row>
    <row r="44" spans="1:5">
      <c r="A44" s="382">
        <v>29</v>
      </c>
      <c r="B44" s="397" t="s">
        <v>35</v>
      </c>
      <c r="C44" s="388">
        <v>35278497.609999999</v>
      </c>
      <c r="D44" s="389"/>
      <c r="E44" s="386"/>
    </row>
    <row r="45" spans="1:5" ht="16.5" thickBot="1">
      <c r="A45" s="411">
        <v>30</v>
      </c>
      <c r="B45" s="412" t="s">
        <v>182</v>
      </c>
      <c r="C45" s="413">
        <f>SUM(C38:C44)</f>
        <v>356126140.57000005</v>
      </c>
      <c r="D45" s="414"/>
      <c r="E45" s="403"/>
    </row>
  </sheetData>
  <pageMargins left="0.7" right="0.7" top="0.75" bottom="0.75" header="0.3" footer="0.3"/>
  <pageSetup paperSize="9" scale="4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zoomScale="85" zoomScaleNormal="85" zoomScaleSheetLayoutView="90" workbookViewId="0">
      <pane xSplit="2" ySplit="7" topLeftCell="M8" activePane="bottomRight" state="frozen"/>
      <selection activeCell="N39" sqref="N39"/>
      <selection pane="topRight" activeCell="N39" sqref="N39"/>
      <selection pane="bottomLeft" activeCell="N39" sqref="N39"/>
      <selection pane="bottomRight" activeCell="O35" sqref="O35"/>
    </sheetView>
  </sheetViews>
  <sheetFormatPr defaultColWidth="9.140625" defaultRowHeight="15"/>
  <cols>
    <col min="1" max="1" width="10.5703125" style="98" bestFit="1" customWidth="1"/>
    <col min="2" max="2" width="95" style="98" customWidth="1"/>
    <col min="3" max="3" width="13" style="98" bestFit="1" customWidth="1"/>
    <col min="4" max="4" width="13.42578125" style="98" bestFit="1" customWidth="1"/>
    <col min="5" max="5" width="15.85546875" style="98" bestFit="1" customWidth="1"/>
    <col min="6" max="6" width="13.42578125" style="98" bestFit="1" customWidth="1"/>
    <col min="7" max="7" width="15.85546875" style="98" bestFit="1" customWidth="1"/>
    <col min="8" max="8" width="13.42578125" style="98" bestFit="1" customWidth="1"/>
    <col min="9" max="9" width="13.5703125" style="98" bestFit="1" customWidth="1"/>
    <col min="10" max="10" width="13.42578125" style="98" bestFit="1" customWidth="1"/>
    <col min="11" max="11" width="17.42578125" style="98" bestFit="1" customWidth="1"/>
    <col min="12" max="12" width="14.85546875" style="98" bestFit="1" customWidth="1"/>
    <col min="13" max="13" width="15.85546875" style="98" bestFit="1" customWidth="1"/>
    <col min="14" max="14" width="14.85546875" style="98" bestFit="1" customWidth="1"/>
    <col min="15" max="15" width="15.85546875" style="98" bestFit="1" customWidth="1"/>
    <col min="16" max="16" width="13.42578125" style="98" bestFit="1" customWidth="1"/>
    <col min="17" max="17" width="13.5703125" style="98" bestFit="1" customWidth="1"/>
    <col min="18" max="18" width="13.42578125" style="98" bestFit="1" customWidth="1"/>
    <col min="19" max="19" width="31.5703125" style="98" bestFit="1" customWidth="1"/>
    <col min="20" max="16384" width="9.140625" style="182"/>
  </cols>
  <sheetData>
    <row r="1" spans="1:19">
      <c r="A1" s="98" t="s">
        <v>188</v>
      </c>
      <c r="B1" s="98" t="str">
        <f>Info!C2</f>
        <v>სს ”ლიბერთი ბანკი”</v>
      </c>
    </row>
    <row r="2" spans="1:19">
      <c r="A2" s="98" t="s">
        <v>189</v>
      </c>
      <c r="B2" s="153">
        <f>'1. key ratios'!B2</f>
        <v>44651</v>
      </c>
    </row>
    <row r="4" spans="1:19" ht="45.75" thickBot="1">
      <c r="A4" s="321" t="s">
        <v>414</v>
      </c>
      <c r="B4" s="415" t="s">
        <v>456</v>
      </c>
    </row>
    <row r="5" spans="1:19">
      <c r="A5" s="416"/>
      <c r="B5" s="417"/>
      <c r="C5" s="418" t="s">
        <v>0</v>
      </c>
      <c r="D5" s="418" t="s">
        <v>1</v>
      </c>
      <c r="E5" s="418" t="s">
        <v>2</v>
      </c>
      <c r="F5" s="418" t="s">
        <v>3</v>
      </c>
      <c r="G5" s="418" t="s">
        <v>4</v>
      </c>
      <c r="H5" s="418" t="s">
        <v>5</v>
      </c>
      <c r="I5" s="418" t="s">
        <v>237</v>
      </c>
      <c r="J5" s="418" t="s">
        <v>238</v>
      </c>
      <c r="K5" s="418" t="s">
        <v>239</v>
      </c>
      <c r="L5" s="418" t="s">
        <v>240</v>
      </c>
      <c r="M5" s="418" t="s">
        <v>241</v>
      </c>
      <c r="N5" s="418" t="s">
        <v>242</v>
      </c>
      <c r="O5" s="418" t="s">
        <v>443</v>
      </c>
      <c r="P5" s="418" t="s">
        <v>444</v>
      </c>
      <c r="Q5" s="418" t="s">
        <v>445</v>
      </c>
      <c r="R5" s="419" t="s">
        <v>446</v>
      </c>
      <c r="S5" s="420" t="s">
        <v>447</v>
      </c>
    </row>
    <row r="6" spans="1:19" ht="46.5" customHeight="1">
      <c r="A6" s="421"/>
      <c r="B6" s="763" t="s">
        <v>448</v>
      </c>
      <c r="C6" s="761">
        <v>0</v>
      </c>
      <c r="D6" s="762"/>
      <c r="E6" s="761">
        <v>0.2</v>
      </c>
      <c r="F6" s="762"/>
      <c r="G6" s="761">
        <v>0.35</v>
      </c>
      <c r="H6" s="762"/>
      <c r="I6" s="761">
        <v>0.5</v>
      </c>
      <c r="J6" s="762"/>
      <c r="K6" s="761">
        <v>0.75</v>
      </c>
      <c r="L6" s="762"/>
      <c r="M6" s="761">
        <v>1</v>
      </c>
      <c r="N6" s="762"/>
      <c r="O6" s="761">
        <v>1.5</v>
      </c>
      <c r="P6" s="762"/>
      <c r="Q6" s="761">
        <v>2.5</v>
      </c>
      <c r="R6" s="762"/>
      <c r="S6" s="759" t="s">
        <v>250</v>
      </c>
    </row>
    <row r="7" spans="1:19">
      <c r="A7" s="421"/>
      <c r="B7" s="764"/>
      <c r="C7" s="422" t="s">
        <v>441</v>
      </c>
      <c r="D7" s="422" t="s">
        <v>442</v>
      </c>
      <c r="E7" s="422" t="s">
        <v>441</v>
      </c>
      <c r="F7" s="422" t="s">
        <v>442</v>
      </c>
      <c r="G7" s="422" t="s">
        <v>441</v>
      </c>
      <c r="H7" s="422" t="s">
        <v>442</v>
      </c>
      <c r="I7" s="422" t="s">
        <v>441</v>
      </c>
      <c r="J7" s="422" t="s">
        <v>442</v>
      </c>
      <c r="K7" s="422" t="s">
        <v>441</v>
      </c>
      <c r="L7" s="422" t="s">
        <v>442</v>
      </c>
      <c r="M7" s="422" t="s">
        <v>441</v>
      </c>
      <c r="N7" s="422" t="s">
        <v>442</v>
      </c>
      <c r="O7" s="422" t="s">
        <v>441</v>
      </c>
      <c r="P7" s="422" t="s">
        <v>442</v>
      </c>
      <c r="Q7" s="422" t="s">
        <v>441</v>
      </c>
      <c r="R7" s="422" t="s">
        <v>442</v>
      </c>
      <c r="S7" s="760"/>
    </row>
    <row r="8" spans="1:19" s="428" customFormat="1">
      <c r="A8" s="423">
        <v>1</v>
      </c>
      <c r="B8" s="424" t="s">
        <v>216</v>
      </c>
      <c r="C8" s="425">
        <v>269136084.81999999</v>
      </c>
      <c r="D8" s="425">
        <v>0</v>
      </c>
      <c r="E8" s="425">
        <v>0</v>
      </c>
      <c r="F8" s="426">
        <v>0</v>
      </c>
      <c r="G8" s="425">
        <v>0</v>
      </c>
      <c r="H8" s="425">
        <v>0</v>
      </c>
      <c r="I8" s="425">
        <v>0</v>
      </c>
      <c r="J8" s="425">
        <v>0</v>
      </c>
      <c r="K8" s="425">
        <v>0</v>
      </c>
      <c r="L8" s="425">
        <v>0</v>
      </c>
      <c r="M8" s="425">
        <v>66318224.987023003</v>
      </c>
      <c r="N8" s="425">
        <v>0</v>
      </c>
      <c r="O8" s="425">
        <v>0</v>
      </c>
      <c r="P8" s="425">
        <v>0</v>
      </c>
      <c r="Q8" s="425">
        <v>0</v>
      </c>
      <c r="R8" s="426">
        <v>0</v>
      </c>
      <c r="S8" s="427">
        <f>$C$6*SUM(C8:D8)+$E$6*SUM(E8:F8)+$G$6*SUM(G8:H8)+$I$6*SUM(I8:J8)+$K$6*SUM(K8:L8)+$M$6*SUM(M8:N8)+$O$6*SUM(O8:P8)+$Q$6*SUM(Q8:R8)</f>
        <v>66318224.987023003</v>
      </c>
    </row>
    <row r="9" spans="1:19" s="428" customFormat="1">
      <c r="A9" s="423">
        <v>2</v>
      </c>
      <c r="B9" s="424" t="s">
        <v>217</v>
      </c>
      <c r="C9" s="425">
        <v>0</v>
      </c>
      <c r="D9" s="425">
        <v>0</v>
      </c>
      <c r="E9" s="425">
        <v>0</v>
      </c>
      <c r="F9" s="425">
        <v>0</v>
      </c>
      <c r="G9" s="425">
        <v>0</v>
      </c>
      <c r="H9" s="425">
        <v>0</v>
      </c>
      <c r="I9" s="425">
        <v>0</v>
      </c>
      <c r="J9" s="425">
        <v>0</v>
      </c>
      <c r="K9" s="425">
        <v>0</v>
      </c>
      <c r="L9" s="425">
        <v>0</v>
      </c>
      <c r="M9" s="425">
        <v>0</v>
      </c>
      <c r="N9" s="425">
        <v>0</v>
      </c>
      <c r="O9" s="425">
        <v>0</v>
      </c>
      <c r="P9" s="425">
        <v>0</v>
      </c>
      <c r="Q9" s="425">
        <v>0</v>
      </c>
      <c r="R9" s="426">
        <v>0</v>
      </c>
      <c r="S9" s="427">
        <f t="shared" ref="S9:S21" si="0">$C$6*SUM(C9:D9)+$E$6*SUM(E9:F9)+$G$6*SUM(G9:H9)+$I$6*SUM(I9:J9)+$K$6*SUM(K9:L9)+$M$6*SUM(M9:N9)+$O$6*SUM(O9:P9)+$Q$6*SUM(Q9:R9)</f>
        <v>0</v>
      </c>
    </row>
    <row r="10" spans="1:19" s="428" customFormat="1">
      <c r="A10" s="423">
        <v>3</v>
      </c>
      <c r="B10" s="424" t="s">
        <v>218</v>
      </c>
      <c r="C10" s="425">
        <v>0</v>
      </c>
      <c r="D10" s="425">
        <v>0</v>
      </c>
      <c r="E10" s="425">
        <v>0</v>
      </c>
      <c r="F10" s="425">
        <v>0</v>
      </c>
      <c r="G10" s="425">
        <v>0</v>
      </c>
      <c r="H10" s="425">
        <v>0</v>
      </c>
      <c r="I10" s="425">
        <v>0</v>
      </c>
      <c r="J10" s="425">
        <v>0</v>
      </c>
      <c r="K10" s="425">
        <v>0</v>
      </c>
      <c r="L10" s="425">
        <v>0</v>
      </c>
      <c r="M10" s="425">
        <v>0</v>
      </c>
      <c r="N10" s="425">
        <v>0</v>
      </c>
      <c r="O10" s="425">
        <v>0</v>
      </c>
      <c r="P10" s="425">
        <v>0</v>
      </c>
      <c r="Q10" s="425">
        <v>0</v>
      </c>
      <c r="R10" s="426">
        <v>0</v>
      </c>
      <c r="S10" s="427">
        <f t="shared" si="0"/>
        <v>0</v>
      </c>
    </row>
    <row r="11" spans="1:19" s="428" customFormat="1">
      <c r="A11" s="423">
        <v>4</v>
      </c>
      <c r="B11" s="424" t="s">
        <v>219</v>
      </c>
      <c r="C11" s="425">
        <v>0</v>
      </c>
      <c r="D11" s="425">
        <v>0</v>
      </c>
      <c r="E11" s="425">
        <v>0</v>
      </c>
      <c r="F11" s="425">
        <v>0</v>
      </c>
      <c r="G11" s="425">
        <v>0</v>
      </c>
      <c r="H11" s="425">
        <v>0</v>
      </c>
      <c r="I11" s="425">
        <v>0</v>
      </c>
      <c r="J11" s="425">
        <v>0</v>
      </c>
      <c r="K11" s="425">
        <v>0</v>
      </c>
      <c r="L11" s="425">
        <v>0</v>
      </c>
      <c r="M11" s="425">
        <v>0</v>
      </c>
      <c r="N11" s="425">
        <v>0</v>
      </c>
      <c r="O11" s="425">
        <v>0</v>
      </c>
      <c r="P11" s="425">
        <v>0</v>
      </c>
      <c r="Q11" s="425">
        <v>0</v>
      </c>
      <c r="R11" s="426">
        <v>0</v>
      </c>
      <c r="S11" s="427">
        <f t="shared" si="0"/>
        <v>0</v>
      </c>
    </row>
    <row r="12" spans="1:19" s="428" customFormat="1">
      <c r="A12" s="423">
        <v>5</v>
      </c>
      <c r="B12" s="424" t="s">
        <v>220</v>
      </c>
      <c r="C12" s="425">
        <v>0</v>
      </c>
      <c r="D12" s="425">
        <v>0</v>
      </c>
      <c r="E12" s="425">
        <v>0</v>
      </c>
      <c r="F12" s="425">
        <v>0</v>
      </c>
      <c r="G12" s="425">
        <v>0</v>
      </c>
      <c r="H12" s="425">
        <v>0</v>
      </c>
      <c r="I12" s="425">
        <v>0</v>
      </c>
      <c r="J12" s="425">
        <v>0</v>
      </c>
      <c r="K12" s="425">
        <v>0</v>
      </c>
      <c r="L12" s="425">
        <v>0</v>
      </c>
      <c r="M12" s="425">
        <v>0</v>
      </c>
      <c r="N12" s="425">
        <v>0</v>
      </c>
      <c r="O12" s="425">
        <v>0</v>
      </c>
      <c r="P12" s="425">
        <v>0</v>
      </c>
      <c r="Q12" s="425">
        <v>0</v>
      </c>
      <c r="R12" s="426">
        <v>0</v>
      </c>
      <c r="S12" s="427">
        <f t="shared" si="0"/>
        <v>0</v>
      </c>
    </row>
    <row r="13" spans="1:19" s="428" customFormat="1">
      <c r="A13" s="423">
        <v>6</v>
      </c>
      <c r="B13" s="424" t="s">
        <v>221</v>
      </c>
      <c r="C13" s="425">
        <v>0</v>
      </c>
      <c r="D13" s="425">
        <v>0</v>
      </c>
      <c r="E13" s="425">
        <v>170647707.06110698</v>
      </c>
      <c r="F13" s="425">
        <v>0</v>
      </c>
      <c r="G13" s="425">
        <v>0</v>
      </c>
      <c r="H13" s="425">
        <v>0</v>
      </c>
      <c r="I13" s="425">
        <v>3071107.7324805707</v>
      </c>
      <c r="J13" s="425">
        <v>0</v>
      </c>
      <c r="K13" s="425">
        <v>0</v>
      </c>
      <c r="L13" s="425">
        <v>0</v>
      </c>
      <c r="M13" s="425">
        <v>837261.43</v>
      </c>
      <c r="N13" s="425">
        <v>0</v>
      </c>
      <c r="O13" s="425">
        <v>0</v>
      </c>
      <c r="P13" s="425">
        <v>0</v>
      </c>
      <c r="Q13" s="425">
        <v>0</v>
      </c>
      <c r="R13" s="426">
        <v>0</v>
      </c>
      <c r="S13" s="427">
        <f t="shared" si="0"/>
        <v>36502356.70846168</v>
      </c>
    </row>
    <row r="14" spans="1:19" s="428" customFormat="1">
      <c r="A14" s="423">
        <v>7</v>
      </c>
      <c r="B14" s="424" t="s">
        <v>73</v>
      </c>
      <c r="C14" s="425">
        <v>0</v>
      </c>
      <c r="D14" s="425">
        <v>0</v>
      </c>
      <c r="E14" s="425">
        <v>0</v>
      </c>
      <c r="F14" s="425">
        <v>0</v>
      </c>
      <c r="G14" s="425">
        <v>0</v>
      </c>
      <c r="H14" s="425">
        <v>0</v>
      </c>
      <c r="I14" s="425">
        <v>0</v>
      </c>
      <c r="J14" s="425">
        <v>0</v>
      </c>
      <c r="K14" s="425">
        <v>0</v>
      </c>
      <c r="L14" s="425">
        <v>0</v>
      </c>
      <c r="M14" s="425">
        <v>427648039.81029415</v>
      </c>
      <c r="N14" s="425">
        <v>41532867.505804494</v>
      </c>
      <c r="O14" s="425">
        <v>0</v>
      </c>
      <c r="P14" s="425">
        <v>0</v>
      </c>
      <c r="Q14" s="425">
        <v>0</v>
      </c>
      <c r="R14" s="426">
        <v>0</v>
      </c>
      <c r="S14" s="427">
        <f t="shared" si="0"/>
        <v>469180907.31609863</v>
      </c>
    </row>
    <row r="15" spans="1:19" s="428" customFormat="1">
      <c r="A15" s="423">
        <v>8</v>
      </c>
      <c r="B15" s="424" t="s">
        <v>74</v>
      </c>
      <c r="C15" s="425">
        <v>0</v>
      </c>
      <c r="D15" s="425">
        <v>0</v>
      </c>
      <c r="E15" s="425">
        <v>0</v>
      </c>
      <c r="F15" s="425">
        <v>0</v>
      </c>
      <c r="G15" s="425">
        <v>0</v>
      </c>
      <c r="H15" s="425">
        <v>0</v>
      </c>
      <c r="I15" s="425">
        <v>0</v>
      </c>
      <c r="J15" s="425">
        <v>0</v>
      </c>
      <c r="K15" s="425">
        <v>1213086824.1426756</v>
      </c>
      <c r="L15" s="425">
        <v>17490899.546126496</v>
      </c>
      <c r="M15" s="425">
        <v>0</v>
      </c>
      <c r="N15" s="425">
        <v>0</v>
      </c>
      <c r="O15" s="425">
        <v>0</v>
      </c>
      <c r="P15" s="425">
        <v>0</v>
      </c>
      <c r="Q15" s="425">
        <v>0</v>
      </c>
      <c r="R15" s="426">
        <v>0</v>
      </c>
      <c r="S15" s="427">
        <f t="shared" si="0"/>
        <v>922933292.76660168</v>
      </c>
    </row>
    <row r="16" spans="1:19" s="428" customFormat="1">
      <c r="A16" s="423">
        <v>9</v>
      </c>
      <c r="B16" s="424" t="s">
        <v>75</v>
      </c>
      <c r="C16" s="425">
        <v>0</v>
      </c>
      <c r="D16" s="425">
        <v>0</v>
      </c>
      <c r="E16" s="425">
        <v>0</v>
      </c>
      <c r="F16" s="425">
        <v>0</v>
      </c>
      <c r="G16" s="425">
        <v>357736092.70753229</v>
      </c>
      <c r="H16" s="425">
        <v>0</v>
      </c>
      <c r="I16" s="425">
        <v>0</v>
      </c>
      <c r="J16" s="425">
        <v>0</v>
      </c>
      <c r="K16" s="425">
        <v>0</v>
      </c>
      <c r="L16" s="425">
        <v>0</v>
      </c>
      <c r="M16" s="425">
        <v>0</v>
      </c>
      <c r="N16" s="425">
        <v>0</v>
      </c>
      <c r="O16" s="425">
        <v>0</v>
      </c>
      <c r="P16" s="425">
        <v>0</v>
      </c>
      <c r="Q16" s="425">
        <v>0</v>
      </c>
      <c r="R16" s="426">
        <v>0</v>
      </c>
      <c r="S16" s="427">
        <f t="shared" si="0"/>
        <v>125207632.44763629</v>
      </c>
    </row>
    <row r="17" spans="1:19" s="428" customFormat="1">
      <c r="A17" s="423">
        <v>10</v>
      </c>
      <c r="B17" s="424" t="s">
        <v>69</v>
      </c>
      <c r="C17" s="425">
        <v>0</v>
      </c>
      <c r="D17" s="425">
        <v>0</v>
      </c>
      <c r="E17" s="425">
        <v>0</v>
      </c>
      <c r="F17" s="425">
        <v>0</v>
      </c>
      <c r="G17" s="425">
        <v>0</v>
      </c>
      <c r="H17" s="425">
        <v>0</v>
      </c>
      <c r="I17" s="425">
        <v>1325399.8559999999</v>
      </c>
      <c r="J17" s="425">
        <v>0</v>
      </c>
      <c r="K17" s="425">
        <v>0</v>
      </c>
      <c r="L17" s="425">
        <v>0</v>
      </c>
      <c r="M17" s="425">
        <v>4594435.7469999976</v>
      </c>
      <c r="N17" s="425">
        <v>0</v>
      </c>
      <c r="O17" s="425">
        <v>1593254.0419999985</v>
      </c>
      <c r="P17" s="425">
        <v>0</v>
      </c>
      <c r="Q17" s="425">
        <v>0</v>
      </c>
      <c r="R17" s="426">
        <v>0</v>
      </c>
      <c r="S17" s="427">
        <f t="shared" si="0"/>
        <v>7647016.7379999962</v>
      </c>
    </row>
    <row r="18" spans="1:19" s="428" customFormat="1">
      <c r="A18" s="423">
        <v>11</v>
      </c>
      <c r="B18" s="424" t="s">
        <v>70</v>
      </c>
      <c r="C18" s="425">
        <v>0</v>
      </c>
      <c r="D18" s="425">
        <v>0</v>
      </c>
      <c r="E18" s="425">
        <v>0</v>
      </c>
      <c r="F18" s="425">
        <v>0</v>
      </c>
      <c r="G18" s="425">
        <v>0</v>
      </c>
      <c r="H18" s="425">
        <v>0</v>
      </c>
      <c r="I18" s="425">
        <v>0</v>
      </c>
      <c r="J18" s="425">
        <v>0</v>
      </c>
      <c r="K18" s="425">
        <v>0</v>
      </c>
      <c r="L18" s="425">
        <v>0</v>
      </c>
      <c r="M18" s="425">
        <v>85071161.73069793</v>
      </c>
      <c r="N18" s="425">
        <v>0</v>
      </c>
      <c r="O18" s="425">
        <v>165292576.31261316</v>
      </c>
      <c r="P18" s="425">
        <v>0</v>
      </c>
      <c r="Q18" s="425">
        <v>2066880</v>
      </c>
      <c r="R18" s="426">
        <v>0</v>
      </c>
      <c r="S18" s="427">
        <f t="shared" si="0"/>
        <v>338177226.19961768</v>
      </c>
    </row>
    <row r="19" spans="1:19" s="428" customFormat="1">
      <c r="A19" s="423">
        <v>12</v>
      </c>
      <c r="B19" s="424" t="s">
        <v>71</v>
      </c>
      <c r="C19" s="425">
        <v>0</v>
      </c>
      <c r="D19" s="425">
        <v>0</v>
      </c>
      <c r="E19" s="425">
        <v>0</v>
      </c>
      <c r="F19" s="425">
        <v>0</v>
      </c>
      <c r="G19" s="425">
        <v>0</v>
      </c>
      <c r="H19" s="425">
        <v>0</v>
      </c>
      <c r="I19" s="425">
        <v>0</v>
      </c>
      <c r="J19" s="425">
        <v>0</v>
      </c>
      <c r="K19" s="425">
        <v>0</v>
      </c>
      <c r="L19" s="425">
        <v>0</v>
      </c>
      <c r="M19" s="425">
        <v>0</v>
      </c>
      <c r="N19" s="425">
        <v>0</v>
      </c>
      <c r="O19" s="425">
        <v>0</v>
      </c>
      <c r="P19" s="425">
        <v>0</v>
      </c>
      <c r="Q19" s="425">
        <v>0</v>
      </c>
      <c r="R19" s="426">
        <v>0</v>
      </c>
      <c r="S19" s="427">
        <f t="shared" si="0"/>
        <v>0</v>
      </c>
    </row>
    <row r="20" spans="1:19" s="428" customFormat="1">
      <c r="A20" s="423">
        <v>13</v>
      </c>
      <c r="B20" s="424" t="s">
        <v>72</v>
      </c>
      <c r="C20" s="425">
        <v>0</v>
      </c>
      <c r="D20" s="425">
        <v>0</v>
      </c>
      <c r="E20" s="425">
        <v>0</v>
      </c>
      <c r="F20" s="425">
        <v>0</v>
      </c>
      <c r="G20" s="425">
        <v>0</v>
      </c>
      <c r="H20" s="425">
        <v>0</v>
      </c>
      <c r="I20" s="425">
        <v>0</v>
      </c>
      <c r="J20" s="425">
        <v>0</v>
      </c>
      <c r="K20" s="425">
        <v>0</v>
      </c>
      <c r="L20" s="425">
        <v>0</v>
      </c>
      <c r="M20" s="425">
        <v>0</v>
      </c>
      <c r="N20" s="425">
        <v>0</v>
      </c>
      <c r="O20" s="425">
        <v>0</v>
      </c>
      <c r="P20" s="425">
        <v>0</v>
      </c>
      <c r="Q20" s="425">
        <v>0</v>
      </c>
      <c r="R20" s="426">
        <v>0</v>
      </c>
      <c r="S20" s="427">
        <f t="shared" si="0"/>
        <v>0</v>
      </c>
    </row>
    <row r="21" spans="1:19" s="428" customFormat="1">
      <c r="A21" s="423">
        <v>14</v>
      </c>
      <c r="B21" s="424" t="s">
        <v>248</v>
      </c>
      <c r="C21" s="425">
        <v>271097874.63599998</v>
      </c>
      <c r="D21" s="425">
        <v>0</v>
      </c>
      <c r="E21" s="425">
        <v>520259.54</v>
      </c>
      <c r="F21" s="425">
        <v>0</v>
      </c>
      <c r="G21" s="425">
        <v>0</v>
      </c>
      <c r="H21" s="425">
        <v>0</v>
      </c>
      <c r="I21" s="425">
        <v>0</v>
      </c>
      <c r="J21" s="425">
        <v>0</v>
      </c>
      <c r="K21" s="425">
        <v>0</v>
      </c>
      <c r="L21" s="425">
        <v>0</v>
      </c>
      <c r="M21" s="425">
        <v>160068727.43200001</v>
      </c>
      <c r="N21" s="425">
        <v>0</v>
      </c>
      <c r="O21" s="425">
        <v>0</v>
      </c>
      <c r="P21" s="425">
        <v>0</v>
      </c>
      <c r="Q21" s="425">
        <v>0</v>
      </c>
      <c r="R21" s="426">
        <v>0</v>
      </c>
      <c r="S21" s="427">
        <f t="shared" si="0"/>
        <v>160172779.34</v>
      </c>
    </row>
    <row r="22" spans="1:19" ht="15.75" thickBot="1">
      <c r="A22" s="429"/>
      <c r="B22" s="430" t="s">
        <v>68</v>
      </c>
      <c r="C22" s="431">
        <f>SUM(C8:C21)</f>
        <v>540233959.45599997</v>
      </c>
      <c r="D22" s="431">
        <f t="shared" ref="D22:S22" si="1">SUM(D8:D21)</f>
        <v>0</v>
      </c>
      <c r="E22" s="431">
        <f t="shared" si="1"/>
        <v>171167966.60110697</v>
      </c>
      <c r="F22" s="431">
        <f t="shared" si="1"/>
        <v>0</v>
      </c>
      <c r="G22" s="431">
        <f t="shared" si="1"/>
        <v>357736092.70753229</v>
      </c>
      <c r="H22" s="431">
        <f t="shared" si="1"/>
        <v>0</v>
      </c>
      <c r="I22" s="431">
        <f t="shared" si="1"/>
        <v>4396507.5884805704</v>
      </c>
      <c r="J22" s="431">
        <f t="shared" si="1"/>
        <v>0</v>
      </c>
      <c r="K22" s="431">
        <f t="shared" si="1"/>
        <v>1213086824.1426756</v>
      </c>
      <c r="L22" s="431">
        <f t="shared" si="1"/>
        <v>17490899.546126496</v>
      </c>
      <c r="M22" s="431">
        <f t="shared" si="1"/>
        <v>744537851.1370151</v>
      </c>
      <c r="N22" s="431">
        <f t="shared" si="1"/>
        <v>41532867.505804494</v>
      </c>
      <c r="O22" s="431">
        <f t="shared" si="1"/>
        <v>166885830.35461316</v>
      </c>
      <c r="P22" s="431">
        <f t="shared" si="1"/>
        <v>0</v>
      </c>
      <c r="Q22" s="431">
        <f t="shared" si="1"/>
        <v>2066880</v>
      </c>
      <c r="R22" s="431">
        <f t="shared" si="1"/>
        <v>0</v>
      </c>
      <c r="S22" s="432">
        <f t="shared" si="1"/>
        <v>2126139436.5034387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scale="2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W28"/>
  <sheetViews>
    <sheetView zoomScale="70" zoomScaleNormal="70" zoomScaleSheetLayoutView="100" workbookViewId="0">
      <pane xSplit="2" ySplit="6" topLeftCell="C7" activePane="bottomRight" state="frozen"/>
      <selection activeCell="N39" sqref="N39"/>
      <selection pane="topRight" activeCell="N39" sqref="N39"/>
      <selection pane="bottomLeft" activeCell="N39" sqref="N39"/>
      <selection pane="bottomRight" activeCell="C33" sqref="C33"/>
    </sheetView>
  </sheetViews>
  <sheetFormatPr defaultColWidth="9.140625" defaultRowHeight="15"/>
  <cols>
    <col min="1" max="1" width="10.5703125" style="98" bestFit="1" customWidth="1"/>
    <col min="2" max="2" width="81.140625" style="98" customWidth="1"/>
    <col min="3" max="3" width="19" style="98" customWidth="1"/>
    <col min="4" max="4" width="19.5703125" style="98" customWidth="1"/>
    <col min="5" max="5" width="31.140625" style="98" customWidth="1"/>
    <col min="6" max="6" width="29.140625" style="98" customWidth="1"/>
    <col min="7" max="7" width="28.5703125" style="98" customWidth="1"/>
    <col min="8" max="8" width="26.42578125" style="98" customWidth="1"/>
    <col min="9" max="9" width="23.7109375" style="98" customWidth="1"/>
    <col min="10" max="10" width="21.5703125" style="98" customWidth="1"/>
    <col min="11" max="11" width="15.7109375" style="98" customWidth="1"/>
    <col min="12" max="12" width="13.28515625" style="98" customWidth="1"/>
    <col min="13" max="13" width="20.85546875" style="98" customWidth="1"/>
    <col min="14" max="14" width="19.28515625" style="98" customWidth="1"/>
    <col min="15" max="15" width="18.42578125" style="98" customWidth="1"/>
    <col min="16" max="16" width="19" style="98" customWidth="1"/>
    <col min="17" max="17" width="20.28515625" style="98" customWidth="1"/>
    <col min="18" max="18" width="18" style="98" customWidth="1"/>
    <col min="19" max="19" width="36" style="98" customWidth="1"/>
    <col min="20" max="20" width="19.42578125" style="98" customWidth="1"/>
    <col min="21" max="21" width="19.140625" style="98" customWidth="1"/>
    <col min="22" max="22" width="20" style="98" customWidth="1"/>
    <col min="23" max="16384" width="9.140625" style="182"/>
  </cols>
  <sheetData>
    <row r="1" spans="1:23">
      <c r="A1" s="98" t="s">
        <v>188</v>
      </c>
      <c r="B1" s="98" t="str">
        <f>Info!C2</f>
        <v>სს ”ლიბერთი ბანკი”</v>
      </c>
    </row>
    <row r="2" spans="1:23">
      <c r="A2" s="98" t="s">
        <v>189</v>
      </c>
      <c r="B2" s="153">
        <f>'1. key ratios'!B2</f>
        <v>44651</v>
      </c>
    </row>
    <row r="4" spans="1:23" ht="30.75" thickBot="1">
      <c r="A4" s="98" t="s">
        <v>415</v>
      </c>
      <c r="B4" s="433" t="s">
        <v>457</v>
      </c>
      <c r="V4" s="377" t="s">
        <v>93</v>
      </c>
    </row>
    <row r="5" spans="1:23">
      <c r="A5" s="434"/>
      <c r="B5" s="435"/>
      <c r="C5" s="765" t="s">
        <v>198</v>
      </c>
      <c r="D5" s="766"/>
      <c r="E5" s="766"/>
      <c r="F5" s="766"/>
      <c r="G5" s="766"/>
      <c r="H5" s="766"/>
      <c r="I5" s="766"/>
      <c r="J5" s="766"/>
      <c r="K5" s="766"/>
      <c r="L5" s="767"/>
      <c r="M5" s="765" t="s">
        <v>199</v>
      </c>
      <c r="N5" s="766"/>
      <c r="O5" s="766"/>
      <c r="P5" s="766"/>
      <c r="Q5" s="766"/>
      <c r="R5" s="766"/>
      <c r="S5" s="767"/>
      <c r="T5" s="770" t="s">
        <v>455</v>
      </c>
      <c r="U5" s="770" t="s">
        <v>454</v>
      </c>
      <c r="V5" s="768" t="s">
        <v>200</v>
      </c>
    </row>
    <row r="6" spans="1:23" s="321" customFormat="1" ht="165">
      <c r="A6" s="306"/>
      <c r="B6" s="436"/>
      <c r="C6" s="437" t="s">
        <v>201</v>
      </c>
      <c r="D6" s="438" t="s">
        <v>202</v>
      </c>
      <c r="E6" s="439" t="s">
        <v>203</v>
      </c>
      <c r="F6" s="440" t="s">
        <v>449</v>
      </c>
      <c r="G6" s="438" t="s">
        <v>204</v>
      </c>
      <c r="H6" s="438" t="s">
        <v>205</v>
      </c>
      <c r="I6" s="438" t="s">
        <v>206</v>
      </c>
      <c r="J6" s="438" t="s">
        <v>247</v>
      </c>
      <c r="K6" s="438" t="s">
        <v>207</v>
      </c>
      <c r="L6" s="441" t="s">
        <v>208</v>
      </c>
      <c r="M6" s="437" t="s">
        <v>209</v>
      </c>
      <c r="N6" s="438" t="s">
        <v>210</v>
      </c>
      <c r="O6" s="438" t="s">
        <v>211</v>
      </c>
      <c r="P6" s="438" t="s">
        <v>212</v>
      </c>
      <c r="Q6" s="438" t="s">
        <v>213</v>
      </c>
      <c r="R6" s="438" t="s">
        <v>214</v>
      </c>
      <c r="S6" s="441" t="s">
        <v>215</v>
      </c>
      <c r="T6" s="771"/>
      <c r="U6" s="771"/>
      <c r="V6" s="769"/>
    </row>
    <row r="7" spans="1:23" s="428" customFormat="1">
      <c r="A7" s="442">
        <v>1</v>
      </c>
      <c r="B7" s="443" t="s">
        <v>216</v>
      </c>
      <c r="C7" s="444"/>
      <c r="D7" s="425">
        <v>0</v>
      </c>
      <c r="E7" s="445"/>
      <c r="F7" s="445"/>
      <c r="G7" s="445"/>
      <c r="H7" s="445"/>
      <c r="I7" s="445"/>
      <c r="J7" s="445"/>
      <c r="K7" s="445"/>
      <c r="L7" s="446"/>
      <c r="M7" s="444"/>
      <c r="N7" s="445"/>
      <c r="O7" s="445"/>
      <c r="P7" s="445"/>
      <c r="Q7" s="445"/>
      <c r="R7" s="445"/>
      <c r="S7" s="446"/>
      <c r="T7" s="447">
        <v>0</v>
      </c>
      <c r="U7" s="448">
        <v>0</v>
      </c>
      <c r="V7" s="449">
        <f>SUM(C7:S7)</f>
        <v>0</v>
      </c>
    </row>
    <row r="8" spans="1:23" s="428" customFormat="1">
      <c r="A8" s="442">
        <v>2</v>
      </c>
      <c r="B8" s="443" t="s">
        <v>217</v>
      </c>
      <c r="C8" s="444"/>
      <c r="D8" s="425">
        <v>0</v>
      </c>
      <c r="E8" s="445"/>
      <c r="F8" s="445"/>
      <c r="G8" s="445"/>
      <c r="H8" s="445"/>
      <c r="I8" s="445"/>
      <c r="J8" s="445"/>
      <c r="K8" s="445"/>
      <c r="L8" s="446"/>
      <c r="M8" s="444"/>
      <c r="N8" s="445"/>
      <c r="O8" s="445"/>
      <c r="P8" s="445"/>
      <c r="Q8" s="445"/>
      <c r="R8" s="445"/>
      <c r="S8" s="446"/>
      <c r="T8" s="448">
        <v>0</v>
      </c>
      <c r="U8" s="448">
        <v>0</v>
      </c>
      <c r="V8" s="449">
        <f t="shared" ref="V8:V20" si="0">SUM(C8:S8)</f>
        <v>0</v>
      </c>
    </row>
    <row r="9" spans="1:23" s="428" customFormat="1">
      <c r="A9" s="442">
        <v>3</v>
      </c>
      <c r="B9" s="443" t="s">
        <v>218</v>
      </c>
      <c r="C9" s="444"/>
      <c r="D9" s="425">
        <v>0</v>
      </c>
      <c r="E9" s="445"/>
      <c r="F9" s="445"/>
      <c r="G9" s="445"/>
      <c r="H9" s="445"/>
      <c r="I9" s="445"/>
      <c r="J9" s="445"/>
      <c r="K9" s="445"/>
      <c r="L9" s="446"/>
      <c r="M9" s="444"/>
      <c r="N9" s="445"/>
      <c r="O9" s="445"/>
      <c r="P9" s="445"/>
      <c r="Q9" s="445"/>
      <c r="R9" s="445"/>
      <c r="S9" s="446"/>
      <c r="T9" s="448">
        <v>0</v>
      </c>
      <c r="U9" s="448">
        <v>0</v>
      </c>
      <c r="V9" s="449">
        <f>SUM(C9:S9)</f>
        <v>0</v>
      </c>
    </row>
    <row r="10" spans="1:23" s="428" customFormat="1">
      <c r="A10" s="442">
        <v>4</v>
      </c>
      <c r="B10" s="443" t="s">
        <v>219</v>
      </c>
      <c r="C10" s="444"/>
      <c r="D10" s="425">
        <v>0</v>
      </c>
      <c r="E10" s="445"/>
      <c r="F10" s="445"/>
      <c r="G10" s="445"/>
      <c r="H10" s="445"/>
      <c r="I10" s="445"/>
      <c r="J10" s="445"/>
      <c r="K10" s="445"/>
      <c r="L10" s="446"/>
      <c r="M10" s="444"/>
      <c r="N10" s="445"/>
      <c r="O10" s="445"/>
      <c r="P10" s="445"/>
      <c r="Q10" s="445"/>
      <c r="R10" s="445"/>
      <c r="S10" s="446"/>
      <c r="T10" s="448">
        <v>0</v>
      </c>
      <c r="U10" s="448">
        <v>0</v>
      </c>
      <c r="V10" s="449">
        <f t="shared" si="0"/>
        <v>0</v>
      </c>
    </row>
    <row r="11" spans="1:23" s="428" customFormat="1">
      <c r="A11" s="442">
        <v>5</v>
      </c>
      <c r="B11" s="443" t="s">
        <v>220</v>
      </c>
      <c r="C11" s="444"/>
      <c r="D11" s="425">
        <v>0</v>
      </c>
      <c r="E11" s="445"/>
      <c r="F11" s="445"/>
      <c r="G11" s="445"/>
      <c r="H11" s="445"/>
      <c r="I11" s="445"/>
      <c r="J11" s="445"/>
      <c r="K11" s="445"/>
      <c r="L11" s="446"/>
      <c r="M11" s="444"/>
      <c r="N11" s="445"/>
      <c r="O11" s="445"/>
      <c r="P11" s="445"/>
      <c r="Q11" s="445"/>
      <c r="R11" s="445"/>
      <c r="S11" s="446"/>
      <c r="T11" s="448">
        <v>0</v>
      </c>
      <c r="U11" s="448">
        <v>0</v>
      </c>
      <c r="V11" s="449">
        <f t="shared" si="0"/>
        <v>0</v>
      </c>
    </row>
    <row r="12" spans="1:23" s="428" customFormat="1">
      <c r="A12" s="442">
        <v>6</v>
      </c>
      <c r="B12" s="443" t="s">
        <v>221</v>
      </c>
      <c r="C12" s="444"/>
      <c r="D12" s="425"/>
      <c r="E12" s="445"/>
      <c r="F12" s="445"/>
      <c r="G12" s="445"/>
      <c r="H12" s="445"/>
      <c r="I12" s="445"/>
      <c r="J12" s="445"/>
      <c r="K12" s="445"/>
      <c r="L12" s="446"/>
      <c r="M12" s="444"/>
      <c r="N12" s="445"/>
      <c r="O12" s="445"/>
      <c r="P12" s="445"/>
      <c r="Q12" s="445"/>
      <c r="R12" s="445"/>
      <c r="S12" s="446"/>
      <c r="T12" s="448">
        <v>0</v>
      </c>
      <c r="U12" s="448">
        <v>0</v>
      </c>
      <c r="V12" s="449">
        <f t="shared" si="0"/>
        <v>0</v>
      </c>
    </row>
    <row r="13" spans="1:23" s="428" customFormat="1">
      <c r="A13" s="442">
        <v>7</v>
      </c>
      <c r="B13" s="443" t="s">
        <v>73</v>
      </c>
      <c r="C13" s="444"/>
      <c r="D13" s="425">
        <v>20223933.16</v>
      </c>
      <c r="E13" s="445"/>
      <c r="F13" s="445"/>
      <c r="G13" s="445"/>
      <c r="H13" s="445"/>
      <c r="I13" s="445"/>
      <c r="J13" s="445"/>
      <c r="K13" s="445"/>
      <c r="L13" s="446"/>
      <c r="M13" s="444"/>
      <c r="N13" s="445"/>
      <c r="O13" s="445"/>
      <c r="P13" s="445"/>
      <c r="Q13" s="445"/>
      <c r="R13" s="445"/>
      <c r="S13" s="446"/>
      <c r="T13" s="448">
        <v>19276224.539999999</v>
      </c>
      <c r="U13" s="448">
        <v>947708.62</v>
      </c>
      <c r="V13" s="449">
        <f t="shared" si="0"/>
        <v>20223933.16</v>
      </c>
      <c r="W13" s="726"/>
    </row>
    <row r="14" spans="1:23" s="428" customFormat="1">
      <c r="A14" s="442">
        <v>8</v>
      </c>
      <c r="B14" s="443" t="s">
        <v>74</v>
      </c>
      <c r="C14" s="444"/>
      <c r="D14" s="425">
        <v>14623561.352549125</v>
      </c>
      <c r="E14" s="445"/>
      <c r="F14" s="445"/>
      <c r="G14" s="445"/>
      <c r="H14" s="445"/>
      <c r="I14" s="445"/>
      <c r="J14" s="445"/>
      <c r="K14" s="445"/>
      <c r="L14" s="446"/>
      <c r="M14" s="444"/>
      <c r="N14" s="445"/>
      <c r="O14" s="445"/>
      <c r="P14" s="445"/>
      <c r="Q14" s="445"/>
      <c r="R14" s="445"/>
      <c r="S14" s="446"/>
      <c r="T14" s="448">
        <v>12810796.2075</v>
      </c>
      <c r="U14" s="448">
        <v>1812765.145049125</v>
      </c>
      <c r="V14" s="449">
        <f t="shared" si="0"/>
        <v>14623561.352549125</v>
      </c>
      <c r="W14" s="726"/>
    </row>
    <row r="15" spans="1:23" s="428" customFormat="1">
      <c r="A15" s="442">
        <v>9</v>
      </c>
      <c r="B15" s="443" t="s">
        <v>75</v>
      </c>
      <c r="C15" s="444"/>
      <c r="D15" s="425">
        <v>175409.52799999961</v>
      </c>
      <c r="E15" s="445"/>
      <c r="F15" s="445"/>
      <c r="G15" s="445"/>
      <c r="H15" s="445"/>
      <c r="I15" s="445"/>
      <c r="J15" s="445"/>
      <c r="K15" s="445"/>
      <c r="L15" s="446"/>
      <c r="M15" s="444"/>
      <c r="N15" s="445"/>
      <c r="O15" s="445"/>
      <c r="P15" s="445"/>
      <c r="Q15" s="445"/>
      <c r="R15" s="445"/>
      <c r="S15" s="446"/>
      <c r="T15" s="448">
        <v>175409.52799999961</v>
      </c>
      <c r="U15" s="448"/>
      <c r="V15" s="449">
        <f t="shared" si="0"/>
        <v>175409.52799999961</v>
      </c>
      <c r="W15" s="726"/>
    </row>
    <row r="16" spans="1:23" s="428" customFormat="1">
      <c r="A16" s="442">
        <v>10</v>
      </c>
      <c r="B16" s="443" t="s">
        <v>69</v>
      </c>
      <c r="C16" s="444"/>
      <c r="D16" s="425"/>
      <c r="E16" s="445"/>
      <c r="F16" s="445"/>
      <c r="G16" s="445"/>
      <c r="H16" s="445"/>
      <c r="I16" s="445"/>
      <c r="J16" s="445"/>
      <c r="K16" s="445"/>
      <c r="L16" s="446"/>
      <c r="M16" s="444"/>
      <c r="N16" s="445"/>
      <c r="O16" s="445"/>
      <c r="P16" s="445"/>
      <c r="Q16" s="445"/>
      <c r="R16" s="445"/>
      <c r="S16" s="446"/>
      <c r="T16" s="448"/>
      <c r="U16" s="448"/>
      <c r="V16" s="449">
        <f t="shared" si="0"/>
        <v>0</v>
      </c>
      <c r="W16" s="726"/>
    </row>
    <row r="17" spans="1:23" s="428" customFormat="1">
      <c r="A17" s="442">
        <v>11</v>
      </c>
      <c r="B17" s="443" t="s">
        <v>70</v>
      </c>
      <c r="C17" s="444"/>
      <c r="D17" s="425"/>
      <c r="E17" s="445"/>
      <c r="F17" s="445"/>
      <c r="G17" s="445"/>
      <c r="H17" s="445"/>
      <c r="I17" s="445"/>
      <c r="J17" s="445"/>
      <c r="K17" s="445"/>
      <c r="L17" s="446"/>
      <c r="M17" s="444"/>
      <c r="N17" s="445"/>
      <c r="O17" s="445"/>
      <c r="P17" s="445"/>
      <c r="Q17" s="445"/>
      <c r="R17" s="445"/>
      <c r="S17" s="446"/>
      <c r="T17" s="448"/>
      <c r="U17" s="448"/>
      <c r="V17" s="449">
        <f t="shared" si="0"/>
        <v>0</v>
      </c>
      <c r="W17" s="726"/>
    </row>
    <row r="18" spans="1:23" s="428" customFormat="1">
      <c r="A18" s="442">
        <v>12</v>
      </c>
      <c r="B18" s="443" t="s">
        <v>71</v>
      </c>
      <c r="C18" s="444"/>
      <c r="D18" s="425">
        <v>0</v>
      </c>
      <c r="E18" s="445"/>
      <c r="F18" s="445"/>
      <c r="G18" s="445"/>
      <c r="H18" s="445"/>
      <c r="I18" s="445"/>
      <c r="J18" s="445"/>
      <c r="K18" s="445"/>
      <c r="L18" s="446"/>
      <c r="M18" s="444"/>
      <c r="N18" s="445"/>
      <c r="O18" s="445"/>
      <c r="P18" s="445"/>
      <c r="Q18" s="445"/>
      <c r="R18" s="445"/>
      <c r="S18" s="446"/>
      <c r="T18" s="448"/>
      <c r="U18" s="448"/>
      <c r="V18" s="449">
        <f t="shared" si="0"/>
        <v>0</v>
      </c>
      <c r="W18" s="726"/>
    </row>
    <row r="19" spans="1:23" s="428" customFormat="1">
      <c r="A19" s="442">
        <v>13</v>
      </c>
      <c r="B19" s="443" t="s">
        <v>72</v>
      </c>
      <c r="C19" s="444"/>
      <c r="D19" s="425">
        <v>0</v>
      </c>
      <c r="E19" s="445"/>
      <c r="F19" s="445"/>
      <c r="G19" s="445"/>
      <c r="H19" s="445"/>
      <c r="I19" s="445"/>
      <c r="J19" s="445"/>
      <c r="K19" s="445"/>
      <c r="L19" s="446"/>
      <c r="M19" s="444"/>
      <c r="N19" s="445"/>
      <c r="O19" s="445"/>
      <c r="P19" s="445"/>
      <c r="Q19" s="445"/>
      <c r="R19" s="445"/>
      <c r="S19" s="446"/>
      <c r="T19" s="448">
        <v>0</v>
      </c>
      <c r="U19" s="448">
        <v>0</v>
      </c>
      <c r="V19" s="449">
        <f t="shared" si="0"/>
        <v>0</v>
      </c>
      <c r="W19" s="726"/>
    </row>
    <row r="20" spans="1:23" s="428" customFormat="1">
      <c r="A20" s="442">
        <v>14</v>
      </c>
      <c r="B20" s="443" t="s">
        <v>248</v>
      </c>
      <c r="C20" s="444"/>
      <c r="D20" s="425">
        <v>0</v>
      </c>
      <c r="E20" s="445"/>
      <c r="F20" s="445"/>
      <c r="G20" s="445"/>
      <c r="H20" s="445"/>
      <c r="I20" s="445"/>
      <c r="J20" s="445"/>
      <c r="K20" s="445"/>
      <c r="L20" s="446"/>
      <c r="M20" s="444"/>
      <c r="N20" s="445"/>
      <c r="O20" s="445"/>
      <c r="P20" s="445"/>
      <c r="Q20" s="445"/>
      <c r="R20" s="445"/>
      <c r="S20" s="446"/>
      <c r="T20" s="448">
        <v>0</v>
      </c>
      <c r="U20" s="448">
        <v>0</v>
      </c>
      <c r="V20" s="449">
        <f t="shared" si="0"/>
        <v>0</v>
      </c>
      <c r="W20" s="726"/>
    </row>
    <row r="21" spans="1:23" ht="15.75" thickBot="1">
      <c r="A21" s="429"/>
      <c r="B21" s="450" t="s">
        <v>68</v>
      </c>
      <c r="C21" s="451">
        <f>SUM(C7:C20)</f>
        <v>0</v>
      </c>
      <c r="D21" s="431">
        <f t="shared" ref="D21:V21" si="1">SUM(D7:D20)</f>
        <v>35022904.040549122</v>
      </c>
      <c r="E21" s="431">
        <f t="shared" si="1"/>
        <v>0</v>
      </c>
      <c r="F21" s="431">
        <f t="shared" si="1"/>
        <v>0</v>
      </c>
      <c r="G21" s="431">
        <f t="shared" si="1"/>
        <v>0</v>
      </c>
      <c r="H21" s="431">
        <f t="shared" si="1"/>
        <v>0</v>
      </c>
      <c r="I21" s="431">
        <f t="shared" si="1"/>
        <v>0</v>
      </c>
      <c r="J21" s="431">
        <f t="shared" si="1"/>
        <v>0</v>
      </c>
      <c r="K21" s="431">
        <f t="shared" si="1"/>
        <v>0</v>
      </c>
      <c r="L21" s="452">
        <f t="shared" si="1"/>
        <v>0</v>
      </c>
      <c r="M21" s="451">
        <f t="shared" si="1"/>
        <v>0</v>
      </c>
      <c r="N21" s="431">
        <f t="shared" si="1"/>
        <v>0</v>
      </c>
      <c r="O21" s="431">
        <f t="shared" si="1"/>
        <v>0</v>
      </c>
      <c r="P21" s="431">
        <f t="shared" si="1"/>
        <v>0</v>
      </c>
      <c r="Q21" s="431">
        <f t="shared" si="1"/>
        <v>0</v>
      </c>
      <c r="R21" s="431">
        <f t="shared" si="1"/>
        <v>0</v>
      </c>
      <c r="S21" s="452">
        <f t="shared" si="1"/>
        <v>0</v>
      </c>
      <c r="T21" s="452">
        <f>SUM(T7:T20)</f>
        <v>32262430.2755</v>
      </c>
      <c r="U21" s="452">
        <f t="shared" si="1"/>
        <v>2760473.7650491251</v>
      </c>
      <c r="V21" s="453">
        <f t="shared" si="1"/>
        <v>35022904.040549122</v>
      </c>
    </row>
    <row r="22" spans="1:23">
      <c r="U22" s="725"/>
    </row>
    <row r="23" spans="1:23">
      <c r="U23" s="532"/>
    </row>
    <row r="24" spans="1:23">
      <c r="A24" s="101"/>
      <c r="B24" s="101"/>
      <c r="C24" s="454"/>
      <c r="D24" s="454"/>
      <c r="E24" s="454"/>
    </row>
    <row r="25" spans="1:23">
      <c r="A25" s="455"/>
      <c r="B25" s="455"/>
      <c r="C25" s="101"/>
      <c r="D25" s="454"/>
      <c r="E25" s="454"/>
    </row>
    <row r="26" spans="1:23">
      <c r="A26" s="455"/>
      <c r="B26" s="456"/>
      <c r="C26" s="101"/>
      <c r="D26" s="454"/>
      <c r="E26" s="454"/>
    </row>
    <row r="27" spans="1:23">
      <c r="A27" s="455"/>
      <c r="B27" s="455"/>
      <c r="C27" s="101"/>
      <c r="D27" s="454"/>
      <c r="E27" s="454"/>
    </row>
    <row r="28" spans="1:23">
      <c r="A28" s="455"/>
      <c r="B28" s="456"/>
      <c r="C28" s="101"/>
      <c r="D28" s="454"/>
      <c r="E28" s="454"/>
    </row>
  </sheetData>
  <mergeCells count="5">
    <mergeCell ref="C5:L5"/>
    <mergeCell ref="M5:S5"/>
    <mergeCell ref="V5:V6"/>
    <mergeCell ref="T5:T6"/>
    <mergeCell ref="U5:U6"/>
  </mergeCells>
  <pageMargins left="0.7" right="0.7" top="0.75" bottom="0.75" header="0.3" footer="0.3"/>
  <pageSetup paperSize="9" scale="16"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85" zoomScaleNormal="85" zoomScaleSheetLayoutView="85" workbookViewId="0">
      <pane xSplit="1" ySplit="7" topLeftCell="B8" activePane="bottomRight" state="frozen"/>
      <selection activeCell="N39" sqref="N39"/>
      <selection pane="topRight" activeCell="N39" sqref="N39"/>
      <selection pane="bottomLeft" activeCell="N39" sqref="N39"/>
      <selection pane="bottomRight" activeCell="H12" sqref="H12"/>
    </sheetView>
  </sheetViews>
  <sheetFormatPr defaultColWidth="9.140625" defaultRowHeight="15"/>
  <cols>
    <col min="1" max="1" width="10.5703125" style="98" bestFit="1" customWidth="1"/>
    <col min="2" max="2" width="101.85546875" style="98" customWidth="1"/>
    <col min="3" max="3" width="15.5703125" style="98" customWidth="1"/>
    <col min="4" max="4" width="14.85546875" style="98" bestFit="1" customWidth="1"/>
    <col min="5" max="5" width="17.7109375" style="98" customWidth="1"/>
    <col min="6" max="6" width="15.85546875" style="98" customWidth="1"/>
    <col min="7" max="7" width="17.42578125" style="98" customWidth="1"/>
    <col min="8" max="8" width="15.28515625" style="98" customWidth="1"/>
    <col min="9" max="16384" width="9.140625" style="182"/>
  </cols>
  <sheetData>
    <row r="1" spans="1:9">
      <c r="A1" s="98" t="s">
        <v>188</v>
      </c>
      <c r="B1" s="98" t="str">
        <f>Info!C2</f>
        <v>სს ”ლიბერთი ბანკი”</v>
      </c>
    </row>
    <row r="2" spans="1:9">
      <c r="A2" s="98" t="s">
        <v>189</v>
      </c>
      <c r="B2" s="153">
        <f>'1. key ratios'!B2</f>
        <v>44651</v>
      </c>
    </row>
    <row r="4" spans="1:9" ht="15.75" thickBot="1">
      <c r="A4" s="98" t="s">
        <v>416</v>
      </c>
      <c r="B4" s="457" t="s">
        <v>458</v>
      </c>
    </row>
    <row r="5" spans="1:9">
      <c r="A5" s="434"/>
      <c r="B5" s="458"/>
      <c r="C5" s="683" t="s">
        <v>0</v>
      </c>
      <c r="D5" s="683" t="s">
        <v>1</v>
      </c>
      <c r="E5" s="683" t="s">
        <v>2</v>
      </c>
      <c r="F5" s="683" t="s">
        <v>3</v>
      </c>
      <c r="G5" s="684" t="s">
        <v>4</v>
      </c>
      <c r="H5" s="685" t="s">
        <v>5</v>
      </c>
      <c r="I5" s="459"/>
    </row>
    <row r="6" spans="1:9" ht="15" customHeight="1">
      <c r="A6" s="421"/>
      <c r="B6" s="460"/>
      <c r="C6" s="772" t="s">
        <v>450</v>
      </c>
      <c r="D6" s="776" t="s">
        <v>471</v>
      </c>
      <c r="E6" s="777"/>
      <c r="F6" s="772" t="s">
        <v>477</v>
      </c>
      <c r="G6" s="772" t="s">
        <v>478</v>
      </c>
      <c r="H6" s="774" t="s">
        <v>452</v>
      </c>
      <c r="I6" s="459"/>
    </row>
    <row r="7" spans="1:9" ht="75" customHeight="1">
      <c r="A7" s="421"/>
      <c r="B7" s="460"/>
      <c r="C7" s="773"/>
      <c r="D7" s="466" t="s">
        <v>453</v>
      </c>
      <c r="E7" s="466" t="s">
        <v>451</v>
      </c>
      <c r="F7" s="773"/>
      <c r="G7" s="773"/>
      <c r="H7" s="775"/>
      <c r="I7" s="459"/>
    </row>
    <row r="8" spans="1:9" ht="16.5" customHeight="1">
      <c r="A8" s="570">
        <v>1</v>
      </c>
      <c r="B8" s="686" t="s">
        <v>216</v>
      </c>
      <c r="C8" s="572">
        <v>335454309.80702305</v>
      </c>
      <c r="D8" s="585"/>
      <c r="E8" s="572"/>
      <c r="F8" s="572">
        <v>66318224.987023003</v>
      </c>
      <c r="G8" s="687">
        <v>66318224.987023003</v>
      </c>
      <c r="H8" s="688">
        <f>G8/(C8+E8)</f>
        <v>0.19769674452885674</v>
      </c>
    </row>
    <row r="9" spans="1:9" ht="30">
      <c r="A9" s="570">
        <v>2</v>
      </c>
      <c r="B9" s="686" t="s">
        <v>217</v>
      </c>
      <c r="C9" s="572"/>
      <c r="D9" s="585"/>
      <c r="E9" s="572"/>
      <c r="F9" s="572"/>
      <c r="G9" s="687"/>
      <c r="H9" s="689" t="s">
        <v>1029</v>
      </c>
    </row>
    <row r="10" spans="1:9">
      <c r="A10" s="570">
        <v>3</v>
      </c>
      <c r="B10" s="686" t="s">
        <v>218</v>
      </c>
      <c r="C10" s="572"/>
      <c r="D10" s="585"/>
      <c r="E10" s="572"/>
      <c r="F10" s="572"/>
      <c r="G10" s="687"/>
      <c r="H10" s="689" t="s">
        <v>1029</v>
      </c>
    </row>
    <row r="11" spans="1:9">
      <c r="A11" s="570">
        <v>4</v>
      </c>
      <c r="B11" s="686" t="s">
        <v>219</v>
      </c>
      <c r="C11" s="572"/>
      <c r="D11" s="585"/>
      <c r="E11" s="572"/>
      <c r="F11" s="572"/>
      <c r="G11" s="687"/>
      <c r="H11" s="689" t="s">
        <v>1029</v>
      </c>
    </row>
    <row r="12" spans="1:9">
      <c r="A12" s="570">
        <v>5</v>
      </c>
      <c r="B12" s="686" t="s">
        <v>220</v>
      </c>
      <c r="C12" s="572"/>
      <c r="D12" s="585"/>
      <c r="E12" s="572"/>
      <c r="F12" s="572"/>
      <c r="G12" s="687"/>
      <c r="H12" s="689" t="s">
        <v>1029</v>
      </c>
    </row>
    <row r="13" spans="1:9">
      <c r="A13" s="570">
        <v>6</v>
      </c>
      <c r="B13" s="686" t="s">
        <v>221</v>
      </c>
      <c r="C13" s="572">
        <v>174556076.22358754</v>
      </c>
      <c r="D13" s="585"/>
      <c r="E13" s="572"/>
      <c r="F13" s="572">
        <v>36502356.70846168</v>
      </c>
      <c r="G13" s="687">
        <v>36502356.70846168</v>
      </c>
      <c r="H13" s="688">
        <f t="shared" ref="H13:H21" si="0">G13/(C13+E13)</f>
        <v>0.20911535993571539</v>
      </c>
    </row>
    <row r="14" spans="1:9">
      <c r="A14" s="570">
        <v>7</v>
      </c>
      <c r="B14" s="686" t="s">
        <v>73</v>
      </c>
      <c r="C14" s="572">
        <v>427648039.81029421</v>
      </c>
      <c r="D14" s="585">
        <v>137038209.554122</v>
      </c>
      <c r="E14" s="572">
        <v>41532867.505804494</v>
      </c>
      <c r="F14" s="585">
        <v>469180907.31609845</v>
      </c>
      <c r="G14" s="690">
        <v>448956974.15609848</v>
      </c>
      <c r="H14" s="688">
        <f>G14/(C14+E14)</f>
        <v>0.95689523413113897</v>
      </c>
    </row>
    <row r="15" spans="1:9">
      <c r="A15" s="570">
        <v>8</v>
      </c>
      <c r="B15" s="686" t="s">
        <v>74</v>
      </c>
      <c r="C15" s="572">
        <v>1213086824.1426756</v>
      </c>
      <c r="D15" s="585">
        <v>63636699.879583985</v>
      </c>
      <c r="E15" s="572">
        <v>17490899.5461265</v>
      </c>
      <c r="F15" s="585">
        <v>922933292.76660192</v>
      </c>
      <c r="G15" s="690">
        <v>908309731.41405284</v>
      </c>
      <c r="H15" s="688">
        <f t="shared" si="0"/>
        <v>0.73811650733550338</v>
      </c>
    </row>
    <row r="16" spans="1:9">
      <c r="A16" s="570">
        <v>9</v>
      </c>
      <c r="B16" s="686" t="s">
        <v>75</v>
      </c>
      <c r="C16" s="572">
        <v>357736092.70753229</v>
      </c>
      <c r="D16" s="585"/>
      <c r="E16" s="572"/>
      <c r="F16" s="585">
        <v>125207632.44763629</v>
      </c>
      <c r="G16" s="690">
        <v>125032222.91963629</v>
      </c>
      <c r="H16" s="688">
        <f t="shared" si="0"/>
        <v>0.349509667792611</v>
      </c>
    </row>
    <row r="17" spans="1:8">
      <c r="A17" s="570">
        <v>10</v>
      </c>
      <c r="B17" s="686" t="s">
        <v>69</v>
      </c>
      <c r="C17" s="572">
        <v>7513089.6449999958</v>
      </c>
      <c r="D17" s="585"/>
      <c r="E17" s="572"/>
      <c r="F17" s="585">
        <v>7647016.7379999962</v>
      </c>
      <c r="G17" s="690">
        <v>7647016.7379999962</v>
      </c>
      <c r="H17" s="688">
        <f t="shared" si="0"/>
        <v>1.0178258345538482</v>
      </c>
    </row>
    <row r="18" spans="1:8">
      <c r="A18" s="570">
        <v>11</v>
      </c>
      <c r="B18" s="686" t="s">
        <v>70</v>
      </c>
      <c r="C18" s="572">
        <v>252430618.04331115</v>
      </c>
      <c r="D18" s="585"/>
      <c r="E18" s="572"/>
      <c r="F18" s="585">
        <v>338177226.19961768</v>
      </c>
      <c r="G18" s="690">
        <v>338177226.19961768</v>
      </c>
      <c r="H18" s="688">
        <f t="shared" si="0"/>
        <v>1.3396838656933228</v>
      </c>
    </row>
    <row r="19" spans="1:8">
      <c r="A19" s="570">
        <v>12</v>
      </c>
      <c r="B19" s="686" t="s">
        <v>71</v>
      </c>
      <c r="C19" s="572">
        <v>0</v>
      </c>
      <c r="D19" s="585"/>
      <c r="E19" s="572"/>
      <c r="F19" s="585">
        <v>0</v>
      </c>
      <c r="G19" s="690">
        <v>0</v>
      </c>
      <c r="H19" s="689" t="s">
        <v>1029</v>
      </c>
    </row>
    <row r="20" spans="1:8">
      <c r="A20" s="570">
        <v>13</v>
      </c>
      <c r="B20" s="686" t="s">
        <v>72</v>
      </c>
      <c r="C20" s="572">
        <v>0</v>
      </c>
      <c r="D20" s="585"/>
      <c r="E20" s="572"/>
      <c r="F20" s="585">
        <v>0</v>
      </c>
      <c r="G20" s="690">
        <v>0</v>
      </c>
      <c r="H20" s="689" t="s">
        <v>1029</v>
      </c>
    </row>
    <row r="21" spans="1:8">
      <c r="A21" s="570">
        <v>14</v>
      </c>
      <c r="B21" s="686" t="s">
        <v>248</v>
      </c>
      <c r="C21" s="572">
        <v>431686861.60800004</v>
      </c>
      <c r="D21" s="585"/>
      <c r="E21" s="572"/>
      <c r="F21" s="585">
        <v>160172779.34</v>
      </c>
      <c r="G21" s="690">
        <v>160172779.34</v>
      </c>
      <c r="H21" s="688">
        <f t="shared" si="0"/>
        <v>0.37103927310497437</v>
      </c>
    </row>
    <row r="22" spans="1:8" ht="15.75" thickBot="1">
      <c r="A22" s="461"/>
      <c r="B22" s="462" t="s">
        <v>68</v>
      </c>
      <c r="C22" s="431">
        <f>SUM(C8:C21)</f>
        <v>3200111911.9874239</v>
      </c>
      <c r="D22" s="431">
        <f>SUM(D8:D21)</f>
        <v>200674909.43370599</v>
      </c>
      <c r="E22" s="431">
        <f>SUM(E8:E21)</f>
        <v>59023767.051930994</v>
      </c>
      <c r="F22" s="431">
        <f>SUM(F8:F21)</f>
        <v>2126139436.5034387</v>
      </c>
      <c r="G22" s="431">
        <f>SUM(G8:G21)</f>
        <v>2091116532.4628897</v>
      </c>
      <c r="H22" s="463">
        <f>G22/(C22+E22)</f>
        <v>0.64161690042902908</v>
      </c>
    </row>
    <row r="28" spans="1:8" ht="10.5" customHeight="1"/>
  </sheetData>
  <mergeCells count="5">
    <mergeCell ref="C6:C7"/>
    <mergeCell ref="F6:F7"/>
    <mergeCell ref="G6:G7"/>
    <mergeCell ref="H6:H7"/>
    <mergeCell ref="D6:E6"/>
  </mergeCells>
  <pageMargins left="0.7" right="0.7" top="0.75" bottom="0.75" header="0.3" footer="0.3"/>
  <pageSetup paperSize="9" scale="4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85" zoomScaleNormal="85" workbookViewId="0">
      <pane xSplit="2" ySplit="6" topLeftCell="C7" activePane="bottomRight" state="frozen"/>
      <selection activeCell="K24" sqref="K24"/>
      <selection pane="topRight" activeCell="K24" sqref="K24"/>
      <selection pane="bottomLeft" activeCell="K24" sqref="K24"/>
      <selection pane="bottomRight" activeCell="K24" sqref="K24"/>
    </sheetView>
  </sheetViews>
  <sheetFormatPr defaultColWidth="9.140625" defaultRowHeight="15"/>
  <cols>
    <col min="1" max="1" width="10.5703125" style="98" bestFit="1" customWidth="1"/>
    <col min="2" max="2" width="92.42578125" style="98" customWidth="1"/>
    <col min="3" max="4" width="15.28515625" style="98" customWidth="1"/>
    <col min="5" max="5" width="17" style="98" customWidth="1"/>
    <col min="6" max="11" width="15.28515625" style="98" customWidth="1"/>
    <col min="12" max="16384" width="9.140625" style="98"/>
  </cols>
  <sheetData>
    <row r="1" spans="1:11">
      <c r="A1" s="98" t="s">
        <v>188</v>
      </c>
      <c r="B1" s="98" t="str">
        <f>Info!C2</f>
        <v>სს ”ლიბერთი ბანკი”</v>
      </c>
    </row>
    <row r="2" spans="1:11">
      <c r="A2" s="98" t="s">
        <v>189</v>
      </c>
      <c r="B2" s="153">
        <f>'1. key ratios'!B2</f>
        <v>44651</v>
      </c>
      <c r="C2" s="322"/>
      <c r="D2" s="322"/>
    </row>
    <row r="3" spans="1:11">
      <c r="B3" s="322"/>
      <c r="C3" s="322"/>
      <c r="D3" s="322"/>
    </row>
    <row r="4" spans="1:11" ht="15.75" thickBot="1">
      <c r="A4" s="98" t="s">
        <v>519</v>
      </c>
      <c r="B4" s="457" t="s">
        <v>518</v>
      </c>
      <c r="C4" s="322"/>
      <c r="D4" s="322"/>
    </row>
    <row r="5" spans="1:11" ht="30" customHeight="1">
      <c r="A5" s="781"/>
      <c r="B5" s="782"/>
      <c r="C5" s="783" t="s">
        <v>551</v>
      </c>
      <c r="D5" s="783"/>
      <c r="E5" s="783"/>
      <c r="F5" s="783" t="s">
        <v>552</v>
      </c>
      <c r="G5" s="783"/>
      <c r="H5" s="783"/>
      <c r="I5" s="783" t="s">
        <v>553</v>
      </c>
      <c r="J5" s="783"/>
      <c r="K5" s="784"/>
    </row>
    <row r="6" spans="1:11">
      <c r="A6" s="464"/>
      <c r="B6" s="465"/>
      <c r="C6" s="466" t="s">
        <v>27</v>
      </c>
      <c r="D6" s="466" t="s">
        <v>96</v>
      </c>
      <c r="E6" s="466" t="s">
        <v>68</v>
      </c>
      <c r="F6" s="466" t="s">
        <v>27</v>
      </c>
      <c r="G6" s="466" t="s">
        <v>96</v>
      </c>
      <c r="H6" s="466" t="s">
        <v>68</v>
      </c>
      <c r="I6" s="466" t="s">
        <v>27</v>
      </c>
      <c r="J6" s="466" t="s">
        <v>96</v>
      </c>
      <c r="K6" s="467" t="s">
        <v>68</v>
      </c>
    </row>
    <row r="7" spans="1:11">
      <c r="A7" s="468" t="s">
        <v>489</v>
      </c>
      <c r="B7" s="469"/>
      <c r="C7" s="469"/>
      <c r="D7" s="469"/>
      <c r="E7" s="469"/>
      <c r="F7" s="469"/>
      <c r="G7" s="469"/>
      <c r="H7" s="469"/>
      <c r="I7" s="469"/>
      <c r="J7" s="469"/>
      <c r="K7" s="470"/>
    </row>
    <row r="8" spans="1:11">
      <c r="A8" s="471">
        <v>1</v>
      </c>
      <c r="B8" s="472" t="s">
        <v>489</v>
      </c>
      <c r="C8" s="473"/>
      <c r="D8" s="473"/>
      <c r="E8" s="473"/>
      <c r="F8" s="474">
        <v>427772778.10478729</v>
      </c>
      <c r="G8" s="474">
        <v>341266254.49373221</v>
      </c>
      <c r="H8" s="474">
        <v>769039032.59851944</v>
      </c>
      <c r="I8" s="474">
        <v>413292684.39056498</v>
      </c>
      <c r="J8" s="474">
        <v>135307578.73048925</v>
      </c>
      <c r="K8" s="475">
        <v>548600263.12105405</v>
      </c>
    </row>
    <row r="9" spans="1:11">
      <c r="A9" s="468" t="s">
        <v>490</v>
      </c>
      <c r="B9" s="469"/>
      <c r="C9" s="469"/>
      <c r="D9" s="469"/>
      <c r="E9" s="469"/>
      <c r="F9" s="474"/>
      <c r="G9" s="474"/>
      <c r="H9" s="474"/>
      <c r="I9" s="474"/>
      <c r="J9" s="474"/>
      <c r="K9" s="475"/>
    </row>
    <row r="10" spans="1:11">
      <c r="A10" s="476">
        <v>2</v>
      </c>
      <c r="B10" s="477" t="s">
        <v>491</v>
      </c>
      <c r="C10" s="478">
        <v>787335630.69831085</v>
      </c>
      <c r="D10" s="478">
        <v>417588986.90926301</v>
      </c>
      <c r="E10" s="478">
        <v>1204924617.6075742</v>
      </c>
      <c r="F10" s="474">
        <v>126965594.77323106</v>
      </c>
      <c r="G10" s="474">
        <v>75033663.223827735</v>
      </c>
      <c r="H10" s="474">
        <v>201999257.99705887</v>
      </c>
      <c r="I10" s="474">
        <v>32344884.590833321</v>
      </c>
      <c r="J10" s="474">
        <v>19580835.890561149</v>
      </c>
      <c r="K10" s="475">
        <v>51925720.481394462</v>
      </c>
    </row>
    <row r="11" spans="1:11">
      <c r="A11" s="476">
        <v>3</v>
      </c>
      <c r="B11" s="477" t="s">
        <v>492</v>
      </c>
      <c r="C11" s="478">
        <v>761808438.14453351</v>
      </c>
      <c r="D11" s="478">
        <v>406312189.66398799</v>
      </c>
      <c r="E11" s="478">
        <v>1168120627.8085208</v>
      </c>
      <c r="F11" s="474">
        <v>308033454.15348613</v>
      </c>
      <c r="G11" s="474">
        <v>85696419.779733971</v>
      </c>
      <c r="H11" s="474">
        <v>393729873.93322015</v>
      </c>
      <c r="I11" s="474">
        <v>256588990.4668732</v>
      </c>
      <c r="J11" s="474">
        <v>67478122.003555894</v>
      </c>
      <c r="K11" s="475">
        <v>324067112.4704293</v>
      </c>
    </row>
    <row r="12" spans="1:11">
      <c r="A12" s="476">
        <v>4</v>
      </c>
      <c r="B12" s="477" t="s">
        <v>493</v>
      </c>
      <c r="C12" s="478"/>
      <c r="D12" s="478"/>
      <c r="E12" s="478">
        <v>0</v>
      </c>
      <c r="F12" s="474"/>
      <c r="G12" s="474"/>
      <c r="H12" s="474"/>
      <c r="I12" s="474"/>
      <c r="J12" s="474"/>
      <c r="K12" s="475"/>
    </row>
    <row r="13" spans="1:11">
      <c r="A13" s="476">
        <v>5</v>
      </c>
      <c r="B13" s="477" t="s">
        <v>494</v>
      </c>
      <c r="C13" s="478">
        <v>1181391.8740000001</v>
      </c>
      <c r="D13" s="478">
        <v>0</v>
      </c>
      <c r="E13" s="478">
        <v>1181391.8740000001</v>
      </c>
      <c r="F13" s="474">
        <v>18946.668111111107</v>
      </c>
      <c r="G13" s="474">
        <v>0</v>
      </c>
      <c r="H13" s="474">
        <v>18946.668111111107</v>
      </c>
      <c r="I13" s="474">
        <v>18946.668111111107</v>
      </c>
      <c r="J13" s="474">
        <v>0</v>
      </c>
      <c r="K13" s="475">
        <v>18946.668111111107</v>
      </c>
    </row>
    <row r="14" spans="1:11">
      <c r="A14" s="476">
        <v>6</v>
      </c>
      <c r="B14" s="477" t="s">
        <v>509</v>
      </c>
      <c r="C14" s="478">
        <v>46037793.793111116</v>
      </c>
      <c r="D14" s="478">
        <v>31222041.587137934</v>
      </c>
      <c r="E14" s="478">
        <v>77259835.380249023</v>
      </c>
      <c r="F14" s="474">
        <v>19735816.12691389</v>
      </c>
      <c r="G14" s="474">
        <v>21344033.2030522</v>
      </c>
      <c r="H14" s="474">
        <v>41079849.329966083</v>
      </c>
      <c r="I14" s="474">
        <v>6166346.6809500009</v>
      </c>
      <c r="J14" s="474">
        <v>6927550.6128604496</v>
      </c>
      <c r="K14" s="475">
        <v>13093897.293810455</v>
      </c>
    </row>
    <row r="15" spans="1:11">
      <c r="A15" s="476">
        <v>7</v>
      </c>
      <c r="B15" s="477" t="s">
        <v>496</v>
      </c>
      <c r="C15" s="478">
        <v>93579201.260694325</v>
      </c>
      <c r="D15" s="478">
        <v>53748920.129836589</v>
      </c>
      <c r="E15" s="478">
        <v>147328121.39053103</v>
      </c>
      <c r="F15" s="474">
        <v>39004501.623011105</v>
      </c>
      <c r="G15" s="474">
        <v>11607348.406644443</v>
      </c>
      <c r="H15" s="474">
        <v>50611850.029655553</v>
      </c>
      <c r="I15" s="474">
        <v>38304859.067111135</v>
      </c>
      <c r="J15" s="474">
        <v>11942938.791084461</v>
      </c>
      <c r="K15" s="475">
        <v>50247797.858195558</v>
      </c>
    </row>
    <row r="16" spans="1:11">
      <c r="A16" s="476">
        <v>8</v>
      </c>
      <c r="B16" s="479" t="s">
        <v>497</v>
      </c>
      <c r="C16" s="478">
        <v>1689942455.7706499</v>
      </c>
      <c r="D16" s="478">
        <v>908872138.29022551</v>
      </c>
      <c r="E16" s="478">
        <v>2598814594.0608754</v>
      </c>
      <c r="F16" s="474">
        <v>493758313.34475327</v>
      </c>
      <c r="G16" s="474">
        <v>193681464.61325833</v>
      </c>
      <c r="H16" s="474">
        <v>687439777.95801175</v>
      </c>
      <c r="I16" s="474">
        <v>333424027.47387874</v>
      </c>
      <c r="J16" s="474">
        <v>105929447.29806197</v>
      </c>
      <c r="K16" s="475">
        <v>439353474.77194071</v>
      </c>
    </row>
    <row r="17" spans="1:11">
      <c r="A17" s="468" t="s">
        <v>498</v>
      </c>
      <c r="B17" s="469"/>
      <c r="C17" s="478"/>
      <c r="D17" s="478"/>
      <c r="E17" s="478"/>
      <c r="F17" s="474"/>
      <c r="G17" s="474"/>
      <c r="H17" s="474"/>
      <c r="I17" s="474"/>
      <c r="J17" s="474"/>
      <c r="K17" s="475"/>
    </row>
    <row r="18" spans="1:11">
      <c r="A18" s="476">
        <v>9</v>
      </c>
      <c r="B18" s="477" t="s">
        <v>499</v>
      </c>
      <c r="C18" s="478">
        <v>7050000</v>
      </c>
      <c r="D18" s="478">
        <v>0</v>
      </c>
      <c r="E18" s="478">
        <v>7050000</v>
      </c>
      <c r="F18" s="474">
        <v>0</v>
      </c>
      <c r="G18" s="474">
        <v>0</v>
      </c>
      <c r="H18" s="474">
        <v>0</v>
      </c>
      <c r="I18" s="474">
        <v>0</v>
      </c>
      <c r="J18" s="474">
        <v>0</v>
      </c>
      <c r="K18" s="475">
        <v>0</v>
      </c>
    </row>
    <row r="19" spans="1:11">
      <c r="A19" s="476">
        <v>10</v>
      </c>
      <c r="B19" s="477" t="s">
        <v>500</v>
      </c>
      <c r="C19" s="478">
        <v>1413335901.4170923</v>
      </c>
      <c r="D19" s="478">
        <v>512202927.60703158</v>
      </c>
      <c r="E19" s="478">
        <v>1925538829.0241234</v>
      </c>
      <c r="F19" s="474">
        <v>71507273.289975345</v>
      </c>
      <c r="G19" s="474">
        <v>9056870.9700891022</v>
      </c>
      <c r="H19" s="474">
        <v>80564144.260064408</v>
      </c>
      <c r="I19" s="474">
        <v>85989846.857753098</v>
      </c>
      <c r="J19" s="474">
        <v>215467010.73460868</v>
      </c>
      <c r="K19" s="475">
        <v>301456857.59236175</v>
      </c>
    </row>
    <row r="20" spans="1:11">
      <c r="A20" s="476">
        <v>11</v>
      </c>
      <c r="B20" s="477" t="s">
        <v>501</v>
      </c>
      <c r="C20" s="478">
        <v>39800592.291739985</v>
      </c>
      <c r="D20" s="478">
        <v>3679991.7398333335</v>
      </c>
      <c r="E20" s="478">
        <v>43480584.031573325</v>
      </c>
      <c r="F20" s="474">
        <v>2472111.7183977775</v>
      </c>
      <c r="G20" s="474">
        <v>0</v>
      </c>
      <c r="H20" s="474">
        <v>2472111.7183977775</v>
      </c>
      <c r="I20" s="474">
        <v>2472111.7183977775</v>
      </c>
      <c r="J20" s="474">
        <v>0</v>
      </c>
      <c r="K20" s="475">
        <v>2472111.7183977775</v>
      </c>
    </row>
    <row r="21" spans="1:11" ht="15.75" thickBot="1">
      <c r="A21" s="229">
        <v>12</v>
      </c>
      <c r="B21" s="480" t="s">
        <v>502</v>
      </c>
      <c r="C21" s="481">
        <v>1460186493.7088323</v>
      </c>
      <c r="D21" s="481">
        <v>515882919.34686494</v>
      </c>
      <c r="E21" s="481">
        <v>1976069413.0556972</v>
      </c>
      <c r="F21" s="482">
        <v>73979385.008373126</v>
      </c>
      <c r="G21" s="482">
        <v>9056870.9700891022</v>
      </c>
      <c r="H21" s="482">
        <v>83036255.978462189</v>
      </c>
      <c r="I21" s="482">
        <v>88461958.576150879</v>
      </c>
      <c r="J21" s="482">
        <v>215467010.73460868</v>
      </c>
      <c r="K21" s="483">
        <v>303928969.31075954</v>
      </c>
    </row>
    <row r="22" spans="1:11" ht="38.25" customHeight="1" thickBot="1">
      <c r="A22" s="484"/>
      <c r="B22" s="485"/>
      <c r="C22" s="485"/>
      <c r="D22" s="485"/>
      <c r="E22" s="485"/>
      <c r="F22" s="778" t="s">
        <v>503</v>
      </c>
      <c r="G22" s="779"/>
      <c r="H22" s="779"/>
      <c r="I22" s="778" t="s">
        <v>504</v>
      </c>
      <c r="J22" s="779"/>
      <c r="K22" s="780"/>
    </row>
    <row r="23" spans="1:11">
      <c r="A23" s="486">
        <v>13</v>
      </c>
      <c r="B23" s="487" t="s">
        <v>489</v>
      </c>
      <c r="C23" s="488"/>
      <c r="D23" s="488"/>
      <c r="E23" s="488"/>
      <c r="F23" s="489">
        <v>427772778.10478729</v>
      </c>
      <c r="G23" s="489">
        <v>341266254.49373221</v>
      </c>
      <c r="H23" s="489">
        <v>769039032.59851956</v>
      </c>
      <c r="I23" s="490">
        <v>413292684.39056498</v>
      </c>
      <c r="J23" s="490">
        <v>135307578.73048925</v>
      </c>
      <c r="K23" s="491">
        <v>548600263.12105417</v>
      </c>
    </row>
    <row r="24" spans="1:11" ht="15.75" thickBot="1">
      <c r="A24" s="492">
        <v>14</v>
      </c>
      <c r="B24" s="493" t="s">
        <v>505</v>
      </c>
      <c r="C24" s="494"/>
      <c r="D24" s="495"/>
      <c r="E24" s="496"/>
      <c r="F24" s="497">
        <v>419778928.33638012</v>
      </c>
      <c r="G24" s="497">
        <v>184624593.64316922</v>
      </c>
      <c r="H24" s="497">
        <v>604403521.97954953</v>
      </c>
      <c r="I24" s="497">
        <v>244962068.89772785</v>
      </c>
      <c r="J24" s="497">
        <v>26482361.824515492</v>
      </c>
      <c r="K24" s="498">
        <v>135424505.46118116</v>
      </c>
    </row>
    <row r="25" spans="1:11" ht="15.75" thickBot="1">
      <c r="A25" s="499">
        <v>15</v>
      </c>
      <c r="B25" s="500" t="s">
        <v>506</v>
      </c>
      <c r="C25" s="501"/>
      <c r="D25" s="501"/>
      <c r="E25" s="501"/>
      <c r="F25" s="502">
        <v>1.0190429991331091</v>
      </c>
      <c r="G25" s="502">
        <v>1.8484333411902323</v>
      </c>
      <c r="H25" s="502">
        <v>1.2723933673975854</v>
      </c>
      <c r="I25" s="502">
        <v>1.6871701249515307</v>
      </c>
      <c r="J25" s="502">
        <v>5.1093471053337511</v>
      </c>
      <c r="K25" s="503">
        <v>4.0509674467912902</v>
      </c>
    </row>
    <row r="28" spans="1:11" ht="45">
      <c r="B28" s="151" t="s">
        <v>550</v>
      </c>
    </row>
  </sheetData>
  <mergeCells count="6">
    <mergeCell ref="F22:H22"/>
    <mergeCell ref="I22:K22"/>
    <mergeCell ref="A5:B5"/>
    <mergeCell ref="C5:E5"/>
    <mergeCell ref="F5:H5"/>
    <mergeCell ref="I5:K5"/>
  </mergeCells>
  <pageMargins left="0.7" right="0.7" top="0.75" bottom="0.75" header="0.3" footer="0.3"/>
  <pageSetup paperSize="9" scale="3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zoomScale="85" zoomScaleNormal="85" workbookViewId="0">
      <pane xSplit="1" ySplit="5" topLeftCell="B6" activePane="bottomRight" state="frozen"/>
      <selection activeCell="N39" sqref="N39"/>
      <selection pane="topRight" activeCell="N39" sqref="N39"/>
      <selection pane="bottomLeft" activeCell="N39" sqref="N39"/>
      <selection pane="bottomRight" activeCell="K8" sqref="K8:K12"/>
    </sheetView>
  </sheetViews>
  <sheetFormatPr defaultColWidth="9.140625" defaultRowHeight="15"/>
  <cols>
    <col min="1" max="1" width="10.5703125" style="98" bestFit="1" customWidth="1"/>
    <col min="2" max="2" width="60.42578125" style="98" customWidth="1"/>
    <col min="3" max="3" width="15.5703125" style="98" customWidth="1"/>
    <col min="4" max="4" width="13.140625" style="98" customWidth="1"/>
    <col min="5" max="5" width="18.28515625" style="98" bestFit="1" customWidth="1"/>
    <col min="6" max="13" width="10.7109375" style="98" customWidth="1"/>
    <col min="14" max="14" width="31" style="98" bestFit="1" customWidth="1"/>
    <col min="15" max="16384" width="9.140625" style="182"/>
  </cols>
  <sheetData>
    <row r="1" spans="1:14">
      <c r="A1" s="322" t="s">
        <v>188</v>
      </c>
      <c r="B1" s="98" t="str">
        <f>Info!C2</f>
        <v>სს ”ლიბერთი ბანკი”</v>
      </c>
    </row>
    <row r="2" spans="1:14" ht="14.25" customHeight="1">
      <c r="A2" s="98" t="s">
        <v>189</v>
      </c>
      <c r="B2" s="153">
        <f>'1. key ratios'!B2</f>
        <v>44651</v>
      </c>
    </row>
    <row r="3" spans="1:14" ht="14.25" customHeight="1"/>
    <row r="4" spans="1:14" ht="15.75" thickBot="1">
      <c r="A4" s="98" t="s">
        <v>417</v>
      </c>
      <c r="B4" s="504" t="s">
        <v>77</v>
      </c>
    </row>
    <row r="5" spans="1:14" s="509" customFormat="1">
      <c r="A5" s="505"/>
      <c r="B5" s="506"/>
      <c r="C5" s="507" t="s">
        <v>0</v>
      </c>
      <c r="D5" s="507" t="s">
        <v>1</v>
      </c>
      <c r="E5" s="507" t="s">
        <v>2</v>
      </c>
      <c r="F5" s="507" t="s">
        <v>3</v>
      </c>
      <c r="G5" s="507" t="s">
        <v>4</v>
      </c>
      <c r="H5" s="507" t="s">
        <v>5</v>
      </c>
      <c r="I5" s="507" t="s">
        <v>237</v>
      </c>
      <c r="J5" s="507" t="s">
        <v>238</v>
      </c>
      <c r="K5" s="507" t="s">
        <v>239</v>
      </c>
      <c r="L5" s="507" t="s">
        <v>240</v>
      </c>
      <c r="M5" s="507" t="s">
        <v>241</v>
      </c>
      <c r="N5" s="508" t="s">
        <v>242</v>
      </c>
    </row>
    <row r="6" spans="1:14" ht="45">
      <c r="A6" s="510"/>
      <c r="B6" s="511"/>
      <c r="C6" s="440" t="s">
        <v>87</v>
      </c>
      <c r="D6" s="512" t="s">
        <v>76</v>
      </c>
      <c r="E6" s="513" t="s">
        <v>86</v>
      </c>
      <c r="F6" s="514">
        <v>0</v>
      </c>
      <c r="G6" s="514">
        <v>0.2</v>
      </c>
      <c r="H6" s="514">
        <v>0.35</v>
      </c>
      <c r="I6" s="514">
        <v>0.5</v>
      </c>
      <c r="J6" s="514">
        <v>0.75</v>
      </c>
      <c r="K6" s="514">
        <v>1</v>
      </c>
      <c r="L6" s="514">
        <v>1.5</v>
      </c>
      <c r="M6" s="514">
        <v>2.5</v>
      </c>
      <c r="N6" s="515" t="s">
        <v>77</v>
      </c>
    </row>
    <row r="7" spans="1:14">
      <c r="A7" s="442">
        <v>1</v>
      </c>
      <c r="B7" s="516" t="s">
        <v>78</v>
      </c>
      <c r="C7" s="517">
        <f>SUM(C8:C13)</f>
        <v>259850596</v>
      </c>
      <c r="D7" s="511"/>
      <c r="E7" s="518">
        <f t="shared" ref="E7:M7" si="0">SUM(E8:E13)</f>
        <v>14741525.51</v>
      </c>
      <c r="F7" s="517">
        <f>SUM(F8:F13)</f>
        <v>0</v>
      </c>
      <c r="G7" s="517">
        <f t="shared" si="0"/>
        <v>0</v>
      </c>
      <c r="H7" s="517">
        <f t="shared" si="0"/>
        <v>0</v>
      </c>
      <c r="I7" s="517">
        <f t="shared" si="0"/>
        <v>0</v>
      </c>
      <c r="J7" s="517">
        <f t="shared" si="0"/>
        <v>0</v>
      </c>
      <c r="K7" s="517">
        <f t="shared" si="0"/>
        <v>14741525.51</v>
      </c>
      <c r="L7" s="517">
        <f t="shared" si="0"/>
        <v>0</v>
      </c>
      <c r="M7" s="517">
        <f t="shared" si="0"/>
        <v>0</v>
      </c>
      <c r="N7" s="519">
        <f>SUM(N8:N13)</f>
        <v>14741525.51</v>
      </c>
    </row>
    <row r="8" spans="1:14">
      <c r="A8" s="442">
        <v>1.1000000000000001</v>
      </c>
      <c r="B8" s="337" t="s">
        <v>79</v>
      </c>
      <c r="C8" s="520">
        <v>139249314</v>
      </c>
      <c r="D8" s="521">
        <v>0.02</v>
      </c>
      <c r="E8" s="518">
        <f>C8*D8</f>
        <v>2784986.2800000003</v>
      </c>
      <c r="F8" s="522"/>
      <c r="G8" s="522"/>
      <c r="H8" s="522"/>
      <c r="I8" s="522"/>
      <c r="J8" s="522"/>
      <c r="K8" s="520">
        <v>2784986.2800000003</v>
      </c>
      <c r="L8" s="522"/>
      <c r="M8" s="522"/>
      <c r="N8" s="519">
        <f>SUMPRODUCT($F$6:$M$6,F8:M8)</f>
        <v>2784986.2800000003</v>
      </c>
    </row>
    <row r="9" spans="1:14">
      <c r="A9" s="442">
        <v>1.2</v>
      </c>
      <c r="B9" s="337" t="s">
        <v>80</v>
      </c>
      <c r="C9" s="520">
        <v>0</v>
      </c>
      <c r="D9" s="521">
        <v>0.05</v>
      </c>
      <c r="E9" s="518">
        <f>C9*D9</f>
        <v>0</v>
      </c>
      <c r="F9" s="522"/>
      <c r="G9" s="522"/>
      <c r="H9" s="522"/>
      <c r="I9" s="522"/>
      <c r="J9" s="522"/>
      <c r="K9" s="520">
        <v>0</v>
      </c>
      <c r="L9" s="522"/>
      <c r="M9" s="522"/>
      <c r="N9" s="519">
        <f t="shared" ref="N9:N12" si="1">SUMPRODUCT($F$6:$M$6,F9:M9)</f>
        <v>0</v>
      </c>
    </row>
    <row r="10" spans="1:14">
      <c r="A10" s="442">
        <v>1.3</v>
      </c>
      <c r="B10" s="337" t="s">
        <v>81</v>
      </c>
      <c r="C10" s="520">
        <v>61394374</v>
      </c>
      <c r="D10" s="521">
        <v>0.08</v>
      </c>
      <c r="E10" s="518">
        <f>C10*D10</f>
        <v>4911549.92</v>
      </c>
      <c r="F10" s="522"/>
      <c r="G10" s="522"/>
      <c r="H10" s="522"/>
      <c r="I10" s="522"/>
      <c r="J10" s="522"/>
      <c r="K10" s="520">
        <v>4911549.92</v>
      </c>
      <c r="L10" s="522"/>
      <c r="M10" s="522"/>
      <c r="N10" s="519">
        <f>SUMPRODUCT($F$6:$M$6,F10:M10)</f>
        <v>4911549.92</v>
      </c>
    </row>
    <row r="11" spans="1:14">
      <c r="A11" s="442">
        <v>1.4</v>
      </c>
      <c r="B11" s="337" t="s">
        <v>82</v>
      </c>
      <c r="C11" s="520">
        <v>41465927</v>
      </c>
      <c r="D11" s="521">
        <v>0.11</v>
      </c>
      <c r="E11" s="518">
        <f>C11*D11</f>
        <v>4561251.97</v>
      </c>
      <c r="F11" s="522"/>
      <c r="G11" s="522"/>
      <c r="H11" s="522"/>
      <c r="I11" s="522"/>
      <c r="J11" s="522"/>
      <c r="K11" s="520">
        <v>4561251.97</v>
      </c>
      <c r="L11" s="522"/>
      <c r="M11" s="522"/>
      <c r="N11" s="519">
        <f t="shared" si="1"/>
        <v>4561251.97</v>
      </c>
    </row>
    <row r="12" spans="1:14">
      <c r="A12" s="442">
        <v>1.5</v>
      </c>
      <c r="B12" s="337" t="s">
        <v>83</v>
      </c>
      <c r="C12" s="520">
        <v>17740981</v>
      </c>
      <c r="D12" s="521">
        <v>0.14000000000000001</v>
      </c>
      <c r="E12" s="518">
        <f>C12*D12</f>
        <v>2483737.3400000003</v>
      </c>
      <c r="F12" s="522"/>
      <c r="G12" s="522"/>
      <c r="H12" s="522"/>
      <c r="I12" s="522"/>
      <c r="J12" s="522"/>
      <c r="K12" s="520">
        <v>2483737.3400000003</v>
      </c>
      <c r="L12" s="522"/>
      <c r="M12" s="522"/>
      <c r="N12" s="519">
        <f t="shared" si="1"/>
        <v>2483737.3400000003</v>
      </c>
    </row>
    <row r="13" spans="1:14">
      <c r="A13" s="442">
        <v>1.6</v>
      </c>
      <c r="B13" s="341" t="s">
        <v>84</v>
      </c>
      <c r="C13" s="520">
        <v>0</v>
      </c>
      <c r="D13" s="523"/>
      <c r="E13" s="522"/>
      <c r="F13" s="522"/>
      <c r="G13" s="522"/>
      <c r="H13" s="522"/>
      <c r="I13" s="522"/>
      <c r="J13" s="522"/>
      <c r="K13" s="520"/>
      <c r="L13" s="522"/>
      <c r="M13" s="522"/>
      <c r="N13" s="519">
        <f>SUMPRODUCT($F$6:$M$6,F13:M13)</f>
        <v>0</v>
      </c>
    </row>
    <row r="14" spans="1:14">
      <c r="A14" s="442">
        <v>2</v>
      </c>
      <c r="B14" s="524" t="s">
        <v>85</v>
      </c>
      <c r="C14" s="517">
        <f>SUM(C15:C20)</f>
        <v>0</v>
      </c>
      <c r="D14" s="511"/>
      <c r="E14" s="518">
        <f t="shared" ref="E14:M14" si="2">SUM(E15:E20)</f>
        <v>0</v>
      </c>
      <c r="F14" s="522">
        <f t="shared" si="2"/>
        <v>0</v>
      </c>
      <c r="G14" s="522">
        <f t="shared" si="2"/>
        <v>0</v>
      </c>
      <c r="H14" s="522">
        <f t="shared" si="2"/>
        <v>0</v>
      </c>
      <c r="I14" s="522">
        <f t="shared" si="2"/>
        <v>0</v>
      </c>
      <c r="J14" s="522">
        <f t="shared" si="2"/>
        <v>0</v>
      </c>
      <c r="K14" s="522">
        <f t="shared" si="2"/>
        <v>0</v>
      </c>
      <c r="L14" s="522">
        <f t="shared" si="2"/>
        <v>0</v>
      </c>
      <c r="M14" s="522">
        <f t="shared" si="2"/>
        <v>0</v>
      </c>
      <c r="N14" s="519">
        <f>SUM(N15:N20)</f>
        <v>0</v>
      </c>
    </row>
    <row r="15" spans="1:14">
      <c r="A15" s="442">
        <v>2.1</v>
      </c>
      <c r="B15" s="341" t="s">
        <v>79</v>
      </c>
      <c r="C15" s="522"/>
      <c r="D15" s="521">
        <v>5.0000000000000001E-3</v>
      </c>
      <c r="E15" s="518">
        <f>C15*D15</f>
        <v>0</v>
      </c>
      <c r="F15" s="522"/>
      <c r="G15" s="522"/>
      <c r="H15" s="522"/>
      <c r="I15" s="522"/>
      <c r="J15" s="522"/>
      <c r="K15" s="522"/>
      <c r="L15" s="522"/>
      <c r="M15" s="522"/>
      <c r="N15" s="519">
        <f>SUMPRODUCT($F$6:$M$6,F15:M15)</f>
        <v>0</v>
      </c>
    </row>
    <row r="16" spans="1:14">
      <c r="A16" s="442">
        <v>2.2000000000000002</v>
      </c>
      <c r="B16" s="341" t="s">
        <v>80</v>
      </c>
      <c r="C16" s="522"/>
      <c r="D16" s="521">
        <v>0.01</v>
      </c>
      <c r="E16" s="518">
        <f>C16*D16</f>
        <v>0</v>
      </c>
      <c r="F16" s="522"/>
      <c r="G16" s="522"/>
      <c r="H16" s="522"/>
      <c r="I16" s="522"/>
      <c r="J16" s="522"/>
      <c r="K16" s="522"/>
      <c r="L16" s="522"/>
      <c r="M16" s="522"/>
      <c r="N16" s="519">
        <f t="shared" ref="N16:N20" si="3">SUMPRODUCT($F$6:$M$6,F16:M16)</f>
        <v>0</v>
      </c>
    </row>
    <row r="17" spans="1:14">
      <c r="A17" s="442">
        <v>2.2999999999999998</v>
      </c>
      <c r="B17" s="341" t="s">
        <v>81</v>
      </c>
      <c r="C17" s="522"/>
      <c r="D17" s="521">
        <v>0.02</v>
      </c>
      <c r="E17" s="518">
        <f>C17*D17</f>
        <v>0</v>
      </c>
      <c r="F17" s="522"/>
      <c r="G17" s="522"/>
      <c r="H17" s="522"/>
      <c r="I17" s="522"/>
      <c r="J17" s="522"/>
      <c r="K17" s="522"/>
      <c r="L17" s="522"/>
      <c r="M17" s="522"/>
      <c r="N17" s="519">
        <f t="shared" si="3"/>
        <v>0</v>
      </c>
    </row>
    <row r="18" spans="1:14">
      <c r="A18" s="442">
        <v>2.4</v>
      </c>
      <c r="B18" s="341" t="s">
        <v>82</v>
      </c>
      <c r="C18" s="522"/>
      <c r="D18" s="521">
        <v>0.03</v>
      </c>
      <c r="E18" s="518">
        <f>C18*D18</f>
        <v>0</v>
      </c>
      <c r="F18" s="522"/>
      <c r="G18" s="522"/>
      <c r="H18" s="522"/>
      <c r="I18" s="522"/>
      <c r="J18" s="522"/>
      <c r="K18" s="522"/>
      <c r="L18" s="522"/>
      <c r="M18" s="522"/>
      <c r="N18" s="519">
        <f t="shared" si="3"/>
        <v>0</v>
      </c>
    </row>
    <row r="19" spans="1:14">
      <c r="A19" s="442">
        <v>2.5</v>
      </c>
      <c r="B19" s="341" t="s">
        <v>83</v>
      </c>
      <c r="C19" s="522"/>
      <c r="D19" s="521">
        <v>0.04</v>
      </c>
      <c r="E19" s="518">
        <f>C19*D19</f>
        <v>0</v>
      </c>
      <c r="F19" s="522"/>
      <c r="G19" s="522"/>
      <c r="H19" s="522"/>
      <c r="I19" s="522"/>
      <c r="J19" s="522"/>
      <c r="K19" s="522"/>
      <c r="L19" s="522"/>
      <c r="M19" s="522"/>
      <c r="N19" s="519">
        <f t="shared" si="3"/>
        <v>0</v>
      </c>
    </row>
    <row r="20" spans="1:14">
      <c r="A20" s="442">
        <v>2.6</v>
      </c>
      <c r="B20" s="341" t="s">
        <v>84</v>
      </c>
      <c r="C20" s="522"/>
      <c r="D20" s="523"/>
      <c r="E20" s="525"/>
      <c r="F20" s="522"/>
      <c r="G20" s="522"/>
      <c r="H20" s="522"/>
      <c r="I20" s="522"/>
      <c r="J20" s="522"/>
      <c r="K20" s="522"/>
      <c r="L20" s="522"/>
      <c r="M20" s="522"/>
      <c r="N20" s="519">
        <f t="shared" si="3"/>
        <v>0</v>
      </c>
    </row>
    <row r="21" spans="1:14" ht="15.75" thickBot="1">
      <c r="A21" s="526">
        <v>3</v>
      </c>
      <c r="B21" s="430" t="s">
        <v>68</v>
      </c>
      <c r="C21" s="527">
        <f>C14+C7</f>
        <v>259850596</v>
      </c>
      <c r="D21" s="528"/>
      <c r="E21" s="529">
        <f>E14+E7</f>
        <v>14741525.51</v>
      </c>
      <c r="F21" s="530">
        <f>F7+F14</f>
        <v>0</v>
      </c>
      <c r="G21" s="530">
        <f t="shared" ref="G21:L21" si="4">G7+G14</f>
        <v>0</v>
      </c>
      <c r="H21" s="530">
        <f t="shared" si="4"/>
        <v>0</v>
      </c>
      <c r="I21" s="530">
        <f t="shared" si="4"/>
        <v>0</v>
      </c>
      <c r="J21" s="530">
        <f t="shared" si="4"/>
        <v>0</v>
      </c>
      <c r="K21" s="530">
        <f t="shared" si="4"/>
        <v>14741525.51</v>
      </c>
      <c r="L21" s="530">
        <f t="shared" si="4"/>
        <v>0</v>
      </c>
      <c r="M21" s="530">
        <f>M7+M14</f>
        <v>0</v>
      </c>
      <c r="N21" s="531">
        <f>N14+N7</f>
        <v>14741525.51</v>
      </c>
    </row>
    <row r="22" spans="1:14">
      <c r="E22" s="532"/>
      <c r="F22" s="532"/>
      <c r="G22" s="532"/>
      <c r="H22" s="532"/>
      <c r="I22" s="532"/>
      <c r="J22" s="532"/>
      <c r="K22" s="532"/>
      <c r="L22" s="532"/>
      <c r="M22" s="532"/>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pageSetup paperSize="9" scale="36"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topLeftCell="A13" zoomScale="85" zoomScaleNormal="85" workbookViewId="0">
      <selection activeCell="C46" sqref="C46"/>
    </sheetView>
  </sheetViews>
  <sheetFormatPr defaultColWidth="9.140625" defaultRowHeight="15"/>
  <cols>
    <col min="1" max="1" width="11.42578125" style="99" customWidth="1"/>
    <col min="2" max="2" width="76.85546875" style="313" customWidth="1"/>
    <col min="3" max="3" width="22.85546875" style="99" customWidth="1"/>
    <col min="4" max="16384" width="9.140625" style="99"/>
  </cols>
  <sheetData>
    <row r="1" spans="1:3" ht="15.75">
      <c r="A1" s="98" t="s">
        <v>188</v>
      </c>
      <c r="B1" s="99" t="str">
        <f>Info!C2</f>
        <v>სს ”ლიბერთი ბანკი”</v>
      </c>
    </row>
    <row r="2" spans="1:3" ht="15.75">
      <c r="A2" s="98" t="s">
        <v>189</v>
      </c>
      <c r="B2" s="153">
        <f>'1. key ratios'!B2</f>
        <v>44651</v>
      </c>
    </row>
    <row r="3" spans="1:3" ht="15.75">
      <c r="A3" s="98"/>
      <c r="B3" s="99"/>
    </row>
    <row r="4" spans="1:3" ht="15.75">
      <c r="A4" s="98" t="s">
        <v>595</v>
      </c>
      <c r="B4" s="99" t="s">
        <v>554</v>
      </c>
    </row>
    <row r="5" spans="1:3">
      <c r="A5" s="533"/>
      <c r="B5" s="533" t="s">
        <v>555</v>
      </c>
      <c r="C5" s="534"/>
    </row>
    <row r="6" spans="1:3">
      <c r="A6" s="535">
        <v>1</v>
      </c>
      <c r="B6" s="536" t="s">
        <v>607</v>
      </c>
      <c r="C6" s="537">
        <v>3291344019.5874238</v>
      </c>
    </row>
    <row r="7" spans="1:3">
      <c r="A7" s="535">
        <v>2</v>
      </c>
      <c r="B7" s="536" t="s">
        <v>556</v>
      </c>
      <c r="C7" s="537">
        <v>-94269109.433731392</v>
      </c>
    </row>
    <row r="8" spans="1:3">
      <c r="A8" s="538">
        <v>3</v>
      </c>
      <c r="B8" s="539" t="s">
        <v>557</v>
      </c>
      <c r="C8" s="540">
        <f>C6+C7</f>
        <v>3197074910.1536922</v>
      </c>
    </row>
    <row r="9" spans="1:3">
      <c r="A9" s="541"/>
      <c r="B9" s="541" t="s">
        <v>558</v>
      </c>
      <c r="C9" s="542"/>
    </row>
    <row r="10" spans="1:3">
      <c r="A10" s="535">
        <v>4</v>
      </c>
      <c r="B10" s="543" t="s">
        <v>559</v>
      </c>
      <c r="C10" s="537"/>
    </row>
    <row r="11" spans="1:3">
      <c r="A11" s="535">
        <v>5</v>
      </c>
      <c r="B11" s="544" t="s">
        <v>560</v>
      </c>
      <c r="C11" s="537"/>
    </row>
    <row r="12" spans="1:3">
      <c r="A12" s="535" t="s">
        <v>561</v>
      </c>
      <c r="B12" s="536" t="s">
        <v>562</v>
      </c>
      <c r="C12" s="540">
        <f>'15. CCR'!E21</f>
        <v>14741525.51</v>
      </c>
    </row>
    <row r="13" spans="1:3">
      <c r="A13" s="545">
        <v>6</v>
      </c>
      <c r="B13" s="546" t="s">
        <v>563</v>
      </c>
      <c r="C13" s="537"/>
    </row>
    <row r="14" spans="1:3">
      <c r="A14" s="545">
        <v>7</v>
      </c>
      <c r="B14" s="547" t="s">
        <v>564</v>
      </c>
      <c r="C14" s="537"/>
    </row>
    <row r="15" spans="1:3">
      <c r="A15" s="548">
        <v>8</v>
      </c>
      <c r="B15" s="536" t="s">
        <v>565</v>
      </c>
      <c r="C15" s="537"/>
    </row>
    <row r="16" spans="1:3" ht="25.5">
      <c r="A16" s="545">
        <v>9</v>
      </c>
      <c r="B16" s="547" t="s">
        <v>566</v>
      </c>
      <c r="C16" s="537"/>
    </row>
    <row r="17" spans="1:3">
      <c r="A17" s="545">
        <v>10</v>
      </c>
      <c r="B17" s="547" t="s">
        <v>567</v>
      </c>
      <c r="C17" s="537"/>
    </row>
    <row r="18" spans="1:3">
      <c r="A18" s="538">
        <v>11</v>
      </c>
      <c r="B18" s="549" t="s">
        <v>568</v>
      </c>
      <c r="C18" s="540">
        <f>SUM(C10:C17)</f>
        <v>14741525.51</v>
      </c>
    </row>
    <row r="19" spans="1:3">
      <c r="A19" s="541"/>
      <c r="B19" s="541" t="s">
        <v>569</v>
      </c>
      <c r="C19" s="550"/>
    </row>
    <row r="20" spans="1:3">
      <c r="A20" s="545">
        <v>12</v>
      </c>
      <c r="B20" s="543" t="s">
        <v>570</v>
      </c>
      <c r="C20" s="537"/>
    </row>
    <row r="21" spans="1:3">
      <c r="A21" s="545">
        <v>13</v>
      </c>
      <c r="B21" s="543" t="s">
        <v>571</v>
      </c>
      <c r="C21" s="537"/>
    </row>
    <row r="22" spans="1:3">
      <c r="A22" s="545">
        <v>14</v>
      </c>
      <c r="B22" s="543" t="s">
        <v>572</v>
      </c>
      <c r="C22" s="537"/>
    </row>
    <row r="23" spans="1:3" ht="25.5">
      <c r="A23" s="545" t="s">
        <v>573</v>
      </c>
      <c r="B23" s="543" t="s">
        <v>574</v>
      </c>
      <c r="C23" s="537"/>
    </row>
    <row r="24" spans="1:3">
      <c r="A24" s="545">
        <v>15</v>
      </c>
      <c r="B24" s="543" t="s">
        <v>575</v>
      </c>
      <c r="C24" s="537"/>
    </row>
    <row r="25" spans="1:3">
      <c r="A25" s="545" t="s">
        <v>576</v>
      </c>
      <c r="B25" s="536" t="s">
        <v>577</v>
      </c>
      <c r="C25" s="537"/>
    </row>
    <row r="26" spans="1:3">
      <c r="A26" s="538">
        <v>16</v>
      </c>
      <c r="B26" s="549" t="s">
        <v>578</v>
      </c>
      <c r="C26" s="540">
        <f>SUM(C20:C25)</f>
        <v>0</v>
      </c>
    </row>
    <row r="27" spans="1:3">
      <c r="A27" s="541"/>
      <c r="B27" s="541" t="s">
        <v>579</v>
      </c>
      <c r="C27" s="542"/>
    </row>
    <row r="28" spans="1:3">
      <c r="A28" s="535">
        <v>17</v>
      </c>
      <c r="B28" s="536" t="s">
        <v>580</v>
      </c>
      <c r="C28" s="537">
        <v>200674909.43370602</v>
      </c>
    </row>
    <row r="29" spans="1:3">
      <c r="A29" s="535">
        <v>18</v>
      </c>
      <c r="B29" s="536" t="s">
        <v>581</v>
      </c>
      <c r="C29" s="537">
        <v>-132458607.34879062</v>
      </c>
    </row>
    <row r="30" spans="1:3">
      <c r="A30" s="538">
        <v>19</v>
      </c>
      <c r="B30" s="549" t="s">
        <v>582</v>
      </c>
      <c r="C30" s="540">
        <f>C28+C29</f>
        <v>68216302.0849154</v>
      </c>
    </row>
    <row r="31" spans="1:3">
      <c r="A31" s="551"/>
      <c r="B31" s="541" t="s">
        <v>583</v>
      </c>
      <c r="C31" s="542"/>
    </row>
    <row r="32" spans="1:3">
      <c r="A32" s="535" t="s">
        <v>584</v>
      </c>
      <c r="B32" s="543" t="s">
        <v>585</v>
      </c>
      <c r="C32" s="552"/>
    </row>
    <row r="33" spans="1:3">
      <c r="A33" s="535" t="s">
        <v>586</v>
      </c>
      <c r="B33" s="544" t="s">
        <v>587</v>
      </c>
      <c r="C33" s="552"/>
    </row>
    <row r="34" spans="1:3">
      <c r="A34" s="541"/>
      <c r="B34" s="541" t="s">
        <v>588</v>
      </c>
      <c r="C34" s="542"/>
    </row>
    <row r="35" spans="1:3">
      <c r="A35" s="538">
        <v>20</v>
      </c>
      <c r="B35" s="549" t="s">
        <v>89</v>
      </c>
      <c r="C35" s="540">
        <f>'1. key ratios'!C9</f>
        <v>261857032.56626862</v>
      </c>
    </row>
    <row r="36" spans="1:3">
      <c r="A36" s="538">
        <v>21</v>
      </c>
      <c r="B36" s="549" t="s">
        <v>589</v>
      </c>
      <c r="C36" s="540">
        <f>C8+C18+C26+C30</f>
        <v>3280032737.7486076</v>
      </c>
    </row>
    <row r="37" spans="1:3">
      <c r="A37" s="553"/>
      <c r="B37" s="553" t="s">
        <v>554</v>
      </c>
      <c r="C37" s="542"/>
    </row>
    <row r="38" spans="1:3">
      <c r="A38" s="538">
        <v>22</v>
      </c>
      <c r="B38" s="549" t="s">
        <v>554</v>
      </c>
      <c r="C38" s="554">
        <f>IFERROR(C35/C36,0)</f>
        <v>7.9833664326779102E-2</v>
      </c>
    </row>
    <row r="39" spans="1:3">
      <c r="A39" s="553"/>
      <c r="B39" s="553" t="s">
        <v>590</v>
      </c>
      <c r="C39" s="542"/>
    </row>
    <row r="40" spans="1:3">
      <c r="A40" s="555" t="s">
        <v>591</v>
      </c>
      <c r="B40" s="543" t="s">
        <v>592</v>
      </c>
      <c r="C40" s="552"/>
    </row>
    <row r="41" spans="1:3">
      <c r="A41" s="556" t="s">
        <v>593</v>
      </c>
      <c r="B41" s="544" t="s">
        <v>594</v>
      </c>
      <c r="C41" s="552"/>
    </row>
    <row r="43" spans="1:3">
      <c r="B43" s="557" t="s">
        <v>608</v>
      </c>
    </row>
  </sheetData>
  <pageMargins left="0.7" right="0.7" top="0.75" bottom="0.75" header="0.3" footer="0.3"/>
  <pageSetup paperSize="9" scale="7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85" zoomScaleNormal="85" workbookViewId="0">
      <pane xSplit="2" ySplit="6" topLeftCell="C7" activePane="bottomRight" state="frozen"/>
      <selection activeCell="B29" sqref="B29"/>
      <selection pane="topRight" activeCell="B29" sqref="B29"/>
      <selection pane="bottomLeft" activeCell="B29" sqref="B29"/>
      <selection pane="bottomRight" activeCell="K24" sqref="K24"/>
    </sheetView>
  </sheetViews>
  <sheetFormatPr defaultColWidth="9.140625" defaultRowHeight="15.75"/>
  <cols>
    <col min="1" max="1" width="9.85546875" style="98" bestFit="1" customWidth="1"/>
    <col min="2" max="2" width="76.85546875" style="151" customWidth="1"/>
    <col min="3" max="7" width="17.5703125" style="98" customWidth="1"/>
    <col min="8" max="8" width="5.42578125" style="99" customWidth="1"/>
    <col min="9" max="16384" width="9.140625" style="99"/>
  </cols>
  <sheetData>
    <row r="1" spans="1:7">
      <c r="A1" s="98" t="s">
        <v>188</v>
      </c>
      <c r="B1" s="98" t="str">
        <f>Info!C2</f>
        <v>სს ”ლიბერთი ბანკი”</v>
      </c>
    </row>
    <row r="2" spans="1:7">
      <c r="A2" s="98" t="s">
        <v>189</v>
      </c>
      <c r="B2" s="153">
        <f>'1. key ratios'!B2</f>
        <v>44651</v>
      </c>
    </row>
    <row r="3" spans="1:7">
      <c r="B3" s="558"/>
    </row>
    <row r="4" spans="1:7" ht="16.5" thickBot="1">
      <c r="A4" s="98" t="s">
        <v>657</v>
      </c>
      <c r="B4" s="559" t="s">
        <v>622</v>
      </c>
    </row>
    <row r="5" spans="1:7" ht="15.75" customHeight="1">
      <c r="A5" s="560"/>
      <c r="B5" s="561"/>
      <c r="C5" s="785" t="s">
        <v>623</v>
      </c>
      <c r="D5" s="785"/>
      <c r="E5" s="785"/>
      <c r="F5" s="785"/>
      <c r="G5" s="786" t="s">
        <v>624</v>
      </c>
    </row>
    <row r="6" spans="1:7">
      <c r="A6" s="562"/>
      <c r="B6" s="563"/>
      <c r="C6" s="564" t="s">
        <v>625</v>
      </c>
      <c r="D6" s="565" t="s">
        <v>626</v>
      </c>
      <c r="E6" s="565" t="s">
        <v>627</v>
      </c>
      <c r="F6" s="565" t="s">
        <v>628</v>
      </c>
      <c r="G6" s="787"/>
    </row>
    <row r="7" spans="1:7">
      <c r="A7" s="566"/>
      <c r="B7" s="567" t="s">
        <v>629</v>
      </c>
      <c r="C7" s="568"/>
      <c r="D7" s="568"/>
      <c r="E7" s="568"/>
      <c r="F7" s="568"/>
      <c r="G7" s="569"/>
    </row>
    <row r="8" spans="1:7">
      <c r="A8" s="570">
        <v>1</v>
      </c>
      <c r="B8" s="571" t="s">
        <v>630</v>
      </c>
      <c r="C8" s="572">
        <f>SUM(C9:C10)</f>
        <v>261857019.42626849</v>
      </c>
      <c r="D8" s="572">
        <f>SUM(D9:D10)</f>
        <v>0</v>
      </c>
      <c r="E8" s="572">
        <f>SUM(E9:E10)</f>
        <v>0</v>
      </c>
      <c r="F8" s="572">
        <f>SUM(F9:F10)</f>
        <v>427171293.73256576</v>
      </c>
      <c r="G8" s="573">
        <f>SUM(G9:G10)</f>
        <v>689028313.15883422</v>
      </c>
    </row>
    <row r="9" spans="1:7">
      <c r="A9" s="570">
        <v>2</v>
      </c>
      <c r="B9" s="574" t="s">
        <v>88</v>
      </c>
      <c r="C9" s="572">
        <v>261857019.42626849</v>
      </c>
      <c r="D9" s="572"/>
      <c r="E9" s="572"/>
      <c r="F9" s="572">
        <v>69194486.974000007</v>
      </c>
      <c r="G9" s="573">
        <v>331051506.4002685</v>
      </c>
    </row>
    <row r="10" spans="1:7">
      <c r="A10" s="570">
        <v>3</v>
      </c>
      <c r="B10" s="574" t="s">
        <v>631</v>
      </c>
      <c r="C10" s="575"/>
      <c r="D10" s="575"/>
      <c r="E10" s="575"/>
      <c r="F10" s="572">
        <v>357976806.75856578</v>
      </c>
      <c r="G10" s="573">
        <v>357976806.75856578</v>
      </c>
    </row>
    <row r="11" spans="1:7" ht="30">
      <c r="A11" s="570">
        <v>4</v>
      </c>
      <c r="B11" s="571" t="s">
        <v>632</v>
      </c>
      <c r="C11" s="572">
        <f t="shared" ref="C11:F11" si="0">SUM(C12:C13)</f>
        <v>526096622.0436182</v>
      </c>
      <c r="D11" s="572">
        <f t="shared" si="0"/>
        <v>366145968.75092</v>
      </c>
      <c r="E11" s="572">
        <f t="shared" si="0"/>
        <v>238870921.765962</v>
      </c>
      <c r="F11" s="572">
        <f t="shared" si="0"/>
        <v>34362443.600303002</v>
      </c>
      <c r="G11" s="729">
        <f>SUM(G12:G13)</f>
        <v>1067598159.1646818</v>
      </c>
    </row>
    <row r="12" spans="1:7">
      <c r="A12" s="570">
        <v>5</v>
      </c>
      <c r="B12" s="574" t="s">
        <v>633</v>
      </c>
      <c r="C12" s="572">
        <v>477603674.53863591</v>
      </c>
      <c r="D12" s="576">
        <v>347005424.981884</v>
      </c>
      <c r="E12" s="572">
        <v>220227414.81185502</v>
      </c>
      <c r="F12" s="572">
        <v>32630554.743802998</v>
      </c>
      <c r="G12" s="729">
        <v>1023593715.6223692</v>
      </c>
    </row>
    <row r="13" spans="1:7">
      <c r="A13" s="570">
        <v>6</v>
      </c>
      <c r="B13" s="574" t="s">
        <v>634</v>
      </c>
      <c r="C13" s="572">
        <v>48492947.504982308</v>
      </c>
      <c r="D13" s="576">
        <v>19140543.769036002</v>
      </c>
      <c r="E13" s="572">
        <v>18643506.954106998</v>
      </c>
      <c r="F13" s="572">
        <v>1731888.8565000002</v>
      </c>
      <c r="G13" s="729">
        <v>44004443.542312659</v>
      </c>
    </row>
    <row r="14" spans="1:7">
      <c r="A14" s="570">
        <v>7</v>
      </c>
      <c r="B14" s="571" t="s">
        <v>635</v>
      </c>
      <c r="C14" s="572">
        <f t="shared" ref="C14:F14" si="1">SUM(C15:C16)</f>
        <v>740273824.67624068</v>
      </c>
      <c r="D14" s="572">
        <f t="shared" si="1"/>
        <v>330925003.7688452</v>
      </c>
      <c r="E14" s="572">
        <f t="shared" si="1"/>
        <v>66699119.197979197</v>
      </c>
      <c r="F14" s="572">
        <f t="shared" si="1"/>
        <v>64362928.352118</v>
      </c>
      <c r="G14" s="729">
        <f>SUM(G15:G16)</f>
        <v>447398695.88058758</v>
      </c>
    </row>
    <row r="15" spans="1:7" ht="75">
      <c r="A15" s="570">
        <v>8</v>
      </c>
      <c r="B15" s="574" t="s">
        <v>636</v>
      </c>
      <c r="C15" s="572">
        <v>669860103.60021186</v>
      </c>
      <c r="D15" s="720">
        <v>93875240.61086601</v>
      </c>
      <c r="E15" s="572">
        <v>50849162.649999999</v>
      </c>
      <c r="F15" s="572">
        <v>64362928.352118</v>
      </c>
      <c r="G15" s="729">
        <v>439473717.60659796</v>
      </c>
    </row>
    <row r="16" spans="1:7" ht="45">
      <c r="A16" s="570">
        <v>9</v>
      </c>
      <c r="B16" s="574" t="s">
        <v>637</v>
      </c>
      <c r="C16" s="572">
        <v>70413721.076028854</v>
      </c>
      <c r="D16" s="720">
        <v>237049763.15797922</v>
      </c>
      <c r="E16" s="572">
        <v>15849956.5479792</v>
      </c>
      <c r="F16" s="572">
        <v>0</v>
      </c>
      <c r="G16" s="573">
        <v>7924978.2739896001</v>
      </c>
    </row>
    <row r="17" spans="1:7">
      <c r="A17" s="570">
        <v>10</v>
      </c>
      <c r="B17" s="571" t="s">
        <v>638</v>
      </c>
      <c r="C17" s="572"/>
      <c r="D17" s="576"/>
      <c r="E17" s="572"/>
      <c r="F17" s="572"/>
      <c r="G17" s="573"/>
    </row>
    <row r="18" spans="1:7">
      <c r="A18" s="570">
        <v>11</v>
      </c>
      <c r="B18" s="571" t="s">
        <v>95</v>
      </c>
      <c r="C18" s="572">
        <f>SUM(C19:C20)</f>
        <v>26531143.454661123</v>
      </c>
      <c r="D18" s="576">
        <f t="shared" ref="D18:F18" si="2">SUM(D19:D20)</f>
        <v>36554828.552210003</v>
      </c>
      <c r="E18" s="572">
        <f t="shared" si="2"/>
        <v>9738864.7689279988</v>
      </c>
      <c r="F18" s="572">
        <f t="shared" si="2"/>
        <v>52855571.236862004</v>
      </c>
      <c r="G18" s="573">
        <f>SUM(G19:G20)</f>
        <v>0</v>
      </c>
    </row>
    <row r="19" spans="1:7">
      <c r="A19" s="570">
        <v>12</v>
      </c>
      <c r="B19" s="574" t="s">
        <v>639</v>
      </c>
      <c r="C19" s="575"/>
      <c r="D19" s="576">
        <v>10984.79</v>
      </c>
      <c r="E19" s="572">
        <v>0</v>
      </c>
      <c r="F19" s="572">
        <v>1471958.52</v>
      </c>
      <c r="G19" s="573">
        <v>0</v>
      </c>
    </row>
    <row r="20" spans="1:7" ht="30">
      <c r="A20" s="570">
        <v>13</v>
      </c>
      <c r="B20" s="574" t="s">
        <v>640</v>
      </c>
      <c r="C20" s="572">
        <v>26531143.454661123</v>
      </c>
      <c r="D20" s="572">
        <v>36543843.762210004</v>
      </c>
      <c r="E20" s="572">
        <v>9738864.7689279988</v>
      </c>
      <c r="F20" s="572">
        <v>51383612.716862001</v>
      </c>
      <c r="G20" s="573">
        <v>0</v>
      </c>
    </row>
    <row r="21" spans="1:7">
      <c r="A21" s="577">
        <v>14</v>
      </c>
      <c r="B21" s="578" t="s">
        <v>641</v>
      </c>
      <c r="C21" s="575"/>
      <c r="D21" s="575"/>
      <c r="E21" s="575"/>
      <c r="F21" s="575"/>
      <c r="G21" s="579">
        <f>SUM(G8,G11,G14,G17,G18)</f>
        <v>2204025168.2041035</v>
      </c>
    </row>
    <row r="22" spans="1:7">
      <c r="A22" s="580"/>
      <c r="B22" s="581" t="s">
        <v>642</v>
      </c>
      <c r="C22" s="582"/>
      <c r="D22" s="583"/>
      <c r="E22" s="582"/>
      <c r="F22" s="582"/>
      <c r="G22" s="584"/>
    </row>
    <row r="23" spans="1:7">
      <c r="A23" s="570">
        <v>15</v>
      </c>
      <c r="B23" s="571" t="s">
        <v>489</v>
      </c>
      <c r="C23" s="585">
        <v>656903379.52137303</v>
      </c>
      <c r="D23" s="586">
        <v>187994700</v>
      </c>
      <c r="E23" s="585">
        <v>0</v>
      </c>
      <c r="F23" s="585">
        <v>0</v>
      </c>
      <c r="G23" s="573">
        <v>23940418.92041865</v>
      </c>
    </row>
    <row r="24" spans="1:7">
      <c r="A24" s="570">
        <v>16</v>
      </c>
      <c r="B24" s="571" t="s">
        <v>643</v>
      </c>
      <c r="C24" s="572">
        <f>SUM(C25:C27,C29,C31)</f>
        <v>480058.06921456999</v>
      </c>
      <c r="D24" s="576">
        <f t="shared" ref="D24:F24" si="3">SUM(D25:D27,D29,D31)</f>
        <v>432168283.54264921</v>
      </c>
      <c r="E24" s="572">
        <f t="shared" si="3"/>
        <v>389208883.37649828</v>
      </c>
      <c r="F24" s="572">
        <f t="shared" si="3"/>
        <v>1125393716.0129392</v>
      </c>
      <c r="G24" s="573">
        <f>SUM(G25:G27,G29,G31)</f>
        <v>1324995967.1071117</v>
      </c>
    </row>
    <row r="25" spans="1:7" ht="30">
      <c r="A25" s="570">
        <v>17</v>
      </c>
      <c r="B25" s="574" t="s">
        <v>644</v>
      </c>
      <c r="C25" s="572">
        <v>0</v>
      </c>
      <c r="D25" s="576">
        <v>0</v>
      </c>
      <c r="E25" s="572">
        <v>0</v>
      </c>
      <c r="F25" s="572">
        <v>0</v>
      </c>
      <c r="G25" s="573"/>
    </row>
    <row r="26" spans="1:7" ht="45">
      <c r="A26" s="570">
        <v>18</v>
      </c>
      <c r="B26" s="574" t="s">
        <v>645</v>
      </c>
      <c r="C26" s="572">
        <v>480058.06921456999</v>
      </c>
      <c r="D26" s="720">
        <v>20957988.008999996</v>
      </c>
      <c r="E26" s="572">
        <v>14956022.55160656</v>
      </c>
      <c r="F26" s="572">
        <v>8402433.2160999998</v>
      </c>
      <c r="G26" s="573">
        <v>19024142.693253279</v>
      </c>
    </row>
    <row r="27" spans="1:7" ht="30">
      <c r="A27" s="570">
        <v>19</v>
      </c>
      <c r="B27" s="574" t="s">
        <v>646</v>
      </c>
      <c r="C27" s="572"/>
      <c r="D27" s="576">
        <v>391284326.40301961</v>
      </c>
      <c r="E27" s="572">
        <v>348800313.57103997</v>
      </c>
      <c r="F27" s="572">
        <v>927625003.287112</v>
      </c>
      <c r="G27" s="573">
        <v>1158523572.781075</v>
      </c>
    </row>
    <row r="28" spans="1:7">
      <c r="A28" s="570">
        <v>20</v>
      </c>
      <c r="B28" s="587" t="s">
        <v>647</v>
      </c>
      <c r="C28" s="572"/>
      <c r="D28" s="576">
        <v>0</v>
      </c>
      <c r="E28" s="572">
        <v>0</v>
      </c>
      <c r="F28" s="572">
        <v>0</v>
      </c>
      <c r="G28" s="573">
        <v>0</v>
      </c>
    </row>
    <row r="29" spans="1:7">
      <c r="A29" s="570">
        <v>21</v>
      </c>
      <c r="B29" s="574" t="s">
        <v>648</v>
      </c>
      <c r="C29" s="572"/>
      <c r="D29" s="576">
        <v>18076022.766729619</v>
      </c>
      <c r="E29" s="572">
        <v>23599595.73385179</v>
      </c>
      <c r="F29" s="572">
        <v>181011720.71362731</v>
      </c>
      <c r="G29" s="573">
        <v>138495427.71414846</v>
      </c>
    </row>
    <row r="30" spans="1:7">
      <c r="A30" s="570">
        <v>22</v>
      </c>
      <c r="B30" s="587" t="s">
        <v>647</v>
      </c>
      <c r="C30" s="572"/>
      <c r="D30" s="576">
        <v>18076022.766729619</v>
      </c>
      <c r="E30" s="572">
        <v>23599595.73385179</v>
      </c>
      <c r="F30" s="572">
        <v>181011720.71362731</v>
      </c>
      <c r="G30" s="573">
        <v>138495427.71414846</v>
      </c>
    </row>
    <row r="31" spans="1:7" ht="30">
      <c r="A31" s="570">
        <v>23</v>
      </c>
      <c r="B31" s="574" t="s">
        <v>649</v>
      </c>
      <c r="C31" s="572"/>
      <c r="D31" s="720">
        <v>1849946.3639000002</v>
      </c>
      <c r="E31" s="572">
        <v>1852951.52</v>
      </c>
      <c r="F31" s="572">
        <v>8354558.7960999776</v>
      </c>
      <c r="G31" s="573">
        <v>8952823.9186349809</v>
      </c>
    </row>
    <row r="32" spans="1:7">
      <c r="A32" s="570">
        <v>24</v>
      </c>
      <c r="B32" s="571" t="s">
        <v>650</v>
      </c>
      <c r="C32" s="572">
        <v>0</v>
      </c>
      <c r="D32" s="576">
        <v>0</v>
      </c>
      <c r="E32" s="572">
        <v>0</v>
      </c>
      <c r="F32" s="572">
        <v>0</v>
      </c>
      <c r="G32" s="573"/>
    </row>
    <row r="33" spans="1:7">
      <c r="A33" s="570">
        <v>25</v>
      </c>
      <c r="B33" s="571" t="s">
        <v>165</v>
      </c>
      <c r="C33" s="572">
        <f>SUM(C34:C35)</f>
        <v>236991320.08000001</v>
      </c>
      <c r="D33" s="572">
        <f>SUM(D34:D35)</f>
        <v>78513424.096228048</v>
      </c>
      <c r="E33" s="572">
        <f>SUM(E34:E35)</f>
        <v>23178476.719996151</v>
      </c>
      <c r="F33" s="572">
        <f>SUM(F34:F35)</f>
        <v>119612017.91110115</v>
      </c>
      <c r="G33" s="573">
        <f>SUM(G34:G35)</f>
        <v>407472507.70421332</v>
      </c>
    </row>
    <row r="34" spans="1:7">
      <c r="A34" s="570">
        <v>26</v>
      </c>
      <c r="B34" s="574" t="s">
        <v>651</v>
      </c>
      <c r="C34" s="575"/>
      <c r="D34" s="576">
        <v>46438.61</v>
      </c>
      <c r="E34" s="572">
        <v>0</v>
      </c>
      <c r="F34" s="572">
        <v>0</v>
      </c>
      <c r="G34" s="573">
        <v>46438.61</v>
      </c>
    </row>
    <row r="35" spans="1:7">
      <c r="A35" s="570">
        <v>27</v>
      </c>
      <c r="B35" s="574" t="s">
        <v>652</v>
      </c>
      <c r="C35" s="572">
        <v>236991320.08000001</v>
      </c>
      <c r="D35" s="576">
        <v>78466985.486228049</v>
      </c>
      <c r="E35" s="572">
        <v>23178476.719996151</v>
      </c>
      <c r="F35" s="572">
        <v>119612017.91110115</v>
      </c>
      <c r="G35" s="573">
        <v>407426069.09421331</v>
      </c>
    </row>
    <row r="36" spans="1:7">
      <c r="A36" s="570">
        <v>28</v>
      </c>
      <c r="B36" s="571" t="s">
        <v>653</v>
      </c>
      <c r="C36" s="572">
        <v>175527057.97399998</v>
      </c>
      <c r="D36" s="576">
        <v>11557579.049211001</v>
      </c>
      <c r="E36" s="572">
        <v>7706070.6800000006</v>
      </c>
      <c r="F36" s="572">
        <v>5884201.4008860001</v>
      </c>
      <c r="G36" s="573">
        <v>11585348.081753999</v>
      </c>
    </row>
    <row r="37" spans="1:7">
      <c r="A37" s="577">
        <v>29</v>
      </c>
      <c r="B37" s="578" t="s">
        <v>654</v>
      </c>
      <c r="C37" s="575"/>
      <c r="D37" s="575"/>
      <c r="E37" s="575"/>
      <c r="F37" s="575"/>
      <c r="G37" s="579">
        <f>SUM(G23:G24,G32:G33,G36)</f>
        <v>1767994241.8134978</v>
      </c>
    </row>
    <row r="38" spans="1:7">
      <c r="A38" s="566"/>
      <c r="B38" s="588"/>
      <c r="C38" s="589"/>
      <c r="D38" s="589"/>
      <c r="E38" s="589"/>
      <c r="F38" s="589"/>
      <c r="G38" s="590"/>
    </row>
    <row r="39" spans="1:7" ht="16.5" thickBot="1">
      <c r="A39" s="591">
        <v>30</v>
      </c>
      <c r="B39" s="592" t="s">
        <v>622</v>
      </c>
      <c r="C39" s="494"/>
      <c r="D39" s="495"/>
      <c r="E39" s="495"/>
      <c r="F39" s="496"/>
      <c r="G39" s="593">
        <f>IFERROR(G21/G37,0)</f>
        <v>1.2466246303739952</v>
      </c>
    </row>
    <row r="42" spans="1:7" ht="45">
      <c r="B42" s="151" t="s">
        <v>655</v>
      </c>
    </row>
  </sheetData>
  <mergeCells count="2">
    <mergeCell ref="C5:F5"/>
    <mergeCell ref="G5:G6"/>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L51"/>
  <sheetViews>
    <sheetView zoomScaleNormal="100" workbookViewId="0">
      <pane xSplit="1" ySplit="5" topLeftCell="B6" activePane="bottomRight" state="frozen"/>
      <selection activeCell="M22" sqref="M22"/>
      <selection pane="topRight" activeCell="M22" sqref="M22"/>
      <selection pane="bottomLeft" activeCell="M22" sqref="M22"/>
      <selection pane="bottomRight" activeCell="J26" sqref="J26"/>
    </sheetView>
  </sheetViews>
  <sheetFormatPr defaultColWidth="9.140625" defaultRowHeight="15.75"/>
  <cols>
    <col min="1" max="1" width="9.5703125" style="103" bestFit="1" customWidth="1"/>
    <col min="2" max="2" width="86.7109375" style="103" customWidth="1"/>
    <col min="3" max="7" width="12.7109375" style="98" customWidth="1"/>
    <col min="8" max="8" width="6.7109375" style="99" customWidth="1"/>
    <col min="9" max="9" width="9.140625" style="99"/>
    <col min="10" max="10" width="14.5703125" style="99" customWidth="1"/>
    <col min="11" max="16384" width="9.140625" style="99"/>
  </cols>
  <sheetData>
    <row r="1" spans="1:12">
      <c r="A1" s="96" t="s">
        <v>188</v>
      </c>
      <c r="B1" s="97" t="str">
        <f>Info!C2</f>
        <v>სს ”ლიბერთი ბანკი”</v>
      </c>
    </row>
    <row r="2" spans="1:12">
      <c r="A2" s="96" t="s">
        <v>189</v>
      </c>
      <c r="B2" s="100">
        <v>44651</v>
      </c>
      <c r="C2" s="101"/>
      <c r="D2" s="101"/>
      <c r="E2" s="101"/>
      <c r="F2" s="101"/>
      <c r="G2" s="101"/>
      <c r="H2" s="102"/>
    </row>
    <row r="3" spans="1:12">
      <c r="A3" s="96"/>
      <c r="C3" s="101"/>
      <c r="D3" s="101"/>
      <c r="E3" s="101"/>
      <c r="F3" s="101"/>
      <c r="G3" s="101"/>
      <c r="H3" s="102"/>
    </row>
    <row r="4" spans="1:12" ht="16.5" thickBot="1">
      <c r="A4" s="104" t="s">
        <v>404</v>
      </c>
      <c r="B4" s="105" t="s">
        <v>223</v>
      </c>
      <c r="C4" s="106"/>
      <c r="D4" s="106"/>
      <c r="E4" s="106"/>
      <c r="F4" s="106"/>
      <c r="G4" s="106"/>
      <c r="H4" s="102"/>
    </row>
    <row r="5" spans="1:12" ht="15">
      <c r="A5" s="107" t="s">
        <v>26</v>
      </c>
      <c r="B5" s="108"/>
      <c r="C5" s="721" t="str">
        <f>INT((MONTH($B$2))/3)&amp;"Q"&amp;"-"&amp;YEAR($B$2)</f>
        <v>1Q-2022</v>
      </c>
      <c r="D5" s="721" t="str">
        <f>IF(INT(MONTH($B$2))=3, "4"&amp;"Q"&amp;"-"&amp;YEAR($B$2)-1, IF(INT(MONTH($B$2))=6, "1"&amp;"Q"&amp;"-"&amp;YEAR($B$2), IF(INT(MONTH($B$2))=9, "2"&amp;"Q"&amp;"-"&amp;YEAR($B$2),IF(INT(MONTH($B$2))=12, "3"&amp;"Q"&amp;"-"&amp;YEAR($B$2), 0))))</f>
        <v>4Q-2021</v>
      </c>
      <c r="E5" s="721" t="str">
        <f>IF(INT(MONTH($B$2))=3, "3"&amp;"Q"&amp;"-"&amp;YEAR($B$2)-1, IF(INT(MONTH($B$2))=6, "4"&amp;"Q"&amp;"-"&amp;YEAR($B$2)-1, IF(INT(MONTH($B$2))=9, "1"&amp;"Q"&amp;"-"&amp;YEAR($B$2),IF(INT(MONTH($B$2))=12, "2"&amp;"Q"&amp;"-"&amp;YEAR($B$2), 0))))</f>
        <v>3Q-2021</v>
      </c>
      <c r="F5" s="721" t="str">
        <f>IF(INT(MONTH($B$2))=3, "2"&amp;"Q"&amp;"-"&amp;YEAR($B$2)-1, IF(INT(MONTH($B$2))=6, "3"&amp;"Q"&amp;"-"&amp;YEAR($B$2)-1, IF(INT(MONTH($B$2))=9, "4"&amp;"Q"&amp;"-"&amp;YEAR($B$2)-1,IF(INT(MONTH($B$2))=12, "1"&amp;"Q"&amp;"-"&amp;YEAR($B$2), 0))))</f>
        <v>2Q-2021</v>
      </c>
      <c r="G5" s="722" t="str">
        <f>IF(INT(MONTH($B$2))=3, "1"&amp;"Q"&amp;"-"&amp;YEAR($B$2)-1, IF(INT(MONTH($B$2))=6, "2"&amp;"Q"&amp;"-"&amp;YEAR($B$2)-1, IF(INT(MONTH($B$2))=9, "3"&amp;"Q"&amp;"-"&amp;YEAR($B$2)-1,IF(INT(MONTH($B$2))=12, "4"&amp;"Q"&amp;"-"&amp;YEAR($B$2)-1, 0))))</f>
        <v>1Q-2021</v>
      </c>
    </row>
    <row r="6" spans="1:12">
      <c r="A6" s="109"/>
      <c r="B6" s="110" t="s">
        <v>186</v>
      </c>
      <c r="C6" s="111"/>
      <c r="D6" s="111"/>
      <c r="E6" s="111"/>
      <c r="F6" s="111"/>
      <c r="G6" s="112"/>
    </row>
    <row r="7" spans="1:12">
      <c r="A7" s="109"/>
      <c r="B7" s="113" t="s">
        <v>190</v>
      </c>
      <c r="C7" s="111"/>
      <c r="D7" s="111"/>
      <c r="E7" s="111"/>
      <c r="F7" s="111"/>
      <c r="G7" s="112"/>
    </row>
    <row r="8" spans="1:12" ht="15">
      <c r="A8" s="114">
        <v>1</v>
      </c>
      <c r="B8" s="115" t="s">
        <v>23</v>
      </c>
      <c r="C8" s="116">
        <v>257291648.56626862</v>
      </c>
      <c r="D8" s="116">
        <v>239971504.78626859</v>
      </c>
      <c r="E8" s="116">
        <v>238023901.9962686</v>
      </c>
      <c r="F8" s="117">
        <v>224739535.25626862</v>
      </c>
      <c r="G8" s="118">
        <v>211452026.56626862</v>
      </c>
    </row>
    <row r="9" spans="1:12" ht="15">
      <c r="A9" s="114">
        <v>2</v>
      </c>
      <c r="B9" s="115" t="s">
        <v>89</v>
      </c>
      <c r="C9" s="116">
        <v>261857032.56626862</v>
      </c>
      <c r="D9" s="116">
        <v>244536888.78626859</v>
      </c>
      <c r="E9" s="116">
        <v>242589285.9962686</v>
      </c>
      <c r="F9" s="117">
        <v>229304919.25626862</v>
      </c>
      <c r="G9" s="118">
        <v>216017410.56626862</v>
      </c>
    </row>
    <row r="10" spans="1:12" ht="15">
      <c r="A10" s="114">
        <v>3</v>
      </c>
      <c r="B10" s="115" t="s">
        <v>88</v>
      </c>
      <c r="C10" s="116">
        <v>357374745.26492977</v>
      </c>
      <c r="D10" s="116">
        <v>342241352.30439878</v>
      </c>
      <c r="E10" s="116">
        <v>334343588.30781436</v>
      </c>
      <c r="F10" s="117">
        <v>323037051.60470361</v>
      </c>
      <c r="G10" s="118">
        <v>319112127.39530814</v>
      </c>
    </row>
    <row r="11" spans="1:12" ht="15">
      <c r="A11" s="114">
        <v>4</v>
      </c>
      <c r="B11" s="115" t="s">
        <v>613</v>
      </c>
      <c r="C11" s="116">
        <v>205689770.97112733</v>
      </c>
      <c r="D11" s="116">
        <v>172250479.98657721</v>
      </c>
      <c r="E11" s="116">
        <v>156018979.0075385</v>
      </c>
      <c r="F11" s="117">
        <v>151151922.81516501</v>
      </c>
      <c r="G11" s="118">
        <v>154956949.54482636</v>
      </c>
      <c r="I11" s="723"/>
      <c r="J11" s="723"/>
      <c r="K11" s="723"/>
      <c r="L11" s="723"/>
    </row>
    <row r="12" spans="1:12" ht="15">
      <c r="A12" s="114">
        <v>5</v>
      </c>
      <c r="B12" s="115" t="s">
        <v>614</v>
      </c>
      <c r="C12" s="116">
        <v>242241418.20619667</v>
      </c>
      <c r="D12" s="116">
        <v>218094305.47138554</v>
      </c>
      <c r="E12" s="116">
        <v>199262143.70308921</v>
      </c>
      <c r="F12" s="117">
        <v>192858924.53430659</v>
      </c>
      <c r="G12" s="118">
        <v>197756433.35576916</v>
      </c>
      <c r="I12" s="723"/>
      <c r="J12" s="723"/>
      <c r="K12" s="723"/>
      <c r="L12" s="723"/>
    </row>
    <row r="13" spans="1:12" ht="15">
      <c r="A13" s="114">
        <v>6</v>
      </c>
      <c r="B13" s="115" t="s">
        <v>615</v>
      </c>
      <c r="C13" s="116">
        <v>330837182.62162507</v>
      </c>
      <c r="D13" s="116">
        <v>323604575.02258646</v>
      </c>
      <c r="E13" s="116">
        <v>298191777.33516836</v>
      </c>
      <c r="F13" s="117">
        <v>284201483.55504709</v>
      </c>
      <c r="G13" s="118">
        <v>291851679.55923462</v>
      </c>
      <c r="I13" s="723"/>
      <c r="J13" s="723"/>
      <c r="K13" s="723"/>
      <c r="L13" s="723"/>
    </row>
    <row r="14" spans="1:12">
      <c r="A14" s="109"/>
      <c r="B14" s="110" t="s">
        <v>617</v>
      </c>
      <c r="C14" s="111"/>
      <c r="D14" s="111"/>
      <c r="E14" s="111"/>
      <c r="F14" s="111"/>
      <c r="G14" s="112"/>
    </row>
    <row r="15" spans="1:12" ht="30">
      <c r="A15" s="114">
        <v>7</v>
      </c>
      <c r="B15" s="115" t="s">
        <v>616</v>
      </c>
      <c r="C15" s="119">
        <v>2563491446.6701388</v>
      </c>
      <c r="D15" s="119">
        <v>2319960140.7254109</v>
      </c>
      <c r="E15" s="119">
        <v>2197094474.9561591</v>
      </c>
      <c r="F15" s="117">
        <v>2175440353.9832983</v>
      </c>
      <c r="G15" s="118">
        <v>2220042169.2706628</v>
      </c>
    </row>
    <row r="16" spans="1:12">
      <c r="A16" s="109"/>
      <c r="B16" s="110" t="s">
        <v>621</v>
      </c>
      <c r="C16" s="111"/>
      <c r="D16" s="111"/>
      <c r="E16" s="111"/>
      <c r="F16" s="111"/>
      <c r="G16" s="112"/>
    </row>
    <row r="17" spans="1:7" s="120" customFormat="1">
      <c r="A17" s="114"/>
      <c r="B17" s="113" t="s">
        <v>602</v>
      </c>
      <c r="C17" s="111"/>
      <c r="D17" s="111"/>
      <c r="E17" s="111"/>
      <c r="F17" s="111"/>
      <c r="G17" s="112"/>
    </row>
    <row r="18" spans="1:7" ht="15">
      <c r="A18" s="121">
        <v>8</v>
      </c>
      <c r="B18" s="122" t="s">
        <v>611</v>
      </c>
      <c r="C18" s="123">
        <v>0.10036766414823775</v>
      </c>
      <c r="D18" s="123">
        <v>0.10343777057791764</v>
      </c>
      <c r="E18" s="123">
        <v>0.10833576102867316</v>
      </c>
      <c r="F18" s="124">
        <v>0.10330760613351848</v>
      </c>
      <c r="G18" s="125">
        <v>9.524685138559133E-2</v>
      </c>
    </row>
    <row r="19" spans="1:7" ht="15" customHeight="1">
      <c r="A19" s="121">
        <v>9</v>
      </c>
      <c r="B19" s="122" t="s">
        <v>610</v>
      </c>
      <c r="C19" s="123">
        <v>0.10214858836623357</v>
      </c>
      <c r="D19" s="123">
        <v>0.10540564231840906</v>
      </c>
      <c r="E19" s="123">
        <v>0.11041367986741181</v>
      </c>
      <c r="F19" s="124">
        <v>0.1054062083735848</v>
      </c>
      <c r="G19" s="125">
        <v>9.7303291602445344E-2</v>
      </c>
    </row>
    <row r="20" spans="1:7" ht="15">
      <c r="A20" s="121">
        <v>10</v>
      </c>
      <c r="B20" s="122" t="s">
        <v>612</v>
      </c>
      <c r="C20" s="123">
        <v>0.13940937689850444</v>
      </c>
      <c r="D20" s="123">
        <v>0.14752035877538219</v>
      </c>
      <c r="E20" s="123">
        <v>0.15217533525247515</v>
      </c>
      <c r="F20" s="124">
        <v>0.14849271827343499</v>
      </c>
      <c r="G20" s="125">
        <v>0.14374147113617403</v>
      </c>
    </row>
    <row r="21" spans="1:7" ht="15">
      <c r="A21" s="121">
        <v>11</v>
      </c>
      <c r="B21" s="115" t="s">
        <v>613</v>
      </c>
      <c r="C21" s="123">
        <v>8.0238134298559555E-2</v>
      </c>
      <c r="D21" s="123">
        <v>7.4247172165948297E-2</v>
      </c>
      <c r="E21" s="123">
        <v>7.1011502138819821E-2</v>
      </c>
      <c r="F21" s="124">
        <v>6.9481069677870586E-2</v>
      </c>
      <c r="G21" s="125">
        <v>6.9799101877300568E-2</v>
      </c>
    </row>
    <row r="22" spans="1:7" ht="15">
      <c r="A22" s="121">
        <v>12</v>
      </c>
      <c r="B22" s="115" t="s">
        <v>614</v>
      </c>
      <c r="C22" s="123">
        <v>9.4496675040931954E-2</v>
      </c>
      <c r="D22" s="123">
        <v>9.4007781272996901E-2</v>
      </c>
      <c r="E22" s="123">
        <v>9.0693479945629235E-2</v>
      </c>
      <c r="F22" s="124">
        <v>8.8652821108689994E-2</v>
      </c>
      <c r="G22" s="125">
        <v>8.9077782437230413E-2</v>
      </c>
    </row>
    <row r="23" spans="1:7" ht="15">
      <c r="A23" s="121">
        <v>13</v>
      </c>
      <c r="B23" s="115" t="s">
        <v>615</v>
      </c>
      <c r="C23" s="123">
        <v>0.12905726018761163</v>
      </c>
      <c r="D23" s="123">
        <v>0.13948712710271005</v>
      </c>
      <c r="E23" s="123">
        <v>0.13572096272333417</v>
      </c>
      <c r="F23" s="124">
        <v>0.13064089899530706</v>
      </c>
      <c r="G23" s="125">
        <v>0.13146222337529512</v>
      </c>
    </row>
    <row r="24" spans="1:7">
      <c r="A24" s="109"/>
      <c r="B24" s="110" t="s">
        <v>6</v>
      </c>
      <c r="C24" s="111"/>
      <c r="D24" s="111"/>
      <c r="E24" s="111"/>
      <c r="F24" s="111"/>
      <c r="G24" s="112"/>
    </row>
    <row r="25" spans="1:7" ht="15" customHeight="1">
      <c r="A25" s="126">
        <v>14</v>
      </c>
      <c r="B25" s="127" t="s">
        <v>7</v>
      </c>
      <c r="C25" s="128">
        <v>0.12636137886196666</v>
      </c>
      <c r="D25" s="128">
        <v>0.12641573908910886</v>
      </c>
      <c r="E25" s="128">
        <v>0.12618266306123194</v>
      </c>
      <c r="F25" s="129">
        <v>0.12296806574064263</v>
      </c>
      <c r="G25" s="130">
        <v>0.11687725514674342</v>
      </c>
    </row>
    <row r="26" spans="1:7" ht="15">
      <c r="A26" s="126">
        <v>15</v>
      </c>
      <c r="B26" s="127" t="s">
        <v>8</v>
      </c>
      <c r="C26" s="128">
        <v>5.3825197506293616E-2</v>
      </c>
      <c r="D26" s="128">
        <v>5.0859263758845752E-2</v>
      </c>
      <c r="E26" s="128">
        <v>5.03500838788783E-2</v>
      </c>
      <c r="F26" s="129">
        <v>4.9509315513808674E-2</v>
      </c>
      <c r="G26" s="130">
        <v>4.8540251153037742E-2</v>
      </c>
    </row>
    <row r="27" spans="1:7" ht="15">
      <c r="A27" s="126">
        <v>16</v>
      </c>
      <c r="B27" s="127" t="s">
        <v>9</v>
      </c>
      <c r="C27" s="128">
        <v>4.3288134083159006E-2</v>
      </c>
      <c r="D27" s="128">
        <v>2.9183784673646813E-2</v>
      </c>
      <c r="E27" s="128">
        <v>2.7258008888371776E-2</v>
      </c>
      <c r="F27" s="129">
        <v>2.2644556588418172E-2</v>
      </c>
      <c r="G27" s="130">
        <v>2.5552984723187604E-2</v>
      </c>
    </row>
    <row r="28" spans="1:7" ht="15">
      <c r="A28" s="126">
        <v>17</v>
      </c>
      <c r="B28" s="127" t="s">
        <v>224</v>
      </c>
      <c r="C28" s="128">
        <v>7.2536181355673024E-2</v>
      </c>
      <c r="D28" s="128">
        <v>7.5556475330263106E-2</v>
      </c>
      <c r="E28" s="128">
        <v>7.5832579182353629E-2</v>
      </c>
      <c r="F28" s="129">
        <v>7.3458750226833958E-2</v>
      </c>
      <c r="G28" s="130">
        <v>6.8337003993705694E-2</v>
      </c>
    </row>
    <row r="29" spans="1:7" ht="15">
      <c r="A29" s="126">
        <v>18</v>
      </c>
      <c r="B29" s="127" t="s">
        <v>10</v>
      </c>
      <c r="C29" s="128">
        <v>2.1494478910313107E-2</v>
      </c>
      <c r="D29" s="128">
        <v>1.5650111382072847E-2</v>
      </c>
      <c r="E29" s="128">
        <v>1.7169904353683277E-2</v>
      </c>
      <c r="F29" s="129">
        <v>1.6490524324816996E-2</v>
      </c>
      <c r="G29" s="130">
        <v>1.497294547947127E-2</v>
      </c>
    </row>
    <row r="30" spans="1:7" ht="15">
      <c r="A30" s="126">
        <v>19</v>
      </c>
      <c r="B30" s="127" t="s">
        <v>11</v>
      </c>
      <c r="C30" s="128">
        <v>0.19026897779628676</v>
      </c>
      <c r="D30" s="128">
        <v>0.14264495317105955</v>
      </c>
      <c r="E30" s="128">
        <v>0.15706547598147924</v>
      </c>
      <c r="F30" s="129">
        <v>0.15514755281852277</v>
      </c>
      <c r="G30" s="130">
        <v>0.14561101387328071</v>
      </c>
    </row>
    <row r="31" spans="1:7">
      <c r="A31" s="109"/>
      <c r="B31" s="110" t="s">
        <v>12</v>
      </c>
      <c r="C31" s="131"/>
      <c r="D31" s="131"/>
      <c r="E31" s="131"/>
      <c r="F31" s="131"/>
      <c r="G31" s="132"/>
    </row>
    <row r="32" spans="1:7" ht="15">
      <c r="A32" s="126">
        <v>20</v>
      </c>
      <c r="B32" s="127" t="s">
        <v>13</v>
      </c>
      <c r="C32" s="128">
        <v>6.1556160143643242E-2</v>
      </c>
      <c r="D32" s="128">
        <v>7.3078160842098699E-2</v>
      </c>
      <c r="E32" s="128">
        <v>7.1623122248014121E-2</v>
      </c>
      <c r="F32" s="129">
        <v>6.7695495354476692E-2</v>
      </c>
      <c r="G32" s="130">
        <v>7.1492263280496557E-2</v>
      </c>
    </row>
    <row r="33" spans="1:7" ht="15" customHeight="1">
      <c r="A33" s="126">
        <v>21</v>
      </c>
      <c r="B33" s="127" t="s">
        <v>14</v>
      </c>
      <c r="C33" s="128">
        <v>6.271596140199745E-2</v>
      </c>
      <c r="D33" s="128">
        <v>7.1055190258693876E-2</v>
      </c>
      <c r="E33" s="128">
        <v>6.8301162038513039E-2</v>
      </c>
      <c r="F33" s="129">
        <v>6.5760969202974459E-2</v>
      </c>
      <c r="G33" s="130">
        <v>6.977797151228067E-2</v>
      </c>
    </row>
    <row r="34" spans="1:7" ht="15">
      <c r="A34" s="126">
        <v>22</v>
      </c>
      <c r="B34" s="127" t="s">
        <v>15</v>
      </c>
      <c r="C34" s="128">
        <v>0.21752848260821303</v>
      </c>
      <c r="D34" s="128">
        <v>0.21381958380525767</v>
      </c>
      <c r="E34" s="128">
        <v>0.21148665605155667</v>
      </c>
      <c r="F34" s="129">
        <v>0.21469617920280459</v>
      </c>
      <c r="G34" s="130">
        <v>0.2393794456331029</v>
      </c>
    </row>
    <row r="35" spans="1:7" ht="15" customHeight="1">
      <c r="A35" s="126">
        <v>23</v>
      </c>
      <c r="B35" s="127" t="s">
        <v>16</v>
      </c>
      <c r="C35" s="128">
        <v>0.24941719926120537</v>
      </c>
      <c r="D35" s="128">
        <v>0.2842838265501757</v>
      </c>
      <c r="E35" s="128">
        <v>0.26249487475197197</v>
      </c>
      <c r="F35" s="129">
        <v>0.23209395678328887</v>
      </c>
      <c r="G35" s="130">
        <v>0.25729152244536058</v>
      </c>
    </row>
    <row r="36" spans="1:7" ht="15">
      <c r="A36" s="126">
        <v>24</v>
      </c>
      <c r="B36" s="127" t="s">
        <v>17</v>
      </c>
      <c r="C36" s="128">
        <v>0.1525499731519582</v>
      </c>
      <c r="D36" s="128">
        <v>0.18052857783808282</v>
      </c>
      <c r="E36" s="128">
        <v>0.12805845894516912</v>
      </c>
      <c r="F36" s="129">
        <v>8.9336044607946211E-2</v>
      </c>
      <c r="G36" s="130">
        <v>6.123411525973587E-2</v>
      </c>
    </row>
    <row r="37" spans="1:7" ht="15" customHeight="1">
      <c r="A37" s="109"/>
      <c r="B37" s="110" t="s">
        <v>18</v>
      </c>
      <c r="C37" s="131"/>
      <c r="D37" s="131"/>
      <c r="E37" s="131"/>
      <c r="F37" s="131"/>
      <c r="G37" s="132"/>
    </row>
    <row r="38" spans="1:7" ht="15" customHeight="1">
      <c r="A38" s="126">
        <v>25</v>
      </c>
      <c r="B38" s="127" t="s">
        <v>19</v>
      </c>
      <c r="C38" s="128">
        <v>0.23562293315694099</v>
      </c>
      <c r="D38" s="128">
        <v>0.29004488911640181</v>
      </c>
      <c r="E38" s="128">
        <v>0.25808119781769107</v>
      </c>
      <c r="F38" s="128">
        <v>0.23072733547363608</v>
      </c>
      <c r="G38" s="133">
        <v>0.26034610246392997</v>
      </c>
    </row>
    <row r="39" spans="1:7" ht="15" customHeight="1">
      <c r="A39" s="126">
        <v>26</v>
      </c>
      <c r="B39" s="127" t="s">
        <v>20</v>
      </c>
      <c r="C39" s="128">
        <v>0.31246965607063271</v>
      </c>
      <c r="D39" s="128">
        <v>0.36226396681383172</v>
      </c>
      <c r="E39" s="128">
        <v>0.33786912213508585</v>
      </c>
      <c r="F39" s="128">
        <v>0.31438947143185342</v>
      </c>
      <c r="G39" s="133">
        <v>0.32961553676501126</v>
      </c>
    </row>
    <row r="40" spans="1:7" ht="15" customHeight="1">
      <c r="A40" s="126">
        <v>27</v>
      </c>
      <c r="B40" s="134" t="s">
        <v>21</v>
      </c>
      <c r="C40" s="128">
        <v>0.38932407297478522</v>
      </c>
      <c r="D40" s="128">
        <v>0.41513953229472189</v>
      </c>
      <c r="E40" s="128">
        <v>0.43137820778078279</v>
      </c>
      <c r="F40" s="128">
        <v>0.39546327430299349</v>
      </c>
      <c r="G40" s="133">
        <v>0.38247084591810304</v>
      </c>
    </row>
    <row r="41" spans="1:7" ht="15" customHeight="1">
      <c r="A41" s="135"/>
      <c r="B41" s="110" t="s">
        <v>523</v>
      </c>
      <c r="C41" s="111"/>
      <c r="D41" s="111"/>
      <c r="E41" s="111"/>
      <c r="F41" s="111"/>
      <c r="G41" s="112"/>
    </row>
    <row r="42" spans="1:7" ht="15" customHeight="1">
      <c r="A42" s="126">
        <v>28</v>
      </c>
      <c r="B42" s="136" t="s">
        <v>507</v>
      </c>
      <c r="C42" s="134">
        <v>769039032.59851956</v>
      </c>
      <c r="D42" s="134">
        <v>857932874.03108454</v>
      </c>
      <c r="E42" s="134">
        <v>719088088.83692896</v>
      </c>
      <c r="F42" s="134">
        <v>648546873.84498858</v>
      </c>
      <c r="G42" s="137">
        <v>814442837.42838514</v>
      </c>
    </row>
    <row r="43" spans="1:7" ht="15">
      <c r="A43" s="126">
        <v>29</v>
      </c>
      <c r="B43" s="127" t="s">
        <v>508</v>
      </c>
      <c r="C43" s="134">
        <v>604403521.97954953</v>
      </c>
      <c r="D43" s="134">
        <v>604862125.32647288</v>
      </c>
      <c r="E43" s="134">
        <v>518291441.70533252</v>
      </c>
      <c r="F43" s="138">
        <v>489804713.02241951</v>
      </c>
      <c r="G43" s="139">
        <v>538830445.85516953</v>
      </c>
    </row>
    <row r="44" spans="1:7" ht="15">
      <c r="A44" s="140">
        <v>30</v>
      </c>
      <c r="B44" s="141" t="s">
        <v>506</v>
      </c>
      <c r="C44" s="128">
        <v>1.2723933673975854</v>
      </c>
      <c r="D44" s="128">
        <v>1.4183941068685981</v>
      </c>
      <c r="E44" s="128">
        <v>1.38742034109403</v>
      </c>
      <c r="F44" s="128">
        <v>1.3240927590161899</v>
      </c>
      <c r="G44" s="133">
        <v>1.5115011478904006</v>
      </c>
    </row>
    <row r="45" spans="1:7">
      <c r="A45" s="140"/>
      <c r="B45" s="110" t="s">
        <v>622</v>
      </c>
      <c r="C45" s="111"/>
      <c r="D45" s="111"/>
      <c r="E45" s="111"/>
      <c r="F45" s="111"/>
      <c r="G45" s="112"/>
    </row>
    <row r="46" spans="1:7" ht="15">
      <c r="A46" s="140">
        <v>31</v>
      </c>
      <c r="B46" s="141" t="s">
        <v>629</v>
      </c>
      <c r="C46" s="142">
        <v>2204025168.2041035</v>
      </c>
      <c r="D46" s="142">
        <v>2132240642.5235903</v>
      </c>
      <c r="E46" s="142">
        <v>2077660400.2386599</v>
      </c>
      <c r="F46" s="143">
        <v>1960511450.0617635</v>
      </c>
      <c r="G46" s="144">
        <v>1941745935.0349255</v>
      </c>
    </row>
    <row r="47" spans="1:7" ht="15">
      <c r="A47" s="140">
        <v>32</v>
      </c>
      <c r="B47" s="141" t="s">
        <v>642</v>
      </c>
      <c r="C47" s="142">
        <v>1767994241.8134978</v>
      </c>
      <c r="D47" s="142">
        <v>1456959714.7557073</v>
      </c>
      <c r="E47" s="142">
        <v>1501117104.595583</v>
      </c>
      <c r="F47" s="143">
        <v>1460869260.0890672</v>
      </c>
      <c r="G47" s="144">
        <v>1441264537.2380395</v>
      </c>
    </row>
    <row r="48" spans="1:7" thickBot="1">
      <c r="A48" s="145">
        <v>33</v>
      </c>
      <c r="B48" s="146" t="s">
        <v>656</v>
      </c>
      <c r="C48" s="147">
        <v>1.2466246303739952</v>
      </c>
      <c r="D48" s="147">
        <v>1.4634863414058841</v>
      </c>
      <c r="E48" s="147">
        <v>1.3840761615986008</v>
      </c>
      <c r="F48" s="148">
        <v>1.3420170467152097</v>
      </c>
      <c r="G48" s="149">
        <v>1.347251586968192</v>
      </c>
    </row>
    <row r="49" spans="1:2">
      <c r="A49" s="150"/>
    </row>
    <row r="50" spans="1:2" ht="45">
      <c r="B50" s="151" t="s">
        <v>601</v>
      </c>
    </row>
    <row r="51" spans="1:2" ht="75">
      <c r="B51" s="152" t="s">
        <v>522</v>
      </c>
    </row>
  </sheetData>
  <pageMargins left="0.7" right="0.7" top="0.75" bottom="0.75" header="0.3" footer="0.3"/>
  <pageSetup paperSize="9" scale="5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85" zoomScaleNormal="85" workbookViewId="0"/>
  </sheetViews>
  <sheetFormatPr defaultColWidth="9.140625" defaultRowHeight="12.75"/>
  <cols>
    <col min="1" max="1" width="11.85546875" style="595" bestFit="1" customWidth="1"/>
    <col min="2" max="2" width="105.140625" style="595" bestFit="1" customWidth="1"/>
    <col min="3" max="3" width="18.28515625" style="595" customWidth="1"/>
    <col min="4" max="4" width="19.28515625" style="595" customWidth="1"/>
    <col min="5" max="5" width="17.42578125" style="595" bestFit="1" customWidth="1"/>
    <col min="6" max="6" width="18.28515625" style="595" customWidth="1"/>
    <col min="7" max="7" width="30.42578125" style="595" customWidth="1"/>
    <col min="8" max="8" width="24.42578125" style="595" customWidth="1"/>
    <col min="9" max="16384" width="9.140625" style="595"/>
  </cols>
  <sheetData>
    <row r="1" spans="1:8" ht="15">
      <c r="A1" s="594" t="s">
        <v>188</v>
      </c>
      <c r="B1" s="97" t="str">
        <f>Info!C2</f>
        <v>სს ”ლიბერთი ბანკი”</v>
      </c>
    </row>
    <row r="2" spans="1:8">
      <c r="A2" s="596" t="s">
        <v>189</v>
      </c>
      <c r="B2" s="597">
        <f>'1. key ratios'!B2</f>
        <v>44651</v>
      </c>
    </row>
    <row r="3" spans="1:8">
      <c r="A3" s="598" t="s">
        <v>662</v>
      </c>
    </row>
    <row r="5" spans="1:8">
      <c r="A5" s="788" t="s">
        <v>663</v>
      </c>
      <c r="B5" s="789"/>
      <c r="C5" s="794" t="s">
        <v>664</v>
      </c>
      <c r="D5" s="795"/>
      <c r="E5" s="795"/>
      <c r="F5" s="795"/>
      <c r="G5" s="795"/>
      <c r="H5" s="796"/>
    </row>
    <row r="6" spans="1:8">
      <c r="A6" s="790"/>
      <c r="B6" s="791"/>
      <c r="C6" s="797"/>
      <c r="D6" s="798"/>
      <c r="E6" s="798"/>
      <c r="F6" s="798"/>
      <c r="G6" s="798"/>
      <c r="H6" s="799"/>
    </row>
    <row r="7" spans="1:8" ht="25.5">
      <c r="A7" s="792"/>
      <c r="B7" s="793"/>
      <c r="C7" s="599" t="s">
        <v>665</v>
      </c>
      <c r="D7" s="599" t="s">
        <v>666</v>
      </c>
      <c r="E7" s="599" t="s">
        <v>667</v>
      </c>
      <c r="F7" s="599" t="s">
        <v>668</v>
      </c>
      <c r="G7" s="600" t="s">
        <v>938</v>
      </c>
      <c r="H7" s="599" t="s">
        <v>68</v>
      </c>
    </row>
    <row r="8" spans="1:8">
      <c r="A8" s="601">
        <v>1</v>
      </c>
      <c r="B8" s="602" t="s">
        <v>216</v>
      </c>
      <c r="C8" s="603">
        <v>89822595.537023008</v>
      </c>
      <c r="D8" s="603">
        <v>79151817.983900011</v>
      </c>
      <c r="E8" s="603">
        <v>94463401.619709983</v>
      </c>
      <c r="F8" s="603">
        <v>66116616.886390001</v>
      </c>
      <c r="G8" s="603">
        <v>5899877.7799999993</v>
      </c>
      <c r="H8" s="603">
        <f>SUM(C8:G8)</f>
        <v>335454309.80702293</v>
      </c>
    </row>
    <row r="9" spans="1:8">
      <c r="A9" s="601">
        <v>2</v>
      </c>
      <c r="B9" s="602" t="s">
        <v>217</v>
      </c>
      <c r="C9" s="603">
        <v>0</v>
      </c>
      <c r="D9" s="603">
        <v>0</v>
      </c>
      <c r="E9" s="603">
        <v>0</v>
      </c>
      <c r="F9" s="603">
        <v>0</v>
      </c>
      <c r="G9" s="603">
        <v>0</v>
      </c>
      <c r="H9" s="603">
        <f t="shared" ref="H9:H21" si="0">SUM(C9:G9)</f>
        <v>0</v>
      </c>
    </row>
    <row r="10" spans="1:8">
      <c r="A10" s="601">
        <v>3</v>
      </c>
      <c r="B10" s="602" t="s">
        <v>218</v>
      </c>
      <c r="C10" s="603">
        <v>0</v>
      </c>
      <c r="D10" s="603">
        <v>0</v>
      </c>
      <c r="E10" s="603">
        <v>0</v>
      </c>
      <c r="F10" s="603">
        <v>0</v>
      </c>
      <c r="G10" s="603">
        <v>0</v>
      </c>
      <c r="H10" s="603">
        <f t="shared" si="0"/>
        <v>0</v>
      </c>
    </row>
    <row r="11" spans="1:8">
      <c r="A11" s="601">
        <v>4</v>
      </c>
      <c r="B11" s="602" t="s">
        <v>219</v>
      </c>
      <c r="C11" s="603">
        <v>0</v>
      </c>
      <c r="D11" s="603">
        <v>0</v>
      </c>
      <c r="E11" s="603">
        <v>0</v>
      </c>
      <c r="F11" s="603">
        <v>0</v>
      </c>
      <c r="G11" s="603">
        <v>0</v>
      </c>
      <c r="H11" s="603">
        <f t="shared" si="0"/>
        <v>0</v>
      </c>
    </row>
    <row r="12" spans="1:8">
      <c r="A12" s="601">
        <v>5</v>
      </c>
      <c r="B12" s="602" t="s">
        <v>220</v>
      </c>
      <c r="C12" s="603">
        <v>0</v>
      </c>
      <c r="D12" s="603">
        <v>0</v>
      </c>
      <c r="E12" s="603">
        <v>0</v>
      </c>
      <c r="F12" s="603">
        <v>0</v>
      </c>
      <c r="G12" s="603">
        <v>0</v>
      </c>
      <c r="H12" s="603">
        <f t="shared" si="0"/>
        <v>0</v>
      </c>
    </row>
    <row r="13" spans="1:8">
      <c r="A13" s="601">
        <v>6</v>
      </c>
      <c r="B13" s="602" t="s">
        <v>221</v>
      </c>
      <c r="C13" s="603">
        <v>173620433.90758756</v>
      </c>
      <c r="D13" s="603">
        <v>882521.61</v>
      </c>
      <c r="E13" s="603">
        <v>49500</v>
      </c>
      <c r="F13" s="603">
        <v>3620.7060000000001</v>
      </c>
      <c r="G13" s="603">
        <v>0</v>
      </c>
      <c r="H13" s="603">
        <f t="shared" si="0"/>
        <v>174556076.22358757</v>
      </c>
    </row>
    <row r="14" spans="1:8">
      <c r="A14" s="601">
        <v>7</v>
      </c>
      <c r="B14" s="602" t="s">
        <v>73</v>
      </c>
      <c r="C14" s="603">
        <v>180954.82300000003</v>
      </c>
      <c r="D14" s="603">
        <v>205707664.89421901</v>
      </c>
      <c r="E14" s="603">
        <v>71154027.612107739</v>
      </c>
      <c r="F14" s="603">
        <v>150603317.48318645</v>
      </c>
      <c r="G14" s="603">
        <v>2074.77</v>
      </c>
      <c r="H14" s="603">
        <f t="shared" si="0"/>
        <v>427648039.58251321</v>
      </c>
    </row>
    <row r="15" spans="1:8">
      <c r="A15" s="601">
        <v>8</v>
      </c>
      <c r="B15" s="604" t="s">
        <v>74</v>
      </c>
      <c r="C15" s="603">
        <v>4823624.8137965119</v>
      </c>
      <c r="D15" s="603">
        <v>222347595.21959439</v>
      </c>
      <c r="E15" s="603">
        <v>849321473.83273995</v>
      </c>
      <c r="F15" s="603">
        <v>143456587.59556407</v>
      </c>
      <c r="G15" s="603">
        <v>0</v>
      </c>
      <c r="H15" s="603">
        <f t="shared" si="0"/>
        <v>1219949281.461695</v>
      </c>
    </row>
    <row r="16" spans="1:8">
      <c r="A16" s="601">
        <v>9</v>
      </c>
      <c r="B16" s="602" t="s">
        <v>75</v>
      </c>
      <c r="C16" s="603">
        <v>149634.338247598</v>
      </c>
      <c r="D16" s="603">
        <v>16390275.374484882</v>
      </c>
      <c r="E16" s="603">
        <v>158401608.23650017</v>
      </c>
      <c r="F16" s="603">
        <v>182931963.38629931</v>
      </c>
      <c r="G16" s="603">
        <v>0</v>
      </c>
      <c r="H16" s="603">
        <f t="shared" si="0"/>
        <v>357873481.33553195</v>
      </c>
    </row>
    <row r="17" spans="1:8">
      <c r="A17" s="601">
        <v>10</v>
      </c>
      <c r="B17" s="605" t="s">
        <v>690</v>
      </c>
      <c r="C17" s="603">
        <v>689514.03399999917</v>
      </c>
      <c r="D17" s="603">
        <v>1608557.6639999961</v>
      </c>
      <c r="E17" s="603">
        <v>4361388.5650000023</v>
      </c>
      <c r="F17" s="603">
        <v>853629.38199999998</v>
      </c>
      <c r="G17" s="603">
        <v>0</v>
      </c>
      <c r="H17" s="603">
        <f t="shared" si="0"/>
        <v>7513089.6449999977</v>
      </c>
    </row>
    <row r="18" spans="1:8">
      <c r="A18" s="601">
        <v>11</v>
      </c>
      <c r="B18" s="602" t="s">
        <v>70</v>
      </c>
      <c r="C18" s="603">
        <v>3091761.3080000067</v>
      </c>
      <c r="D18" s="603">
        <v>90173645.982034728</v>
      </c>
      <c r="E18" s="603">
        <v>130767310.68032576</v>
      </c>
      <c r="F18" s="603">
        <v>26844263.77094993</v>
      </c>
      <c r="G18" s="603">
        <v>2066880</v>
      </c>
      <c r="H18" s="603">
        <f t="shared" si="0"/>
        <v>252943861.74131045</v>
      </c>
    </row>
    <row r="19" spans="1:8">
      <c r="A19" s="601">
        <v>12</v>
      </c>
      <c r="B19" s="602" t="s">
        <v>71</v>
      </c>
      <c r="C19" s="603">
        <v>0</v>
      </c>
      <c r="D19" s="603">
        <v>0</v>
      </c>
      <c r="E19" s="603">
        <v>0</v>
      </c>
      <c r="F19" s="603">
        <v>0</v>
      </c>
      <c r="G19" s="603">
        <v>0</v>
      </c>
      <c r="H19" s="603">
        <f t="shared" si="0"/>
        <v>0</v>
      </c>
    </row>
    <row r="20" spans="1:8">
      <c r="A20" s="606">
        <v>13</v>
      </c>
      <c r="B20" s="604" t="s">
        <v>72</v>
      </c>
      <c r="C20" s="603">
        <v>0</v>
      </c>
      <c r="D20" s="603">
        <v>0</v>
      </c>
      <c r="E20" s="603">
        <v>0</v>
      </c>
      <c r="F20" s="603">
        <v>0</v>
      </c>
      <c r="G20" s="603">
        <v>0</v>
      </c>
      <c r="H20" s="603">
        <f t="shared" si="0"/>
        <v>0</v>
      </c>
    </row>
    <row r="21" spans="1:8">
      <c r="A21" s="601">
        <v>14</v>
      </c>
      <c r="B21" s="602" t="s">
        <v>669</v>
      </c>
      <c r="C21" s="603">
        <v>271615155.57599998</v>
      </c>
      <c r="D21" s="603">
        <v>6885892.6550000031</v>
      </c>
      <c r="E21" s="603">
        <v>54529.52</v>
      </c>
      <c r="F21" s="603">
        <v>6261845.6649999991</v>
      </c>
      <c r="G21" s="603">
        <v>146869438.192</v>
      </c>
      <c r="H21" s="603">
        <f t="shared" si="0"/>
        <v>431686861.60800004</v>
      </c>
    </row>
    <row r="22" spans="1:8">
      <c r="A22" s="607">
        <v>15</v>
      </c>
      <c r="B22" s="608" t="s">
        <v>68</v>
      </c>
      <c r="C22" s="603">
        <f>SUM(C18:C21)+SUM(C8:C16)</f>
        <v>543304160.30365467</v>
      </c>
      <c r="D22" s="603">
        <f t="shared" ref="D22:G22" si="1">SUM(D18:D21)+SUM(D8:D16)</f>
        <v>621539413.71923304</v>
      </c>
      <c r="E22" s="603">
        <f t="shared" si="1"/>
        <v>1304211851.5013835</v>
      </c>
      <c r="F22" s="603">
        <f t="shared" si="1"/>
        <v>576218215.49338973</v>
      </c>
      <c r="G22" s="603">
        <f t="shared" si="1"/>
        <v>154838270.74200001</v>
      </c>
      <c r="H22" s="603">
        <f>SUM(H18:H21)+SUM(H8:H16)</f>
        <v>3200111911.7596612</v>
      </c>
    </row>
    <row r="26" spans="1:8" ht="38.25">
      <c r="B26" s="609" t="s">
        <v>937</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scale="3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H53" sqref="H53"/>
    </sheetView>
  </sheetViews>
  <sheetFormatPr defaultColWidth="9.140625" defaultRowHeight="12.75"/>
  <cols>
    <col min="1" max="1" width="11.85546875" style="557" bestFit="1" customWidth="1"/>
    <col min="2" max="2" width="112.7109375" style="595" customWidth="1"/>
    <col min="3" max="3" width="22.42578125" style="595" customWidth="1"/>
    <col min="4" max="4" width="23.5703125" style="595" customWidth="1"/>
    <col min="5" max="7" width="22.140625" style="622" customWidth="1"/>
    <col min="8" max="8" width="22.140625" style="595" customWidth="1"/>
    <col min="9" max="9" width="24.140625" style="595" customWidth="1"/>
    <col min="10" max="16384" width="9.140625" style="595"/>
  </cols>
  <sheetData>
    <row r="1" spans="1:9" ht="15">
      <c r="A1" s="594" t="s">
        <v>188</v>
      </c>
      <c r="B1" s="97" t="str">
        <f>Info!C2</f>
        <v>სს ”ლიბერთი ბანკი”</v>
      </c>
      <c r="E1" s="595"/>
      <c r="F1" s="595"/>
      <c r="G1" s="595"/>
    </row>
    <row r="2" spans="1:9">
      <c r="A2" s="596" t="s">
        <v>189</v>
      </c>
      <c r="B2" s="597">
        <f>'1. key ratios'!B2</f>
        <v>44651</v>
      </c>
      <c r="E2" s="595"/>
      <c r="F2" s="595"/>
      <c r="G2" s="595"/>
    </row>
    <row r="3" spans="1:9">
      <c r="A3" s="598" t="s">
        <v>670</v>
      </c>
      <c r="E3" s="595"/>
      <c r="F3" s="595"/>
      <c r="G3" s="595"/>
    </row>
    <row r="4" spans="1:9">
      <c r="C4" s="610" t="s">
        <v>671</v>
      </c>
      <c r="D4" s="610" t="s">
        <v>672</v>
      </c>
      <c r="E4" s="610" t="s">
        <v>673</v>
      </c>
      <c r="F4" s="610" t="s">
        <v>674</v>
      </c>
      <c r="G4" s="610" t="s">
        <v>675</v>
      </c>
      <c r="H4" s="610" t="s">
        <v>676</v>
      </c>
      <c r="I4" s="610" t="s">
        <v>677</v>
      </c>
    </row>
    <row r="5" spans="1:9" ht="33.950000000000003" customHeight="1">
      <c r="A5" s="788" t="s">
        <v>680</v>
      </c>
      <c r="B5" s="789"/>
      <c r="C5" s="802" t="s">
        <v>681</v>
      </c>
      <c r="D5" s="802"/>
      <c r="E5" s="802" t="s">
        <v>682</v>
      </c>
      <c r="F5" s="802" t="s">
        <v>683</v>
      </c>
      <c r="G5" s="800" t="s">
        <v>684</v>
      </c>
      <c r="H5" s="800" t="s">
        <v>685</v>
      </c>
      <c r="I5" s="611" t="s">
        <v>686</v>
      </c>
    </row>
    <row r="6" spans="1:9" ht="38.25">
      <c r="A6" s="792"/>
      <c r="B6" s="793"/>
      <c r="C6" s="612" t="s">
        <v>687</v>
      </c>
      <c r="D6" s="612" t="s">
        <v>688</v>
      </c>
      <c r="E6" s="802"/>
      <c r="F6" s="802"/>
      <c r="G6" s="801"/>
      <c r="H6" s="801"/>
      <c r="I6" s="611" t="s">
        <v>689</v>
      </c>
    </row>
    <row r="7" spans="1:9">
      <c r="A7" s="613">
        <v>1</v>
      </c>
      <c r="B7" s="602" t="s">
        <v>216</v>
      </c>
      <c r="C7" s="614">
        <v>0</v>
      </c>
      <c r="D7" s="614">
        <v>335454309.80702299</v>
      </c>
      <c r="E7" s="615">
        <v>0</v>
      </c>
      <c r="F7" s="615">
        <v>0</v>
      </c>
      <c r="G7" s="615">
        <v>0</v>
      </c>
      <c r="H7" s="614">
        <v>0</v>
      </c>
      <c r="I7" s="616">
        <f t="shared" ref="I7:I23" si="0">C7+D7-E7-F7-G7</f>
        <v>335454309.80702299</v>
      </c>
    </row>
    <row r="8" spans="1:9">
      <c r="A8" s="613">
        <v>2</v>
      </c>
      <c r="B8" s="602" t="s">
        <v>217</v>
      </c>
      <c r="C8" s="614">
        <v>0</v>
      </c>
      <c r="D8" s="614">
        <v>0</v>
      </c>
      <c r="E8" s="615">
        <v>0</v>
      </c>
      <c r="F8" s="615">
        <v>0</v>
      </c>
      <c r="G8" s="615">
        <v>0</v>
      </c>
      <c r="H8" s="614">
        <v>0</v>
      </c>
      <c r="I8" s="616">
        <f t="shared" si="0"/>
        <v>0</v>
      </c>
    </row>
    <row r="9" spans="1:9">
      <c r="A9" s="613">
        <v>3</v>
      </c>
      <c r="B9" s="602" t="s">
        <v>218</v>
      </c>
      <c r="C9" s="614">
        <v>0</v>
      </c>
      <c r="D9" s="614">
        <v>0</v>
      </c>
      <c r="E9" s="615">
        <v>0</v>
      </c>
      <c r="F9" s="615">
        <v>0</v>
      </c>
      <c r="G9" s="615">
        <v>0</v>
      </c>
      <c r="H9" s="614">
        <v>0</v>
      </c>
      <c r="I9" s="616">
        <f t="shared" si="0"/>
        <v>0</v>
      </c>
    </row>
    <row r="10" spans="1:9">
      <c r="A10" s="613">
        <v>4</v>
      </c>
      <c r="B10" s="602" t="s">
        <v>219</v>
      </c>
      <c r="C10" s="614">
        <v>0</v>
      </c>
      <c r="D10" s="614">
        <v>0</v>
      </c>
      <c r="E10" s="615">
        <v>0</v>
      </c>
      <c r="F10" s="615">
        <v>0</v>
      </c>
      <c r="G10" s="615">
        <v>0</v>
      </c>
      <c r="H10" s="614">
        <v>0</v>
      </c>
      <c r="I10" s="616">
        <f t="shared" si="0"/>
        <v>0</v>
      </c>
    </row>
    <row r="11" spans="1:9">
      <c r="A11" s="613">
        <v>5</v>
      </c>
      <c r="B11" s="602" t="s">
        <v>220</v>
      </c>
      <c r="C11" s="614">
        <v>0</v>
      </c>
      <c r="D11" s="614">
        <v>0</v>
      </c>
      <c r="E11" s="615">
        <v>0</v>
      </c>
      <c r="F11" s="615">
        <v>0</v>
      </c>
      <c r="G11" s="615">
        <v>0</v>
      </c>
      <c r="H11" s="614">
        <v>0</v>
      </c>
      <c r="I11" s="616">
        <f t="shared" si="0"/>
        <v>0</v>
      </c>
    </row>
    <row r="12" spans="1:9">
      <c r="A12" s="613">
        <v>6</v>
      </c>
      <c r="B12" s="602" t="s">
        <v>221</v>
      </c>
      <c r="C12" s="614">
        <v>0</v>
      </c>
      <c r="D12" s="614">
        <v>174556076.22358757</v>
      </c>
      <c r="E12" s="615">
        <v>0</v>
      </c>
      <c r="F12" s="615">
        <v>0</v>
      </c>
      <c r="G12" s="615">
        <v>0</v>
      </c>
      <c r="H12" s="614">
        <v>0</v>
      </c>
      <c r="I12" s="616">
        <f t="shared" si="0"/>
        <v>174556076.22358757</v>
      </c>
    </row>
    <row r="13" spans="1:9">
      <c r="A13" s="613">
        <v>7</v>
      </c>
      <c r="B13" s="602" t="s">
        <v>73</v>
      </c>
      <c r="C13" s="614">
        <v>19521887.710000008</v>
      </c>
      <c r="D13" s="614">
        <v>418440287.968454</v>
      </c>
      <c r="E13" s="615">
        <v>10314136.0959408</v>
      </c>
      <c r="F13" s="615">
        <v>7172841.9308104897</v>
      </c>
      <c r="G13" s="615">
        <v>0</v>
      </c>
      <c r="H13" s="614">
        <v>0</v>
      </c>
      <c r="I13" s="616">
        <f t="shared" si="0"/>
        <v>420475197.6517027</v>
      </c>
    </row>
    <row r="14" spans="1:9">
      <c r="A14" s="613">
        <v>8</v>
      </c>
      <c r="B14" s="604" t="s">
        <v>74</v>
      </c>
      <c r="C14" s="614">
        <v>104147864.818571</v>
      </c>
      <c r="D14" s="614">
        <v>1200383915.8487101</v>
      </c>
      <c r="E14" s="615">
        <v>84682525.075606897</v>
      </c>
      <c r="F14" s="615">
        <v>22316438.763550401</v>
      </c>
      <c r="G14" s="615">
        <v>0</v>
      </c>
      <c r="H14" s="614">
        <v>13924201.619999908</v>
      </c>
      <c r="I14" s="616">
        <f t="shared" si="0"/>
        <v>1197532816.828124</v>
      </c>
    </row>
    <row r="15" spans="1:9">
      <c r="A15" s="613">
        <v>9</v>
      </c>
      <c r="B15" s="602" t="s">
        <v>75</v>
      </c>
      <c r="C15" s="614">
        <v>16735789.511428546</v>
      </c>
      <c r="D15" s="614">
        <v>349183663.587556</v>
      </c>
      <c r="E15" s="615">
        <v>8045971.7634523613</v>
      </c>
      <c r="F15" s="615">
        <v>6417647.7384971799</v>
      </c>
      <c r="G15" s="615">
        <v>0</v>
      </c>
      <c r="H15" s="614">
        <v>0</v>
      </c>
      <c r="I15" s="616">
        <f t="shared" si="0"/>
        <v>351455833.59703499</v>
      </c>
    </row>
    <row r="16" spans="1:9">
      <c r="A16" s="613">
        <v>10</v>
      </c>
      <c r="B16" s="605" t="s">
        <v>690</v>
      </c>
      <c r="C16" s="614">
        <v>72908982.489999846</v>
      </c>
      <c r="D16" s="614">
        <v>1973252.3199999996</v>
      </c>
      <c r="E16" s="615">
        <v>67369145.164999619</v>
      </c>
      <c r="F16" s="615">
        <v>34480.673599999958</v>
      </c>
      <c r="G16" s="615">
        <v>0</v>
      </c>
      <c r="H16" s="614">
        <v>12560082.960000031</v>
      </c>
      <c r="I16" s="616">
        <f t="shared" si="0"/>
        <v>7478608.971400219</v>
      </c>
    </row>
    <row r="17" spans="1:9">
      <c r="A17" s="613">
        <v>11</v>
      </c>
      <c r="B17" s="602" t="s">
        <v>70</v>
      </c>
      <c r="C17" s="614">
        <v>623961.37000000023</v>
      </c>
      <c r="D17" s="614">
        <v>252595345.4933109</v>
      </c>
      <c r="E17" s="615">
        <v>275445.12200000021</v>
      </c>
      <c r="F17" s="615">
        <v>4944537.4161427086</v>
      </c>
      <c r="G17" s="615">
        <v>0</v>
      </c>
      <c r="H17" s="614">
        <v>0</v>
      </c>
      <c r="I17" s="616">
        <f t="shared" si="0"/>
        <v>247999324.32516819</v>
      </c>
    </row>
    <row r="18" spans="1:9">
      <c r="A18" s="613">
        <v>12</v>
      </c>
      <c r="B18" s="602" t="s">
        <v>71</v>
      </c>
      <c r="C18" s="614">
        <v>0</v>
      </c>
      <c r="D18" s="614">
        <v>0</v>
      </c>
      <c r="E18" s="615">
        <v>0</v>
      </c>
      <c r="F18" s="615">
        <v>0</v>
      </c>
      <c r="G18" s="615">
        <v>0</v>
      </c>
      <c r="H18" s="614">
        <v>0</v>
      </c>
      <c r="I18" s="616">
        <f t="shared" si="0"/>
        <v>0</v>
      </c>
    </row>
    <row r="19" spans="1:9">
      <c r="A19" s="617">
        <v>13</v>
      </c>
      <c r="B19" s="604" t="s">
        <v>72</v>
      </c>
      <c r="C19" s="614">
        <v>0</v>
      </c>
      <c r="D19" s="614">
        <v>0</v>
      </c>
      <c r="E19" s="615">
        <v>0</v>
      </c>
      <c r="F19" s="615">
        <v>0</v>
      </c>
      <c r="G19" s="615">
        <v>0</v>
      </c>
      <c r="H19" s="614">
        <v>0</v>
      </c>
      <c r="I19" s="616">
        <f t="shared" si="0"/>
        <v>0</v>
      </c>
    </row>
    <row r="20" spans="1:9">
      <c r="A20" s="613">
        <v>14</v>
      </c>
      <c r="B20" s="602" t="s">
        <v>669</v>
      </c>
      <c r="C20" s="614">
        <v>8661451.2479999997</v>
      </c>
      <c r="D20" s="614">
        <v>522756931.77400005</v>
      </c>
      <c r="E20" s="615">
        <v>8499413.5059999991</v>
      </c>
      <c r="F20" s="615">
        <v>0</v>
      </c>
      <c r="G20" s="615">
        <v>0</v>
      </c>
      <c r="H20" s="614">
        <v>0</v>
      </c>
      <c r="I20" s="616">
        <f t="shared" si="0"/>
        <v>522918969.51600009</v>
      </c>
    </row>
    <row r="21" spans="1:9" s="619" customFormat="1">
      <c r="A21" s="618">
        <v>15</v>
      </c>
      <c r="B21" s="608" t="s">
        <v>68</v>
      </c>
      <c r="C21" s="603">
        <f>SUM(C7:C15)+SUM(C17:C20)</f>
        <v>149690954.65799955</v>
      </c>
      <c r="D21" s="603">
        <f t="shared" ref="D21:H21" si="1">SUM(D7:D15)+SUM(D17:D20)</f>
        <v>3253370530.7026415</v>
      </c>
      <c r="E21" s="603">
        <f t="shared" si="1"/>
        <v>111817491.56300005</v>
      </c>
      <c r="F21" s="603">
        <f t="shared" si="1"/>
        <v>40851465.849000782</v>
      </c>
      <c r="G21" s="603">
        <f t="shared" si="1"/>
        <v>0</v>
      </c>
      <c r="H21" s="603">
        <f t="shared" si="1"/>
        <v>13924201.619999908</v>
      </c>
      <c r="I21" s="95">
        <f t="shared" si="0"/>
        <v>3250392527.9486399</v>
      </c>
    </row>
    <row r="22" spans="1:9">
      <c r="A22" s="620">
        <v>16</v>
      </c>
      <c r="B22" s="621" t="s">
        <v>691</v>
      </c>
      <c r="C22" s="614">
        <v>140119499.36999899</v>
      </c>
      <c r="D22" s="614">
        <v>2171882925.0570302</v>
      </c>
      <c r="E22" s="615">
        <v>102408074.01377669</v>
      </c>
      <c r="F22" s="615">
        <v>40351465.85322386</v>
      </c>
      <c r="G22" s="615">
        <v>0</v>
      </c>
      <c r="H22" s="614">
        <v>13924201.619999908</v>
      </c>
      <c r="I22" s="616">
        <f t="shared" si="0"/>
        <v>2169242884.5600286</v>
      </c>
    </row>
    <row r="23" spans="1:9">
      <c r="A23" s="620">
        <v>17</v>
      </c>
      <c r="B23" s="621" t="s">
        <v>692</v>
      </c>
      <c r="C23" s="614">
        <v>0</v>
      </c>
      <c r="D23" s="614">
        <v>234454757.86999997</v>
      </c>
      <c r="E23" s="615">
        <v>0</v>
      </c>
      <c r="F23" s="615">
        <v>0</v>
      </c>
      <c r="G23" s="615">
        <v>0</v>
      </c>
      <c r="H23" s="614">
        <v>0</v>
      </c>
      <c r="I23" s="616">
        <f t="shared" si="0"/>
        <v>234454757.86999997</v>
      </c>
    </row>
    <row r="26" spans="1:9" ht="42.6" customHeight="1">
      <c r="B26" s="609" t="s">
        <v>937</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scale="2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zoomScale="85" zoomScaleNormal="85" workbookViewId="0">
      <selection activeCell="B40" sqref="B40"/>
    </sheetView>
  </sheetViews>
  <sheetFormatPr defaultColWidth="9.140625" defaultRowHeight="12.75"/>
  <cols>
    <col min="1" max="1" width="11" style="595" bestFit="1" customWidth="1"/>
    <col min="2" max="2" width="68.7109375" style="595" customWidth="1"/>
    <col min="3" max="8" width="22" style="595" customWidth="1"/>
    <col min="9" max="9" width="23.28515625" style="595" customWidth="1"/>
    <col min="10" max="16384" width="9.140625" style="595"/>
  </cols>
  <sheetData>
    <row r="1" spans="1:12" ht="15">
      <c r="A1" s="594" t="s">
        <v>188</v>
      </c>
      <c r="B1" s="97" t="str">
        <f>Info!C2</f>
        <v>სს ”ლიბერთი ბანკი”</v>
      </c>
    </row>
    <row r="2" spans="1:12">
      <c r="A2" s="596" t="s">
        <v>189</v>
      </c>
      <c r="B2" s="597">
        <f>'1. key ratios'!B2</f>
        <v>44651</v>
      </c>
    </row>
    <row r="3" spans="1:12">
      <c r="A3" s="598" t="s">
        <v>693</v>
      </c>
    </row>
    <row r="4" spans="1:12">
      <c r="C4" s="610" t="s">
        <v>671</v>
      </c>
      <c r="D4" s="610" t="s">
        <v>672</v>
      </c>
      <c r="E4" s="610" t="s">
        <v>673</v>
      </c>
      <c r="F4" s="610" t="s">
        <v>674</v>
      </c>
      <c r="G4" s="610" t="s">
        <v>675</v>
      </c>
      <c r="H4" s="610" t="s">
        <v>676</v>
      </c>
      <c r="I4" s="610" t="s">
        <v>677</v>
      </c>
    </row>
    <row r="5" spans="1:12" ht="41.45" customHeight="1">
      <c r="A5" s="788" t="s">
        <v>948</v>
      </c>
      <c r="B5" s="789"/>
      <c r="C5" s="802" t="s">
        <v>681</v>
      </c>
      <c r="D5" s="802"/>
      <c r="E5" s="802" t="s">
        <v>682</v>
      </c>
      <c r="F5" s="802" t="s">
        <v>683</v>
      </c>
      <c r="G5" s="800" t="s">
        <v>684</v>
      </c>
      <c r="H5" s="800" t="s">
        <v>685</v>
      </c>
      <c r="I5" s="611" t="s">
        <v>686</v>
      </c>
    </row>
    <row r="6" spans="1:12" ht="41.45" customHeight="1">
      <c r="A6" s="792"/>
      <c r="B6" s="793"/>
      <c r="C6" s="612" t="s">
        <v>687</v>
      </c>
      <c r="D6" s="612" t="s">
        <v>688</v>
      </c>
      <c r="E6" s="802"/>
      <c r="F6" s="802"/>
      <c r="G6" s="801"/>
      <c r="H6" s="801"/>
      <c r="I6" s="611" t="s">
        <v>689</v>
      </c>
    </row>
    <row r="7" spans="1:12">
      <c r="A7" s="623">
        <v>1</v>
      </c>
      <c r="B7" s="624" t="s">
        <v>694</v>
      </c>
      <c r="C7" s="691">
        <v>20248425.779500026</v>
      </c>
      <c r="D7" s="691">
        <v>911963197.29203033</v>
      </c>
      <c r="E7" s="691">
        <v>16590181.833271706</v>
      </c>
      <c r="F7" s="691">
        <v>11216986.600628363</v>
      </c>
      <c r="G7" s="691"/>
      <c r="H7" s="691">
        <v>0</v>
      </c>
      <c r="I7" s="701">
        <f>C7+D7-E7-F7-G7</f>
        <v>904404454.63763022</v>
      </c>
      <c r="L7" s="700"/>
    </row>
    <row r="8" spans="1:12">
      <c r="A8" s="623">
        <v>2</v>
      </c>
      <c r="B8" s="624" t="s">
        <v>695</v>
      </c>
      <c r="C8" s="691">
        <v>0</v>
      </c>
      <c r="D8" s="691">
        <v>205955439.86038756</v>
      </c>
      <c r="E8" s="691">
        <v>0</v>
      </c>
      <c r="F8" s="691">
        <v>625009.53503072006</v>
      </c>
      <c r="G8" s="691"/>
      <c r="H8" s="691">
        <v>0</v>
      </c>
      <c r="I8" s="701">
        <f>C8+D8-E8-F8-G8</f>
        <v>205330430.32535684</v>
      </c>
      <c r="L8" s="700"/>
    </row>
    <row r="9" spans="1:12">
      <c r="A9" s="623">
        <v>3</v>
      </c>
      <c r="B9" s="624" t="s">
        <v>696</v>
      </c>
      <c r="C9" s="691">
        <v>0</v>
      </c>
      <c r="D9" s="691">
        <v>68021797.869745985</v>
      </c>
      <c r="E9" s="691">
        <v>0</v>
      </c>
      <c r="F9" s="691">
        <v>1357439.6236309004</v>
      </c>
      <c r="G9" s="691"/>
      <c r="H9" s="691">
        <v>0</v>
      </c>
      <c r="I9" s="701">
        <f t="shared" ref="I9:I34" si="0">C9+D9-E9-F9-G9</f>
        <v>66664358.246115081</v>
      </c>
      <c r="L9" s="700"/>
    </row>
    <row r="10" spans="1:12">
      <c r="A10" s="623">
        <v>4</v>
      </c>
      <c r="B10" s="624" t="s">
        <v>697</v>
      </c>
      <c r="C10" s="691">
        <v>3006461.5571949999</v>
      </c>
      <c r="D10" s="691">
        <v>68484388.570477024</v>
      </c>
      <c r="E10" s="691">
        <v>2333423.9410180999</v>
      </c>
      <c r="F10" s="691">
        <v>1101161.9875670199</v>
      </c>
      <c r="G10" s="691"/>
      <c r="H10" s="691">
        <v>0</v>
      </c>
      <c r="I10" s="701">
        <f t="shared" si="0"/>
        <v>68056264.19908689</v>
      </c>
      <c r="L10" s="700"/>
    </row>
    <row r="11" spans="1:12">
      <c r="A11" s="623">
        <v>5</v>
      </c>
      <c r="B11" s="624" t="s">
        <v>698</v>
      </c>
      <c r="C11" s="691">
        <v>3315445.8251920003</v>
      </c>
      <c r="D11" s="691">
        <v>66940595.387199953</v>
      </c>
      <c r="E11" s="691">
        <v>3189689.2327922992</v>
      </c>
      <c r="F11" s="691">
        <v>899864.35401699995</v>
      </c>
      <c r="G11" s="691"/>
      <c r="H11" s="691">
        <v>0</v>
      </c>
      <c r="I11" s="701">
        <f t="shared" si="0"/>
        <v>66166487.625582658</v>
      </c>
      <c r="L11" s="700"/>
    </row>
    <row r="12" spans="1:12">
      <c r="A12" s="623">
        <v>6</v>
      </c>
      <c r="B12" s="624" t="s">
        <v>699</v>
      </c>
      <c r="C12" s="691">
        <v>12721.43</v>
      </c>
      <c r="D12" s="691">
        <v>10648655.846521001</v>
      </c>
      <c r="E12" s="691">
        <v>33548.855000000003</v>
      </c>
      <c r="F12" s="691">
        <v>208126.53965354001</v>
      </c>
      <c r="G12" s="691"/>
      <c r="H12" s="691">
        <v>0</v>
      </c>
      <c r="I12" s="701">
        <f t="shared" si="0"/>
        <v>10419701.881867461</v>
      </c>
      <c r="L12" s="700"/>
    </row>
    <row r="13" spans="1:12">
      <c r="A13" s="623">
        <v>7</v>
      </c>
      <c r="B13" s="624" t="s">
        <v>700</v>
      </c>
      <c r="C13" s="691">
        <v>388584.63464400003</v>
      </c>
      <c r="D13" s="691">
        <v>42323788.522762991</v>
      </c>
      <c r="E13" s="691">
        <v>281982.22329280002</v>
      </c>
      <c r="F13" s="691">
        <v>811344.05313784035</v>
      </c>
      <c r="G13" s="691"/>
      <c r="H13" s="691">
        <v>0</v>
      </c>
      <c r="I13" s="701">
        <f t="shared" si="0"/>
        <v>41619046.880976357</v>
      </c>
      <c r="L13" s="700"/>
    </row>
    <row r="14" spans="1:12">
      <c r="A14" s="623">
        <v>8</v>
      </c>
      <c r="B14" s="624" t="s">
        <v>701</v>
      </c>
      <c r="C14" s="691">
        <v>58296.880000000005</v>
      </c>
      <c r="D14" s="691">
        <v>12806795.912316997</v>
      </c>
      <c r="E14" s="691">
        <v>65989.917000000001</v>
      </c>
      <c r="F14" s="691">
        <v>247842.64884830004</v>
      </c>
      <c r="G14" s="691"/>
      <c r="H14" s="691">
        <v>0</v>
      </c>
      <c r="I14" s="701">
        <f t="shared" si="0"/>
        <v>12551260.226468697</v>
      </c>
      <c r="L14" s="700"/>
    </row>
    <row r="15" spans="1:12">
      <c r="A15" s="623">
        <v>9</v>
      </c>
      <c r="B15" s="624" t="s">
        <v>702</v>
      </c>
      <c r="C15" s="691">
        <v>53818.1</v>
      </c>
      <c r="D15" s="691">
        <v>6269117.1155660003</v>
      </c>
      <c r="E15" s="691">
        <v>99855.384000000005</v>
      </c>
      <c r="F15" s="691">
        <v>114881.25858702001</v>
      </c>
      <c r="G15" s="691"/>
      <c r="H15" s="691">
        <v>0</v>
      </c>
      <c r="I15" s="701">
        <f t="shared" si="0"/>
        <v>6108198.5729789799</v>
      </c>
      <c r="L15" s="700"/>
    </row>
    <row r="16" spans="1:12">
      <c r="A16" s="623">
        <v>10</v>
      </c>
      <c r="B16" s="624" t="s">
        <v>703</v>
      </c>
      <c r="C16" s="691">
        <v>10228.539999999999</v>
      </c>
      <c r="D16" s="691">
        <v>1460034.6646730001</v>
      </c>
      <c r="E16" s="691">
        <v>15165.148999999999</v>
      </c>
      <c r="F16" s="691">
        <v>27960.34708974</v>
      </c>
      <c r="G16" s="691"/>
      <c r="H16" s="691">
        <v>0</v>
      </c>
      <c r="I16" s="701">
        <f t="shared" si="0"/>
        <v>1427137.7085832602</v>
      </c>
      <c r="L16" s="700"/>
    </row>
    <row r="17" spans="1:12">
      <c r="A17" s="623">
        <v>11</v>
      </c>
      <c r="B17" s="624" t="s">
        <v>704</v>
      </c>
      <c r="C17" s="691">
        <v>37717.53</v>
      </c>
      <c r="D17" s="691">
        <v>26562107.596675009</v>
      </c>
      <c r="E17" s="691">
        <v>39502.777999999998</v>
      </c>
      <c r="F17" s="691">
        <v>523564.8240415199</v>
      </c>
      <c r="G17" s="691"/>
      <c r="H17" s="691">
        <v>0</v>
      </c>
      <c r="I17" s="701">
        <f t="shared" si="0"/>
        <v>26036757.52463349</v>
      </c>
      <c r="L17" s="700"/>
    </row>
    <row r="18" spans="1:12">
      <c r="A18" s="623">
        <v>12</v>
      </c>
      <c r="B18" s="624" t="s">
        <v>705</v>
      </c>
      <c r="C18" s="691">
        <v>6878549.9483840037</v>
      </c>
      <c r="D18" s="691">
        <v>99779746.383382052</v>
      </c>
      <c r="E18" s="691">
        <v>4493175.9660624014</v>
      </c>
      <c r="F18" s="691">
        <v>1949714.7811981393</v>
      </c>
      <c r="G18" s="691"/>
      <c r="H18" s="691">
        <v>224.53</v>
      </c>
      <c r="I18" s="701">
        <f t="shared" si="0"/>
        <v>100215405.58450551</v>
      </c>
      <c r="L18" s="700"/>
    </row>
    <row r="19" spans="1:12">
      <c r="A19" s="623">
        <v>13</v>
      </c>
      <c r="B19" s="624" t="s">
        <v>706</v>
      </c>
      <c r="C19" s="691">
        <v>830187.15</v>
      </c>
      <c r="D19" s="691">
        <v>49609433.211845987</v>
      </c>
      <c r="E19" s="691">
        <v>560341.05484160013</v>
      </c>
      <c r="F19" s="691">
        <v>954940.16386408044</v>
      </c>
      <c r="G19" s="691"/>
      <c r="H19" s="691">
        <v>329.57</v>
      </c>
      <c r="I19" s="701">
        <f t="shared" si="0"/>
        <v>48924339.143140301</v>
      </c>
      <c r="L19" s="700"/>
    </row>
    <row r="20" spans="1:12">
      <c r="A20" s="623">
        <v>14</v>
      </c>
      <c r="B20" s="624" t="s">
        <v>707</v>
      </c>
      <c r="C20" s="691">
        <v>6616384.5069249999</v>
      </c>
      <c r="D20" s="691">
        <v>59025563.897454992</v>
      </c>
      <c r="E20" s="691">
        <v>3819675.3272291995</v>
      </c>
      <c r="F20" s="691">
        <v>803318.26252686023</v>
      </c>
      <c r="G20" s="691"/>
      <c r="H20" s="691">
        <v>0</v>
      </c>
      <c r="I20" s="701">
        <f t="shared" si="0"/>
        <v>61018954.81462393</v>
      </c>
      <c r="L20" s="700"/>
    </row>
    <row r="21" spans="1:12">
      <c r="A21" s="623">
        <v>15</v>
      </c>
      <c r="B21" s="624" t="s">
        <v>708</v>
      </c>
      <c r="C21" s="691">
        <v>1305976.624448</v>
      </c>
      <c r="D21" s="691">
        <v>18746816.479139999</v>
      </c>
      <c r="E21" s="691">
        <v>668243.3947850999</v>
      </c>
      <c r="F21" s="691">
        <v>347729.58896999998</v>
      </c>
      <c r="G21" s="691"/>
      <c r="H21" s="691">
        <v>0</v>
      </c>
      <c r="I21" s="701">
        <f t="shared" si="0"/>
        <v>19036820.119832899</v>
      </c>
      <c r="L21" s="700"/>
    </row>
    <row r="22" spans="1:12">
      <c r="A22" s="623">
        <v>16</v>
      </c>
      <c r="B22" s="624" t="s">
        <v>709</v>
      </c>
      <c r="C22" s="691">
        <v>0</v>
      </c>
      <c r="D22" s="691">
        <v>19022895.756396998</v>
      </c>
      <c r="E22" s="691">
        <v>0</v>
      </c>
      <c r="F22" s="691">
        <v>379425.50081734004</v>
      </c>
      <c r="G22" s="691"/>
      <c r="H22" s="691">
        <v>0</v>
      </c>
      <c r="I22" s="701">
        <f t="shared" si="0"/>
        <v>18643470.255579658</v>
      </c>
      <c r="L22" s="700"/>
    </row>
    <row r="23" spans="1:12">
      <c r="A23" s="623">
        <v>17</v>
      </c>
      <c r="B23" s="624" t="s">
        <v>710</v>
      </c>
      <c r="C23" s="691">
        <v>0</v>
      </c>
      <c r="D23" s="691">
        <v>1931547.129528</v>
      </c>
      <c r="E23" s="691">
        <v>0</v>
      </c>
      <c r="F23" s="691">
        <v>38403.86371582</v>
      </c>
      <c r="G23" s="691"/>
      <c r="H23" s="691">
        <v>0</v>
      </c>
      <c r="I23" s="701">
        <f t="shared" si="0"/>
        <v>1893143.26581218</v>
      </c>
      <c r="L23" s="700"/>
    </row>
    <row r="24" spans="1:12">
      <c r="A24" s="623">
        <v>18</v>
      </c>
      <c r="B24" s="624" t="s">
        <v>711</v>
      </c>
      <c r="C24" s="691">
        <v>0</v>
      </c>
      <c r="D24" s="691">
        <v>50438986.055303</v>
      </c>
      <c r="E24" s="691">
        <v>2952.7229195999998</v>
      </c>
      <c r="F24" s="691">
        <v>1004825.3150231</v>
      </c>
      <c r="G24" s="691"/>
      <c r="H24" s="691">
        <v>0</v>
      </c>
      <c r="I24" s="701">
        <f t="shared" si="0"/>
        <v>49431208.0173603</v>
      </c>
      <c r="L24" s="700"/>
    </row>
    <row r="25" spans="1:12">
      <c r="A25" s="623">
        <v>19</v>
      </c>
      <c r="B25" s="624" t="s">
        <v>712</v>
      </c>
      <c r="C25" s="691">
        <v>320401.17981600005</v>
      </c>
      <c r="D25" s="691">
        <v>2289175.408855</v>
      </c>
      <c r="E25" s="691">
        <v>327960.62957900006</v>
      </c>
      <c r="F25" s="691">
        <v>43687.58680736</v>
      </c>
      <c r="G25" s="691"/>
      <c r="H25" s="691">
        <v>0</v>
      </c>
      <c r="I25" s="701">
        <f t="shared" si="0"/>
        <v>2237928.3722846401</v>
      </c>
      <c r="L25" s="700"/>
    </row>
    <row r="26" spans="1:12">
      <c r="A26" s="623">
        <v>20</v>
      </c>
      <c r="B26" s="624" t="s">
        <v>713</v>
      </c>
      <c r="C26" s="691">
        <v>16679753.808255998</v>
      </c>
      <c r="D26" s="691">
        <v>20559251.649371006</v>
      </c>
      <c r="E26" s="691">
        <v>5003926.1424767999</v>
      </c>
      <c r="F26" s="691">
        <v>408958.93802007998</v>
      </c>
      <c r="G26" s="691"/>
      <c r="H26" s="691">
        <v>0</v>
      </c>
      <c r="I26" s="701">
        <f t="shared" si="0"/>
        <v>31826120.377130125</v>
      </c>
      <c r="J26" s="625"/>
      <c r="L26" s="700"/>
    </row>
    <row r="27" spans="1:12">
      <c r="A27" s="623">
        <v>21</v>
      </c>
      <c r="B27" s="624" t="s">
        <v>714</v>
      </c>
      <c r="C27" s="691">
        <v>19955</v>
      </c>
      <c r="D27" s="691">
        <v>7216154.5999999996</v>
      </c>
      <c r="E27" s="691">
        <v>9977.5</v>
      </c>
      <c r="F27" s="691">
        <v>141711.88579999999</v>
      </c>
      <c r="G27" s="691"/>
      <c r="H27" s="691">
        <v>0</v>
      </c>
      <c r="I27" s="701">
        <f t="shared" si="0"/>
        <v>7084420.2141999993</v>
      </c>
      <c r="J27" s="625"/>
      <c r="L27" s="700"/>
    </row>
    <row r="28" spans="1:12">
      <c r="A28" s="623">
        <v>22</v>
      </c>
      <c r="B28" s="624" t="s">
        <v>715</v>
      </c>
      <c r="C28" s="691">
        <v>872825.45403299993</v>
      </c>
      <c r="D28" s="691">
        <v>11196562.583634</v>
      </c>
      <c r="E28" s="691">
        <v>339366.38355840003</v>
      </c>
      <c r="F28" s="691">
        <v>212558.60814154005</v>
      </c>
      <c r="G28" s="691"/>
      <c r="H28" s="691">
        <v>0</v>
      </c>
      <c r="I28" s="701">
        <f t="shared" si="0"/>
        <v>11517463.045967061</v>
      </c>
      <c r="J28" s="625"/>
      <c r="L28" s="700"/>
    </row>
    <row r="29" spans="1:12">
      <c r="A29" s="623">
        <v>23</v>
      </c>
      <c r="B29" s="624" t="s">
        <v>716</v>
      </c>
      <c r="C29" s="691">
        <v>12052606.536793014</v>
      </c>
      <c r="D29" s="691">
        <v>178168657.82109177</v>
      </c>
      <c r="E29" s="691">
        <v>7572853.6289342102</v>
      </c>
      <c r="F29" s="691">
        <v>3223813.5924836327</v>
      </c>
      <c r="G29" s="691"/>
      <c r="H29" s="691">
        <v>1482.14</v>
      </c>
      <c r="I29" s="701">
        <f t="shared" si="0"/>
        <v>179424597.13646695</v>
      </c>
      <c r="J29" s="625"/>
      <c r="L29" s="700"/>
    </row>
    <row r="30" spans="1:12">
      <c r="A30" s="623">
        <v>24</v>
      </c>
      <c r="B30" s="624" t="s">
        <v>717</v>
      </c>
      <c r="C30" s="691">
        <v>12225609.611297002</v>
      </c>
      <c r="D30" s="691">
        <v>234479094.78644758</v>
      </c>
      <c r="E30" s="691">
        <v>9951353.7382655013</v>
      </c>
      <c r="F30" s="691">
        <v>4256786.6253213091</v>
      </c>
      <c r="G30" s="691"/>
      <c r="H30" s="691">
        <v>1976.41</v>
      </c>
      <c r="I30" s="701">
        <f t="shared" si="0"/>
        <v>232496564.03415778</v>
      </c>
      <c r="J30" s="625"/>
      <c r="L30" s="700"/>
    </row>
    <row r="31" spans="1:12">
      <c r="A31" s="623">
        <v>25</v>
      </c>
      <c r="B31" s="624" t="s">
        <v>718</v>
      </c>
      <c r="C31" s="691">
        <v>566934.80000000028</v>
      </c>
      <c r="D31" s="691">
        <v>5739617.7194719994</v>
      </c>
      <c r="E31" s="691">
        <v>483802.64600000024</v>
      </c>
      <c r="F31" s="691">
        <v>112361.78280510001</v>
      </c>
      <c r="G31" s="691"/>
      <c r="H31" s="691">
        <v>2453.56</v>
      </c>
      <c r="I31" s="701">
        <f t="shared" si="0"/>
        <v>5710388.0906668985</v>
      </c>
      <c r="J31" s="625"/>
      <c r="L31" s="700"/>
    </row>
    <row r="32" spans="1:12">
      <c r="A32" s="623">
        <v>26</v>
      </c>
      <c r="B32" s="624" t="s">
        <v>719</v>
      </c>
      <c r="C32" s="691">
        <v>54618614.217292801</v>
      </c>
      <c r="D32" s="691">
        <v>502253457.10553718</v>
      </c>
      <c r="E32" s="691">
        <v>46525105.565764993</v>
      </c>
      <c r="F32" s="691">
        <v>9339047.5854967944</v>
      </c>
      <c r="G32" s="691"/>
      <c r="H32" s="691">
        <v>13917735.41</v>
      </c>
      <c r="I32" s="701">
        <f t="shared" si="0"/>
        <v>501007918.17156816</v>
      </c>
      <c r="J32" s="625"/>
      <c r="L32" s="700"/>
    </row>
    <row r="33" spans="1:12">
      <c r="A33" s="623">
        <v>27</v>
      </c>
      <c r="B33" s="626" t="s">
        <v>165</v>
      </c>
      <c r="C33" s="691">
        <v>9571455.5442236979</v>
      </c>
      <c r="D33" s="691">
        <v>571477651.47682691</v>
      </c>
      <c r="E33" s="691">
        <v>9409417.5492083002</v>
      </c>
      <c r="F33" s="691">
        <v>499999.99577765848</v>
      </c>
      <c r="G33" s="691">
        <v>0</v>
      </c>
      <c r="H33" s="691">
        <v>0</v>
      </c>
      <c r="I33" s="701">
        <f t="shared" si="0"/>
        <v>571139689.47606468</v>
      </c>
      <c r="J33" s="625"/>
      <c r="L33" s="700"/>
    </row>
    <row r="34" spans="1:12">
      <c r="A34" s="623">
        <v>28</v>
      </c>
      <c r="B34" s="627" t="s">
        <v>68</v>
      </c>
      <c r="C34" s="692">
        <f>SUM(C7:C33)</f>
        <v>149690954.65799955</v>
      </c>
      <c r="D34" s="692">
        <f t="shared" ref="D34:H34" si="1">SUM(D7:D33)</f>
        <v>3253370530.7026415</v>
      </c>
      <c r="E34" s="692">
        <f t="shared" si="1"/>
        <v>111817491.56300001</v>
      </c>
      <c r="F34" s="692">
        <f t="shared" si="1"/>
        <v>40851465.849000782</v>
      </c>
      <c r="G34" s="692">
        <f t="shared" si="1"/>
        <v>0</v>
      </c>
      <c r="H34" s="692">
        <f t="shared" si="1"/>
        <v>13924201.620000001</v>
      </c>
      <c r="I34" s="702">
        <f t="shared" si="0"/>
        <v>3250392527.9486399</v>
      </c>
      <c r="J34" s="625"/>
      <c r="L34" s="700"/>
    </row>
    <row r="35" spans="1:12">
      <c r="A35" s="625"/>
      <c r="B35" s="625"/>
      <c r="C35" s="625"/>
      <c r="D35" s="625"/>
      <c r="E35" s="625"/>
      <c r="F35" s="625"/>
      <c r="G35" s="625"/>
      <c r="H35" s="625"/>
      <c r="I35" s="625"/>
      <c r="J35" s="625"/>
    </row>
    <row r="36" spans="1:12">
      <c r="A36" s="625"/>
      <c r="B36" s="628"/>
      <c r="C36" s="625"/>
      <c r="D36" s="625"/>
      <c r="E36" s="625"/>
      <c r="F36" s="625"/>
      <c r="G36" s="625"/>
      <c r="H36" s="625"/>
      <c r="I36" s="625"/>
      <c r="J36" s="625"/>
    </row>
    <row r="37" spans="1:12">
      <c r="A37" s="625"/>
      <c r="B37" s="625"/>
      <c r="C37" s="727"/>
      <c r="D37" s="727"/>
      <c r="E37" s="727"/>
      <c r="F37" s="727"/>
      <c r="G37" s="727"/>
      <c r="H37" s="727"/>
      <c r="I37" s="727"/>
      <c r="J37" s="625"/>
    </row>
    <row r="38" spans="1:12">
      <c r="A38" s="625"/>
      <c r="B38" s="625"/>
      <c r="C38" s="727"/>
      <c r="D38" s="727"/>
      <c r="E38" s="727"/>
      <c r="F38" s="727"/>
      <c r="G38" s="727"/>
      <c r="H38" s="727"/>
      <c r="I38" s="727"/>
      <c r="J38" s="625"/>
    </row>
    <row r="39" spans="1:12">
      <c r="A39" s="625"/>
      <c r="B39" s="625"/>
      <c r="C39" s="625"/>
      <c r="D39" s="625"/>
      <c r="E39" s="625"/>
      <c r="F39" s="625"/>
      <c r="G39" s="625"/>
      <c r="H39" s="625"/>
      <c r="I39" s="625"/>
      <c r="J39" s="625"/>
    </row>
    <row r="40" spans="1:12">
      <c r="A40" s="625"/>
      <c r="B40" s="625"/>
      <c r="C40" s="625"/>
      <c r="D40" s="625"/>
      <c r="E40" s="625"/>
      <c r="F40" s="625"/>
      <c r="G40" s="625"/>
      <c r="H40" s="625"/>
      <c r="I40" s="625"/>
      <c r="J40" s="625"/>
    </row>
    <row r="41" spans="1:12">
      <c r="A41" s="625"/>
      <c r="B41" s="625"/>
      <c r="C41" s="625"/>
      <c r="D41" s="625"/>
      <c r="E41" s="625"/>
      <c r="F41" s="625"/>
      <c r="G41" s="625"/>
      <c r="H41" s="625"/>
      <c r="I41" s="625"/>
      <c r="J41" s="625"/>
    </row>
    <row r="42" spans="1:12">
      <c r="A42" s="629"/>
      <c r="B42" s="629"/>
      <c r="C42" s="625"/>
      <c r="D42" s="625"/>
      <c r="E42" s="625"/>
      <c r="F42" s="625"/>
      <c r="G42" s="625"/>
      <c r="H42" s="625"/>
      <c r="I42" s="625"/>
      <c r="J42" s="625"/>
    </row>
    <row r="43" spans="1:12">
      <c r="A43" s="629"/>
      <c r="B43" s="629"/>
      <c r="C43" s="625"/>
      <c r="D43" s="625"/>
      <c r="E43" s="625"/>
      <c r="F43" s="625"/>
      <c r="G43" s="625"/>
      <c r="H43" s="625"/>
      <c r="I43" s="625"/>
      <c r="J43" s="625"/>
    </row>
    <row r="44" spans="1:12">
      <c r="A44" s="625"/>
      <c r="B44" s="630"/>
      <c r="C44" s="625"/>
      <c r="D44" s="625"/>
      <c r="E44" s="625"/>
      <c r="F44" s="625"/>
      <c r="G44" s="625"/>
      <c r="H44" s="625"/>
      <c r="I44" s="625"/>
      <c r="J44" s="625"/>
    </row>
    <row r="45" spans="1:12">
      <c r="A45" s="625"/>
      <c r="B45" s="630"/>
      <c r="C45" s="625"/>
      <c r="D45" s="625"/>
      <c r="E45" s="625"/>
      <c r="F45" s="625"/>
      <c r="G45" s="625"/>
      <c r="H45" s="625"/>
      <c r="I45" s="625"/>
      <c r="J45" s="625"/>
    </row>
    <row r="46" spans="1:12">
      <c r="A46" s="625"/>
      <c r="B46" s="630"/>
      <c r="C46" s="625"/>
      <c r="D46" s="625"/>
      <c r="E46" s="625"/>
      <c r="F46" s="625"/>
      <c r="G46" s="625"/>
      <c r="H46" s="625"/>
      <c r="I46" s="625"/>
      <c r="J46" s="625"/>
    </row>
    <row r="47" spans="1:12">
      <c r="A47" s="625"/>
      <c r="B47" s="625"/>
      <c r="C47" s="625"/>
      <c r="D47" s="625"/>
      <c r="E47" s="625"/>
      <c r="F47" s="625"/>
      <c r="G47" s="625"/>
      <c r="H47" s="625"/>
      <c r="I47" s="625"/>
      <c r="J47" s="625"/>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scale="3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D40" sqref="D40"/>
    </sheetView>
  </sheetViews>
  <sheetFormatPr defaultColWidth="9.140625" defaultRowHeight="12.75"/>
  <cols>
    <col min="1" max="1" width="11.85546875" style="595" bestFit="1" customWidth="1"/>
    <col min="2" max="2" width="95.5703125" style="595" customWidth="1"/>
    <col min="3" max="3" width="35.5703125" style="595" customWidth="1"/>
    <col min="4" max="4" width="37.28515625" style="622" customWidth="1"/>
    <col min="5" max="16384" width="9.140625" style="595"/>
  </cols>
  <sheetData>
    <row r="1" spans="1:4" ht="15">
      <c r="A1" s="594" t="s">
        <v>188</v>
      </c>
      <c r="B1" s="97" t="str">
        <f>Info!C2</f>
        <v>სს ”ლიბერთი ბანკი”</v>
      </c>
      <c r="D1" s="595"/>
    </row>
    <row r="2" spans="1:4">
      <c r="A2" s="596" t="s">
        <v>189</v>
      </c>
      <c r="B2" s="597">
        <f>'1. key ratios'!B2</f>
        <v>44651</v>
      </c>
      <c r="D2" s="595"/>
    </row>
    <row r="3" spans="1:4">
      <c r="A3" s="598" t="s">
        <v>720</v>
      </c>
      <c r="D3" s="595"/>
    </row>
    <row r="5" spans="1:4" ht="51">
      <c r="A5" s="803" t="s">
        <v>721</v>
      </c>
      <c r="B5" s="803"/>
      <c r="C5" s="600" t="s">
        <v>722</v>
      </c>
      <c r="D5" s="600" t="s">
        <v>723</v>
      </c>
    </row>
    <row r="6" spans="1:4">
      <c r="A6" s="631">
        <v>1</v>
      </c>
      <c r="B6" s="632" t="s">
        <v>724</v>
      </c>
      <c r="C6" s="691">
        <v>140334062.29499954</v>
      </c>
      <c r="D6" s="691"/>
    </row>
    <row r="7" spans="1:4">
      <c r="A7" s="633">
        <v>2</v>
      </c>
      <c r="B7" s="632" t="s">
        <v>725</v>
      </c>
      <c r="C7" s="691">
        <v>28550146.635419253</v>
      </c>
      <c r="D7" s="691">
        <f>SUM(D8:D11)</f>
        <v>0</v>
      </c>
    </row>
    <row r="8" spans="1:4">
      <c r="A8" s="634">
        <v>2.1</v>
      </c>
      <c r="B8" s="635" t="s">
        <v>726</v>
      </c>
      <c r="C8" s="691">
        <v>17253028.18915211</v>
      </c>
      <c r="D8" s="691"/>
    </row>
    <row r="9" spans="1:4">
      <c r="A9" s="634">
        <v>2.2000000000000002</v>
      </c>
      <c r="B9" s="635" t="s">
        <v>727</v>
      </c>
      <c r="C9" s="691">
        <v>11282101.764641223</v>
      </c>
      <c r="D9" s="691"/>
    </row>
    <row r="10" spans="1:4">
      <c r="A10" s="634">
        <v>2.2999999999999998</v>
      </c>
      <c r="B10" s="635" t="s">
        <v>728</v>
      </c>
      <c r="C10" s="691">
        <v>15016.681625919999</v>
      </c>
      <c r="D10" s="691"/>
    </row>
    <row r="11" spans="1:4">
      <c r="A11" s="634">
        <v>2.4</v>
      </c>
      <c r="B11" s="635" t="s">
        <v>729</v>
      </c>
      <c r="C11" s="691">
        <v>0</v>
      </c>
      <c r="D11" s="691"/>
    </row>
    <row r="12" spans="1:4">
      <c r="A12" s="631">
        <v>3</v>
      </c>
      <c r="B12" s="632" t="s">
        <v>730</v>
      </c>
      <c r="C12" s="691">
        <v>26124669.363418229</v>
      </c>
      <c r="D12" s="691">
        <f>SUM(D13:D18)</f>
        <v>0</v>
      </c>
    </row>
    <row r="13" spans="1:4">
      <c r="A13" s="634">
        <v>3.1</v>
      </c>
      <c r="B13" s="635" t="s">
        <v>731</v>
      </c>
      <c r="C13" s="691">
        <v>13924201.619999938</v>
      </c>
      <c r="D13" s="691"/>
    </row>
    <row r="14" spans="1:4">
      <c r="A14" s="634">
        <v>3.2</v>
      </c>
      <c r="B14" s="635" t="s">
        <v>732</v>
      </c>
      <c r="C14" s="691">
        <v>6128280.2549490621</v>
      </c>
      <c r="D14" s="691"/>
    </row>
    <row r="15" spans="1:4">
      <c r="A15" s="634">
        <v>3.3</v>
      </c>
      <c r="B15" s="635" t="s">
        <v>733</v>
      </c>
      <c r="C15" s="691">
        <v>5023279.2086897753</v>
      </c>
      <c r="D15" s="691"/>
    </row>
    <row r="16" spans="1:4">
      <c r="A16" s="634">
        <v>3.4</v>
      </c>
      <c r="B16" s="635" t="s">
        <v>734</v>
      </c>
      <c r="C16" s="691">
        <v>788478.74813201989</v>
      </c>
      <c r="D16" s="691"/>
    </row>
    <row r="17" spans="1:4" ht="25.5">
      <c r="A17" s="633">
        <v>3.5</v>
      </c>
      <c r="B17" s="635" t="s">
        <v>735</v>
      </c>
      <c r="C17" s="691">
        <v>260429.53164743286</v>
      </c>
      <c r="D17" s="691"/>
    </row>
    <row r="18" spans="1:4">
      <c r="A18" s="634">
        <v>3.6</v>
      </c>
      <c r="B18" s="635" t="s">
        <v>736</v>
      </c>
      <c r="C18" s="691">
        <v>0</v>
      </c>
      <c r="D18" s="691"/>
    </row>
    <row r="19" spans="1:4">
      <c r="A19" s="636">
        <v>4</v>
      </c>
      <c r="B19" s="632" t="s">
        <v>737</v>
      </c>
      <c r="C19" s="692">
        <f>C6+C7-C12</f>
        <v>142759539.56700057</v>
      </c>
      <c r="D19" s="692">
        <f>D6+D7-D12</f>
        <v>0</v>
      </c>
    </row>
  </sheetData>
  <mergeCells count="1">
    <mergeCell ref="A5:B5"/>
  </mergeCells>
  <pageMargins left="0.7" right="0.7" top="0.75" bottom="0.75" header="0.3" footer="0.3"/>
  <pageSetup scale="4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85" zoomScaleNormal="85" workbookViewId="0">
      <selection activeCell="B42" sqref="B42"/>
    </sheetView>
  </sheetViews>
  <sheetFormatPr defaultColWidth="9.140625" defaultRowHeight="12.75"/>
  <cols>
    <col min="1" max="1" width="11.85546875" style="595" bestFit="1" customWidth="1"/>
    <col min="2" max="2" width="133.7109375" style="595" customWidth="1"/>
    <col min="3" max="3" width="22.7109375" style="595" customWidth="1"/>
    <col min="4" max="4" width="49.140625" style="622" customWidth="1"/>
    <col min="5" max="16384" width="9.140625" style="595"/>
  </cols>
  <sheetData>
    <row r="1" spans="1:4" ht="15">
      <c r="A1" s="594" t="s">
        <v>188</v>
      </c>
      <c r="B1" s="97" t="str">
        <f>Info!C2</f>
        <v>სს ”ლიბერთი ბანკი”</v>
      </c>
      <c r="D1" s="595"/>
    </row>
    <row r="2" spans="1:4">
      <c r="A2" s="596" t="s">
        <v>189</v>
      </c>
      <c r="B2" s="597">
        <f>'1. key ratios'!B2</f>
        <v>44651</v>
      </c>
      <c r="D2" s="595"/>
    </row>
    <row r="3" spans="1:4">
      <c r="A3" s="598" t="s">
        <v>738</v>
      </c>
      <c r="D3" s="595"/>
    </row>
    <row r="4" spans="1:4">
      <c r="A4" s="598"/>
      <c r="D4" s="595"/>
    </row>
    <row r="5" spans="1:4" ht="15" customHeight="1">
      <c r="A5" s="804" t="s">
        <v>739</v>
      </c>
      <c r="B5" s="805"/>
      <c r="C5" s="794" t="s">
        <v>740</v>
      </c>
      <c r="D5" s="808" t="s">
        <v>741</v>
      </c>
    </row>
    <row r="6" spans="1:4">
      <c r="A6" s="806"/>
      <c r="B6" s="807"/>
      <c r="C6" s="797"/>
      <c r="D6" s="808"/>
    </row>
    <row r="7" spans="1:4">
      <c r="A7" s="627">
        <v>1</v>
      </c>
      <c r="B7" s="608" t="s">
        <v>742</v>
      </c>
      <c r="C7" s="691">
        <v>144329430.94912475</v>
      </c>
      <c r="D7" s="637"/>
    </row>
    <row r="8" spans="1:4">
      <c r="A8" s="626">
        <v>2</v>
      </c>
      <c r="B8" s="626" t="s">
        <v>743</v>
      </c>
      <c r="C8" s="691">
        <v>20898981.274292</v>
      </c>
      <c r="D8" s="637"/>
    </row>
    <row r="9" spans="1:4">
      <c r="A9" s="626">
        <v>3</v>
      </c>
      <c r="B9" s="638" t="s">
        <v>744</v>
      </c>
      <c r="C9" s="691">
        <v>194.90719547999998</v>
      </c>
      <c r="D9" s="637"/>
    </row>
    <row r="10" spans="1:4">
      <c r="A10" s="626">
        <v>4</v>
      </c>
      <c r="B10" s="626" t="s">
        <v>745</v>
      </c>
      <c r="C10" s="691">
        <v>25109108.016850334</v>
      </c>
      <c r="D10" s="637"/>
    </row>
    <row r="11" spans="1:4">
      <c r="A11" s="626">
        <v>5</v>
      </c>
      <c r="B11" s="639" t="s">
        <v>746</v>
      </c>
      <c r="C11" s="691">
        <v>2513779.1661049998</v>
      </c>
      <c r="D11" s="637"/>
    </row>
    <row r="12" spans="1:4">
      <c r="A12" s="626">
        <v>6</v>
      </c>
      <c r="B12" s="639" t="s">
        <v>747</v>
      </c>
      <c r="C12" s="691">
        <v>44777.869999999995</v>
      </c>
      <c r="D12" s="637"/>
    </row>
    <row r="13" spans="1:4">
      <c r="A13" s="626">
        <v>7</v>
      </c>
      <c r="B13" s="639" t="s">
        <v>748</v>
      </c>
      <c r="C13" s="691">
        <v>7999386.4415963925</v>
      </c>
      <c r="D13" s="637"/>
    </row>
    <row r="14" spans="1:4">
      <c r="A14" s="626">
        <v>8</v>
      </c>
      <c r="B14" s="639" t="s">
        <v>749</v>
      </c>
      <c r="C14" s="691">
        <v>162037.742</v>
      </c>
      <c r="D14" s="709">
        <v>162037.742</v>
      </c>
    </row>
    <row r="15" spans="1:4">
      <c r="A15" s="626">
        <v>9</v>
      </c>
      <c r="B15" s="639" t="s">
        <v>750</v>
      </c>
      <c r="C15" s="691"/>
      <c r="D15" s="626"/>
    </row>
    <row r="16" spans="1:4">
      <c r="A16" s="626">
        <v>10</v>
      </c>
      <c r="B16" s="639" t="s">
        <v>751</v>
      </c>
      <c r="C16" s="691">
        <v>13924201.619999938</v>
      </c>
      <c r="D16" s="637"/>
    </row>
    <row r="17" spans="1:4">
      <c r="A17" s="626">
        <v>11</v>
      </c>
      <c r="B17" s="639" t="s">
        <v>752</v>
      </c>
      <c r="C17" s="691"/>
      <c r="D17" s="626"/>
    </row>
    <row r="18" spans="1:4">
      <c r="A18" s="626">
        <v>12</v>
      </c>
      <c r="B18" s="639" t="s">
        <v>753</v>
      </c>
      <c r="C18" s="691">
        <v>464925.177149</v>
      </c>
      <c r="D18" s="637"/>
    </row>
    <row r="19" spans="1:4">
      <c r="A19" s="627">
        <v>13</v>
      </c>
      <c r="B19" s="640" t="s">
        <v>754</v>
      </c>
      <c r="C19" s="692">
        <f>C7+C8+C9-C10</f>
        <v>140119499.1137619</v>
      </c>
      <c r="D19" s="641"/>
    </row>
  </sheetData>
  <mergeCells count="3">
    <mergeCell ref="A5:B6"/>
    <mergeCell ref="C5:C6"/>
    <mergeCell ref="D5:D6"/>
  </mergeCells>
  <pageMargins left="0.7" right="0.7" top="0.75" bottom="0.75" header="0.3" footer="0.3"/>
  <pageSetup paperSize="9" scale="3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
  <sheetViews>
    <sheetView showGridLines="0" zoomScale="85" zoomScaleNormal="85" zoomScaleSheetLayoutView="100" workbookViewId="0">
      <selection activeCell="C23" sqref="C23:D28"/>
    </sheetView>
  </sheetViews>
  <sheetFormatPr defaultColWidth="9.140625" defaultRowHeight="12.75"/>
  <cols>
    <col min="1" max="1" width="11.85546875" style="595" bestFit="1" customWidth="1"/>
    <col min="2" max="2" width="57.140625" style="595" customWidth="1"/>
    <col min="3" max="3" width="20.28515625" style="595" customWidth="1"/>
    <col min="4" max="5" width="22.28515625" style="595" customWidth="1"/>
    <col min="6" max="6" width="23.42578125" style="595" customWidth="1"/>
    <col min="7" max="14" width="22.28515625" style="595" customWidth="1"/>
    <col min="15" max="15" width="23.28515625" style="595" bestFit="1" customWidth="1"/>
    <col min="16" max="16" width="21.7109375" style="595" bestFit="1" customWidth="1"/>
    <col min="17" max="19" width="19" style="595" bestFit="1" customWidth="1"/>
    <col min="20" max="20" width="16.140625" style="595" customWidth="1"/>
    <col min="21" max="21" width="18" style="595" customWidth="1"/>
    <col min="22" max="22" width="20" style="595" customWidth="1"/>
    <col min="23" max="16384" width="9.140625" style="595"/>
  </cols>
  <sheetData>
    <row r="1" spans="1:22" ht="15">
      <c r="A1" s="594" t="s">
        <v>188</v>
      </c>
      <c r="B1" s="97" t="str">
        <f>Info!C2</f>
        <v>სს ”ლიბერთი ბანკი”</v>
      </c>
    </row>
    <row r="2" spans="1:22">
      <c r="A2" s="596" t="s">
        <v>189</v>
      </c>
      <c r="B2" s="597">
        <f>'1. key ratios'!B2</f>
        <v>44651</v>
      </c>
      <c r="C2" s="557"/>
    </row>
    <row r="3" spans="1:22">
      <c r="A3" s="598" t="s">
        <v>755</v>
      </c>
    </row>
    <row r="5" spans="1:22" ht="15" customHeight="1">
      <c r="A5" s="794" t="s">
        <v>756</v>
      </c>
      <c r="B5" s="796"/>
      <c r="C5" s="811" t="s">
        <v>757</v>
      </c>
      <c r="D5" s="812"/>
      <c r="E5" s="812"/>
      <c r="F5" s="812"/>
      <c r="G5" s="812"/>
      <c r="H5" s="812"/>
      <c r="I5" s="812"/>
      <c r="J5" s="812"/>
      <c r="K5" s="812"/>
      <c r="L5" s="812"/>
      <c r="M5" s="812"/>
      <c r="N5" s="812"/>
      <c r="O5" s="812"/>
      <c r="P5" s="812"/>
      <c r="Q5" s="812"/>
      <c r="R5" s="812"/>
      <c r="S5" s="812"/>
      <c r="T5" s="812"/>
      <c r="U5" s="813"/>
      <c r="V5" s="642"/>
    </row>
    <row r="6" spans="1:22">
      <c r="A6" s="809"/>
      <c r="B6" s="810"/>
      <c r="C6" s="814" t="s">
        <v>68</v>
      </c>
      <c r="D6" s="816" t="s">
        <v>758</v>
      </c>
      <c r="E6" s="816"/>
      <c r="F6" s="817"/>
      <c r="G6" s="818" t="s">
        <v>759</v>
      </c>
      <c r="H6" s="819"/>
      <c r="I6" s="819"/>
      <c r="J6" s="819"/>
      <c r="K6" s="820"/>
      <c r="L6" s="643"/>
      <c r="M6" s="821" t="s">
        <v>760</v>
      </c>
      <c r="N6" s="821"/>
      <c r="O6" s="801"/>
      <c r="P6" s="801"/>
      <c r="Q6" s="801"/>
      <c r="R6" s="801"/>
      <c r="S6" s="801"/>
      <c r="T6" s="801"/>
      <c r="U6" s="801"/>
      <c r="V6" s="644"/>
    </row>
    <row r="7" spans="1:22" ht="25.5">
      <c r="A7" s="797"/>
      <c r="B7" s="799"/>
      <c r="C7" s="815"/>
      <c r="D7" s="645"/>
      <c r="E7" s="611" t="s">
        <v>761</v>
      </c>
      <c r="F7" s="646" t="s">
        <v>762</v>
      </c>
      <c r="G7" s="557"/>
      <c r="H7" s="646" t="s">
        <v>761</v>
      </c>
      <c r="I7" s="611" t="s">
        <v>788</v>
      </c>
      <c r="J7" s="611" t="s">
        <v>763</v>
      </c>
      <c r="K7" s="646" t="s">
        <v>764</v>
      </c>
      <c r="L7" s="647"/>
      <c r="M7" s="612" t="s">
        <v>765</v>
      </c>
      <c r="N7" s="611" t="s">
        <v>763</v>
      </c>
      <c r="O7" s="611" t="s">
        <v>766</v>
      </c>
      <c r="P7" s="611" t="s">
        <v>767</v>
      </c>
      <c r="Q7" s="611" t="s">
        <v>768</v>
      </c>
      <c r="R7" s="611" t="s">
        <v>769</v>
      </c>
      <c r="S7" s="611" t="s">
        <v>770</v>
      </c>
      <c r="T7" s="648" t="s">
        <v>771</v>
      </c>
      <c r="U7" s="611" t="s">
        <v>772</v>
      </c>
      <c r="V7" s="642"/>
    </row>
    <row r="8" spans="1:22">
      <c r="A8" s="649">
        <v>1</v>
      </c>
      <c r="B8" s="608" t="s">
        <v>773</v>
      </c>
      <c r="C8" s="692">
        <f>SUM(C9:C14)</f>
        <v>2276287195.0881639</v>
      </c>
      <c r="D8" s="692">
        <f t="shared" ref="D8:U8" si="0">SUM(D9:D14)</f>
        <v>2029882401.6413293</v>
      </c>
      <c r="E8" s="692">
        <f t="shared" si="0"/>
        <v>33314584.371658966</v>
      </c>
      <c r="F8" s="692">
        <f t="shared" si="0"/>
        <v>578745.84690711973</v>
      </c>
      <c r="G8" s="692">
        <f t="shared" si="0"/>
        <v>106285294.33303186</v>
      </c>
      <c r="H8" s="692">
        <f t="shared" si="0"/>
        <v>5180452.9949569991</v>
      </c>
      <c r="I8" s="692">
        <f t="shared" si="0"/>
        <v>7944566.9612100041</v>
      </c>
      <c r="J8" s="692">
        <f t="shared" si="0"/>
        <v>1122578.8600000001</v>
      </c>
      <c r="K8" s="692">
        <f t="shared" si="0"/>
        <v>14409.7</v>
      </c>
      <c r="L8" s="692">
        <f t="shared" si="0"/>
        <v>140119499.11377585</v>
      </c>
      <c r="M8" s="692">
        <f t="shared" si="0"/>
        <v>12453005.599090006</v>
      </c>
      <c r="N8" s="692">
        <f t="shared" si="0"/>
        <v>7908069.1311879968</v>
      </c>
      <c r="O8" s="692">
        <f t="shared" si="0"/>
        <v>15963618.351135019</v>
      </c>
      <c r="P8" s="692">
        <f t="shared" si="0"/>
        <v>16469562.418989014</v>
      </c>
      <c r="Q8" s="692">
        <f t="shared" si="0"/>
        <v>15383833.046546005</v>
      </c>
      <c r="R8" s="692">
        <f t="shared" si="0"/>
        <v>25501960.856081944</v>
      </c>
      <c r="S8" s="692">
        <f t="shared" si="0"/>
        <v>0</v>
      </c>
      <c r="T8" s="692">
        <f t="shared" si="0"/>
        <v>16591.955000000002</v>
      </c>
      <c r="U8" s="692">
        <f t="shared" si="0"/>
        <v>66214358.552486725</v>
      </c>
      <c r="V8" s="625"/>
    </row>
    <row r="9" spans="1:22">
      <c r="A9" s="623">
        <v>1.1000000000000001</v>
      </c>
      <c r="B9" s="650" t="s">
        <v>774</v>
      </c>
      <c r="C9" s="693">
        <v>0</v>
      </c>
      <c r="D9" s="691">
        <v>0</v>
      </c>
      <c r="E9" s="691">
        <v>0</v>
      </c>
      <c r="F9" s="691">
        <v>0</v>
      </c>
      <c r="G9" s="691">
        <v>0</v>
      </c>
      <c r="H9" s="691">
        <v>0</v>
      </c>
      <c r="I9" s="691">
        <v>0</v>
      </c>
      <c r="J9" s="691">
        <v>0</v>
      </c>
      <c r="K9" s="691">
        <v>0</v>
      </c>
      <c r="L9" s="691">
        <v>0</v>
      </c>
      <c r="M9" s="691">
        <v>0</v>
      </c>
      <c r="N9" s="691">
        <v>0</v>
      </c>
      <c r="O9" s="691">
        <v>0</v>
      </c>
      <c r="P9" s="691">
        <v>0</v>
      </c>
      <c r="Q9" s="691">
        <v>0</v>
      </c>
      <c r="R9" s="691">
        <v>0</v>
      </c>
      <c r="S9" s="691">
        <v>0</v>
      </c>
      <c r="T9" s="691">
        <v>0</v>
      </c>
      <c r="U9" s="691">
        <v>0</v>
      </c>
      <c r="V9" s="625"/>
    </row>
    <row r="10" spans="1:22">
      <c r="A10" s="623">
        <v>1.2</v>
      </c>
      <c r="B10" s="650" t="s">
        <v>775</v>
      </c>
      <c r="C10" s="693">
        <v>0</v>
      </c>
      <c r="D10" s="691">
        <v>0</v>
      </c>
      <c r="E10" s="691">
        <v>0</v>
      </c>
      <c r="F10" s="691">
        <v>0</v>
      </c>
      <c r="G10" s="691">
        <v>0</v>
      </c>
      <c r="H10" s="691">
        <v>0</v>
      </c>
      <c r="I10" s="691">
        <v>0</v>
      </c>
      <c r="J10" s="691">
        <v>0</v>
      </c>
      <c r="K10" s="691">
        <v>0</v>
      </c>
      <c r="L10" s="691">
        <v>0</v>
      </c>
      <c r="M10" s="691">
        <v>0</v>
      </c>
      <c r="N10" s="691">
        <v>0</v>
      </c>
      <c r="O10" s="691">
        <v>0</v>
      </c>
      <c r="P10" s="691">
        <v>0</v>
      </c>
      <c r="Q10" s="691">
        <v>0</v>
      </c>
      <c r="R10" s="691">
        <v>0</v>
      </c>
      <c r="S10" s="691">
        <v>0</v>
      </c>
      <c r="T10" s="691">
        <v>0</v>
      </c>
      <c r="U10" s="691">
        <v>0</v>
      </c>
      <c r="V10" s="625"/>
    </row>
    <row r="11" spans="1:22">
      <c r="A11" s="623">
        <v>1.3</v>
      </c>
      <c r="B11" s="650" t="s">
        <v>776</v>
      </c>
      <c r="C11" s="693">
        <v>0</v>
      </c>
      <c r="D11" s="691">
        <v>0</v>
      </c>
      <c r="E11" s="691">
        <v>0</v>
      </c>
      <c r="F11" s="691">
        <v>0</v>
      </c>
      <c r="G11" s="691">
        <v>0</v>
      </c>
      <c r="H11" s="691">
        <v>0</v>
      </c>
      <c r="I11" s="691">
        <v>0</v>
      </c>
      <c r="J11" s="691">
        <v>0</v>
      </c>
      <c r="K11" s="691">
        <v>0</v>
      </c>
      <c r="L11" s="691">
        <v>0</v>
      </c>
      <c r="M11" s="691">
        <v>0</v>
      </c>
      <c r="N11" s="691">
        <v>0</v>
      </c>
      <c r="O11" s="691">
        <v>0</v>
      </c>
      <c r="P11" s="691">
        <v>0</v>
      </c>
      <c r="Q11" s="691">
        <v>0</v>
      </c>
      <c r="R11" s="691">
        <v>0</v>
      </c>
      <c r="S11" s="691">
        <v>0</v>
      </c>
      <c r="T11" s="691">
        <v>0</v>
      </c>
      <c r="U11" s="691">
        <v>0</v>
      </c>
      <c r="V11" s="625"/>
    </row>
    <row r="12" spans="1:22">
      <c r="A12" s="623">
        <v>1.4</v>
      </c>
      <c r="B12" s="650" t="s">
        <v>777</v>
      </c>
      <c r="C12" s="693">
        <v>97494085.251545012</v>
      </c>
      <c r="D12" s="691">
        <v>97494085.251545012</v>
      </c>
      <c r="E12" s="691">
        <v>0</v>
      </c>
      <c r="F12" s="691">
        <v>0</v>
      </c>
      <c r="G12" s="691">
        <v>0</v>
      </c>
      <c r="H12" s="691">
        <v>0</v>
      </c>
      <c r="I12" s="691">
        <v>0</v>
      </c>
      <c r="J12" s="691">
        <v>0</v>
      </c>
      <c r="K12" s="691">
        <v>0</v>
      </c>
      <c r="L12" s="691">
        <v>0</v>
      </c>
      <c r="M12" s="691">
        <v>0</v>
      </c>
      <c r="N12" s="691">
        <v>0</v>
      </c>
      <c r="O12" s="691">
        <v>0</v>
      </c>
      <c r="P12" s="691">
        <v>0</v>
      </c>
      <c r="Q12" s="691">
        <v>0</v>
      </c>
      <c r="R12" s="691">
        <v>0</v>
      </c>
      <c r="S12" s="691">
        <v>0</v>
      </c>
      <c r="T12" s="691">
        <v>0</v>
      </c>
      <c r="U12" s="691">
        <v>0</v>
      </c>
      <c r="V12" s="625"/>
    </row>
    <row r="13" spans="1:22">
      <c r="A13" s="623">
        <v>1.5</v>
      </c>
      <c r="B13" s="650" t="s">
        <v>778</v>
      </c>
      <c r="C13" s="693">
        <v>564996854.0223763</v>
      </c>
      <c r="D13" s="691">
        <v>480640973.38315809</v>
      </c>
      <c r="E13" s="691">
        <v>10490034.245785998</v>
      </c>
      <c r="F13" s="691">
        <v>66819.808499119987</v>
      </c>
      <c r="G13" s="691">
        <v>54085156.399420984</v>
      </c>
      <c r="H13" s="691">
        <v>799602.58620499994</v>
      </c>
      <c r="I13" s="691">
        <v>575023.68407600012</v>
      </c>
      <c r="J13" s="691">
        <v>71480.98</v>
      </c>
      <c r="K13" s="691">
        <v>0</v>
      </c>
      <c r="L13" s="691">
        <v>30270724.239796989</v>
      </c>
      <c r="M13" s="691">
        <v>5156775.2631250015</v>
      </c>
      <c r="N13" s="691">
        <v>837387.61999999988</v>
      </c>
      <c r="O13" s="691">
        <v>266607.03000000003</v>
      </c>
      <c r="P13" s="691">
        <v>381020.879816</v>
      </c>
      <c r="Q13" s="691">
        <v>587544.41581499996</v>
      </c>
      <c r="R13" s="691">
        <v>18483.3</v>
      </c>
      <c r="S13" s="691">
        <v>0</v>
      </c>
      <c r="T13" s="691">
        <v>0</v>
      </c>
      <c r="U13" s="691">
        <v>729086.67563099996</v>
      </c>
      <c r="V13" s="625"/>
    </row>
    <row r="14" spans="1:22">
      <c r="A14" s="623">
        <v>1.6</v>
      </c>
      <c r="B14" s="650" t="s">
        <v>779</v>
      </c>
      <c r="C14" s="693">
        <v>1613796255.8142426</v>
      </c>
      <c r="D14" s="691">
        <v>1451747343.0066261</v>
      </c>
      <c r="E14" s="691">
        <v>22824550.12587297</v>
      </c>
      <c r="F14" s="691">
        <v>511926.03840799973</v>
      </c>
      <c r="G14" s="691">
        <v>52200137.933610871</v>
      </c>
      <c r="H14" s="691">
        <v>4380850.408751999</v>
      </c>
      <c r="I14" s="691">
        <v>7369543.277134004</v>
      </c>
      <c r="J14" s="691">
        <v>1051097.8800000001</v>
      </c>
      <c r="K14" s="691">
        <v>14409.7</v>
      </c>
      <c r="L14" s="691">
        <v>109848774.87397885</v>
      </c>
      <c r="M14" s="691">
        <v>7296230.3359650038</v>
      </c>
      <c r="N14" s="691">
        <v>7070681.5111879967</v>
      </c>
      <c r="O14" s="691">
        <v>15697011.32113502</v>
      </c>
      <c r="P14" s="691">
        <v>16088541.539173014</v>
      </c>
      <c r="Q14" s="691">
        <v>14796288.630731005</v>
      </c>
      <c r="R14" s="691">
        <v>25483477.556081943</v>
      </c>
      <c r="S14" s="691">
        <v>0</v>
      </c>
      <c r="T14" s="691">
        <v>16591.955000000002</v>
      </c>
      <c r="U14" s="691">
        <v>65485271.876855724</v>
      </c>
      <c r="V14" s="625"/>
    </row>
    <row r="15" spans="1:22">
      <c r="A15" s="649">
        <v>2</v>
      </c>
      <c r="B15" s="627" t="s">
        <v>780</v>
      </c>
      <c r="C15" s="692">
        <f>SUM(C16:C21)</f>
        <v>229112506.67999998</v>
      </c>
      <c r="D15" s="692">
        <f t="shared" ref="D15:U15" si="1">SUM(D16:D21)</f>
        <v>229112506.67999998</v>
      </c>
      <c r="E15" s="692">
        <f t="shared" si="1"/>
        <v>0</v>
      </c>
      <c r="F15" s="692">
        <f t="shared" si="1"/>
        <v>0</v>
      </c>
      <c r="G15" s="692">
        <f t="shared" si="1"/>
        <v>0</v>
      </c>
      <c r="H15" s="692">
        <f t="shared" si="1"/>
        <v>0</v>
      </c>
      <c r="I15" s="692">
        <f t="shared" si="1"/>
        <v>0</v>
      </c>
      <c r="J15" s="692">
        <f t="shared" si="1"/>
        <v>0</v>
      </c>
      <c r="K15" s="692">
        <f t="shared" si="1"/>
        <v>0</v>
      </c>
      <c r="L15" s="692">
        <f t="shared" si="1"/>
        <v>0</v>
      </c>
      <c r="M15" s="692">
        <f t="shared" si="1"/>
        <v>0</v>
      </c>
      <c r="N15" s="692">
        <f t="shared" si="1"/>
        <v>0</v>
      </c>
      <c r="O15" s="692">
        <f t="shared" si="1"/>
        <v>0</v>
      </c>
      <c r="P15" s="692">
        <f t="shared" si="1"/>
        <v>0</v>
      </c>
      <c r="Q15" s="692">
        <f t="shared" si="1"/>
        <v>0</v>
      </c>
      <c r="R15" s="692">
        <f t="shared" si="1"/>
        <v>0</v>
      </c>
      <c r="S15" s="692">
        <f t="shared" si="1"/>
        <v>0</v>
      </c>
      <c r="T15" s="692">
        <f t="shared" si="1"/>
        <v>0</v>
      </c>
      <c r="U15" s="692">
        <f t="shared" si="1"/>
        <v>0</v>
      </c>
      <c r="V15" s="625"/>
    </row>
    <row r="16" spans="1:22">
      <c r="A16" s="623">
        <v>2.1</v>
      </c>
      <c r="B16" s="650" t="s">
        <v>774</v>
      </c>
      <c r="C16" s="693"/>
      <c r="D16" s="691"/>
      <c r="E16" s="691"/>
      <c r="F16" s="691"/>
      <c r="G16" s="691"/>
      <c r="H16" s="691"/>
      <c r="I16" s="691"/>
      <c r="J16" s="691"/>
      <c r="K16" s="691"/>
      <c r="L16" s="691"/>
      <c r="M16" s="691"/>
      <c r="N16" s="691"/>
      <c r="O16" s="691"/>
      <c r="P16" s="691"/>
      <c r="Q16" s="691"/>
      <c r="R16" s="691"/>
      <c r="S16" s="691"/>
      <c r="T16" s="691"/>
      <c r="U16" s="691"/>
      <c r="V16" s="625"/>
    </row>
    <row r="17" spans="1:22">
      <c r="A17" s="623">
        <v>2.2000000000000002</v>
      </c>
      <c r="B17" s="650" t="s">
        <v>775</v>
      </c>
      <c r="C17" s="693">
        <v>229112506.67999998</v>
      </c>
      <c r="D17" s="691">
        <v>229112506.67999998</v>
      </c>
      <c r="E17" s="691"/>
      <c r="F17" s="691"/>
      <c r="G17" s="691"/>
      <c r="H17" s="691"/>
      <c r="I17" s="691"/>
      <c r="J17" s="691"/>
      <c r="K17" s="691"/>
      <c r="L17" s="691"/>
      <c r="M17" s="691"/>
      <c r="N17" s="691"/>
      <c r="O17" s="691"/>
      <c r="P17" s="691"/>
      <c r="Q17" s="691"/>
      <c r="R17" s="691"/>
      <c r="S17" s="691"/>
      <c r="T17" s="691"/>
      <c r="U17" s="691"/>
      <c r="V17" s="625"/>
    </row>
    <row r="18" spans="1:22">
      <c r="A18" s="623">
        <v>2.2999999999999998</v>
      </c>
      <c r="B18" s="650" t="s">
        <v>776</v>
      </c>
      <c r="C18" s="693"/>
      <c r="D18" s="691"/>
      <c r="E18" s="691"/>
      <c r="F18" s="691"/>
      <c r="G18" s="691"/>
      <c r="H18" s="691"/>
      <c r="I18" s="691"/>
      <c r="J18" s="691"/>
      <c r="K18" s="691"/>
      <c r="L18" s="691"/>
      <c r="M18" s="691"/>
      <c r="N18" s="691"/>
      <c r="O18" s="691"/>
      <c r="P18" s="691"/>
      <c r="Q18" s="691"/>
      <c r="R18" s="691"/>
      <c r="S18" s="691"/>
      <c r="T18" s="691"/>
      <c r="U18" s="691"/>
      <c r="V18" s="625"/>
    </row>
    <row r="19" spans="1:22">
      <c r="A19" s="623">
        <v>2.4</v>
      </c>
      <c r="B19" s="650" t="s">
        <v>777</v>
      </c>
      <c r="C19" s="693"/>
      <c r="D19" s="691"/>
      <c r="E19" s="691"/>
      <c r="F19" s="691"/>
      <c r="G19" s="691"/>
      <c r="H19" s="691"/>
      <c r="I19" s="691"/>
      <c r="J19" s="691"/>
      <c r="K19" s="691"/>
      <c r="L19" s="691"/>
      <c r="M19" s="691"/>
      <c r="N19" s="691"/>
      <c r="O19" s="691"/>
      <c r="P19" s="691"/>
      <c r="Q19" s="691"/>
      <c r="R19" s="691"/>
      <c r="S19" s="691"/>
      <c r="T19" s="691"/>
      <c r="U19" s="691"/>
      <c r="V19" s="625"/>
    </row>
    <row r="20" spans="1:22">
      <c r="A20" s="623">
        <v>2.5</v>
      </c>
      <c r="B20" s="650" t="s">
        <v>778</v>
      </c>
      <c r="C20" s="693"/>
      <c r="D20" s="691"/>
      <c r="E20" s="691"/>
      <c r="F20" s="691"/>
      <c r="G20" s="691"/>
      <c r="H20" s="691"/>
      <c r="I20" s="691"/>
      <c r="J20" s="691"/>
      <c r="K20" s="691"/>
      <c r="L20" s="691"/>
      <c r="M20" s="691"/>
      <c r="N20" s="691"/>
      <c r="O20" s="691"/>
      <c r="P20" s="691"/>
      <c r="Q20" s="691"/>
      <c r="R20" s="691"/>
      <c r="S20" s="691"/>
      <c r="T20" s="691"/>
      <c r="U20" s="691"/>
      <c r="V20" s="625"/>
    </row>
    <row r="21" spans="1:22">
      <c r="A21" s="623">
        <v>2.6</v>
      </c>
      <c r="B21" s="650" t="s">
        <v>779</v>
      </c>
      <c r="C21" s="693"/>
      <c r="D21" s="691"/>
      <c r="E21" s="691"/>
      <c r="F21" s="691"/>
      <c r="G21" s="691"/>
      <c r="H21" s="691"/>
      <c r="I21" s="691"/>
      <c r="J21" s="691"/>
      <c r="K21" s="691"/>
      <c r="L21" s="691"/>
      <c r="M21" s="691"/>
      <c r="N21" s="691"/>
      <c r="O21" s="691"/>
      <c r="P21" s="691"/>
      <c r="Q21" s="691"/>
      <c r="R21" s="691"/>
      <c r="S21" s="691"/>
      <c r="T21" s="691"/>
      <c r="U21" s="691"/>
      <c r="V21" s="625"/>
    </row>
    <row r="22" spans="1:22">
      <c r="A22" s="649">
        <v>3</v>
      </c>
      <c r="B22" s="608" t="s">
        <v>781</v>
      </c>
      <c r="C22" s="692">
        <f>SUM(C23:C28)</f>
        <v>200674909.10399997</v>
      </c>
      <c r="D22" s="692">
        <f>SUM(D23:D28)</f>
        <v>25067851.130096998</v>
      </c>
      <c r="E22" s="694"/>
      <c r="F22" s="694"/>
      <c r="G22" s="692">
        <f>SUM(G23:G28)</f>
        <v>0</v>
      </c>
      <c r="H22" s="694"/>
      <c r="I22" s="694"/>
      <c r="J22" s="694"/>
      <c r="K22" s="694"/>
      <c r="L22" s="692">
        <f>SUM(L23:L28)</f>
        <v>0</v>
      </c>
      <c r="M22" s="694"/>
      <c r="N22" s="694"/>
      <c r="O22" s="694"/>
      <c r="P22" s="694"/>
      <c r="Q22" s="694"/>
      <c r="R22" s="694"/>
      <c r="S22" s="694"/>
      <c r="T22" s="694"/>
      <c r="U22" s="692">
        <f>SUM(U23:U28)</f>
        <v>0</v>
      </c>
      <c r="V22" s="625"/>
    </row>
    <row r="23" spans="1:22">
      <c r="A23" s="623">
        <v>3.1</v>
      </c>
      <c r="B23" s="650" t="s">
        <v>774</v>
      </c>
      <c r="C23" s="693">
        <v>0</v>
      </c>
      <c r="D23" s="691">
        <v>0</v>
      </c>
      <c r="E23" s="694"/>
      <c r="F23" s="694"/>
      <c r="G23" s="691"/>
      <c r="H23" s="694"/>
      <c r="I23" s="694"/>
      <c r="J23" s="694"/>
      <c r="K23" s="694"/>
      <c r="L23" s="691"/>
      <c r="M23" s="694"/>
      <c r="N23" s="694"/>
      <c r="O23" s="694"/>
      <c r="P23" s="694"/>
      <c r="Q23" s="694"/>
      <c r="R23" s="694"/>
      <c r="S23" s="694"/>
      <c r="T23" s="694"/>
      <c r="U23" s="691"/>
      <c r="V23" s="625"/>
    </row>
    <row r="24" spans="1:22">
      <c r="A24" s="623">
        <v>3.2</v>
      </c>
      <c r="B24" s="650" t="s">
        <v>775</v>
      </c>
      <c r="C24" s="693">
        <v>0</v>
      </c>
      <c r="D24" s="691">
        <v>0</v>
      </c>
      <c r="E24" s="694"/>
      <c r="F24" s="694"/>
      <c r="G24" s="691"/>
      <c r="H24" s="694"/>
      <c r="I24" s="694"/>
      <c r="J24" s="694"/>
      <c r="K24" s="694"/>
      <c r="L24" s="691"/>
      <c r="M24" s="694"/>
      <c r="N24" s="694"/>
      <c r="O24" s="694"/>
      <c r="P24" s="694"/>
      <c r="Q24" s="694"/>
      <c r="R24" s="694"/>
      <c r="S24" s="694"/>
      <c r="T24" s="694"/>
      <c r="U24" s="691"/>
      <c r="V24" s="625"/>
    </row>
    <row r="25" spans="1:22">
      <c r="A25" s="623">
        <v>3.3</v>
      </c>
      <c r="B25" s="650" t="s">
        <v>776</v>
      </c>
      <c r="C25" s="693">
        <v>5041800</v>
      </c>
      <c r="D25" s="691">
        <v>5041800</v>
      </c>
      <c r="E25" s="694"/>
      <c r="F25" s="694"/>
      <c r="G25" s="691"/>
      <c r="H25" s="694"/>
      <c r="I25" s="694"/>
      <c r="J25" s="694"/>
      <c r="K25" s="694"/>
      <c r="L25" s="691"/>
      <c r="M25" s="694"/>
      <c r="N25" s="694"/>
      <c r="O25" s="694"/>
      <c r="P25" s="694"/>
      <c r="Q25" s="694"/>
      <c r="R25" s="694"/>
      <c r="S25" s="694"/>
      <c r="T25" s="694"/>
      <c r="U25" s="691"/>
      <c r="V25" s="625"/>
    </row>
    <row r="26" spans="1:22">
      <c r="A26" s="623">
        <v>3.4</v>
      </c>
      <c r="B26" s="650" t="s">
        <v>777</v>
      </c>
      <c r="C26" s="693">
        <v>10044551.130000001</v>
      </c>
      <c r="D26" s="691">
        <v>6844550.7300000004</v>
      </c>
      <c r="E26" s="694"/>
      <c r="F26" s="694"/>
      <c r="G26" s="691"/>
      <c r="H26" s="694"/>
      <c r="I26" s="694"/>
      <c r="J26" s="694"/>
      <c r="K26" s="694"/>
      <c r="L26" s="691"/>
      <c r="M26" s="694"/>
      <c r="N26" s="694"/>
      <c r="O26" s="694"/>
      <c r="P26" s="694"/>
      <c r="Q26" s="694"/>
      <c r="R26" s="694"/>
      <c r="S26" s="694"/>
      <c r="T26" s="694"/>
      <c r="U26" s="691"/>
      <c r="V26" s="625"/>
    </row>
    <row r="27" spans="1:22">
      <c r="A27" s="623">
        <v>3.5</v>
      </c>
      <c r="B27" s="650" t="s">
        <v>778</v>
      </c>
      <c r="C27" s="693">
        <v>134426329.77221501</v>
      </c>
      <c r="D27" s="691">
        <v>11976344.450096998</v>
      </c>
      <c r="E27" s="694"/>
      <c r="F27" s="694"/>
      <c r="G27" s="691"/>
      <c r="H27" s="694"/>
      <c r="I27" s="694"/>
      <c r="J27" s="694"/>
      <c r="K27" s="694"/>
      <c r="L27" s="691"/>
      <c r="M27" s="694"/>
      <c r="N27" s="694"/>
      <c r="O27" s="694"/>
      <c r="P27" s="694"/>
      <c r="Q27" s="694"/>
      <c r="R27" s="694"/>
      <c r="S27" s="694"/>
      <c r="T27" s="694"/>
      <c r="U27" s="691"/>
      <c r="V27" s="625"/>
    </row>
    <row r="28" spans="1:22">
      <c r="A28" s="623">
        <v>3.6</v>
      </c>
      <c r="B28" s="650" t="s">
        <v>779</v>
      </c>
      <c r="C28" s="693">
        <v>51162228.201784961</v>
      </c>
      <c r="D28" s="691">
        <v>1205155.95</v>
      </c>
      <c r="E28" s="694"/>
      <c r="F28" s="694"/>
      <c r="G28" s="691"/>
      <c r="H28" s="694"/>
      <c r="I28" s="694"/>
      <c r="J28" s="694"/>
      <c r="K28" s="694"/>
      <c r="L28" s="691"/>
      <c r="M28" s="694"/>
      <c r="N28" s="694"/>
      <c r="O28" s="694"/>
      <c r="P28" s="694"/>
      <c r="Q28" s="694"/>
      <c r="R28" s="694"/>
      <c r="S28" s="694"/>
      <c r="T28" s="694"/>
      <c r="U28" s="691"/>
      <c r="V28" s="625"/>
    </row>
    <row r="31" spans="1:22">
      <c r="C31" s="695"/>
    </row>
  </sheetData>
  <mergeCells count="6">
    <mergeCell ref="A5:B7"/>
    <mergeCell ref="C5:U5"/>
    <mergeCell ref="C6:C7"/>
    <mergeCell ref="D6:F6"/>
    <mergeCell ref="G6:K6"/>
    <mergeCell ref="M6:U6"/>
  </mergeCells>
  <pageMargins left="0.7" right="0.7" top="0.75" bottom="0.75" header="0.3" footer="0.3"/>
  <pageSetup scale="17"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5" zoomScaleNormal="85" zoomScaleSheetLayoutView="85" workbookViewId="0">
      <selection activeCell="C39" sqref="C39"/>
    </sheetView>
  </sheetViews>
  <sheetFormatPr defaultColWidth="9.140625" defaultRowHeight="12.75"/>
  <cols>
    <col min="1" max="1" width="11.85546875" style="595" bestFit="1" customWidth="1"/>
    <col min="2" max="2" width="90.28515625" style="595" bestFit="1" customWidth="1"/>
    <col min="3" max="3" width="20.140625" style="595" customWidth="1"/>
    <col min="4" max="4" width="22.28515625" style="595" customWidth="1"/>
    <col min="5" max="5" width="17.140625" style="595" customWidth="1"/>
    <col min="6" max="7" width="22.28515625" style="595" customWidth="1"/>
    <col min="8" max="8" width="17.140625" style="595" customWidth="1"/>
    <col min="9" max="14" width="22.28515625" style="595" customWidth="1"/>
    <col min="15" max="15" width="23.28515625" style="595" bestFit="1" customWidth="1"/>
    <col min="16" max="16" width="21.7109375" style="595" bestFit="1" customWidth="1"/>
    <col min="17" max="19" width="19" style="595" bestFit="1" customWidth="1"/>
    <col min="20" max="20" width="15.42578125" style="595" customWidth="1"/>
    <col min="21" max="21" width="20" style="595" customWidth="1"/>
    <col min="22" max="16384" width="9.140625" style="595"/>
  </cols>
  <sheetData>
    <row r="1" spans="1:21" ht="15">
      <c r="A1" s="594" t="s">
        <v>188</v>
      </c>
      <c r="B1" s="651" t="str">
        <f>Info!C2</f>
        <v>სს ”ლიბერთი ბანკი”</v>
      </c>
    </row>
    <row r="2" spans="1:21">
      <c r="A2" s="596" t="s">
        <v>189</v>
      </c>
      <c r="B2" s="597">
        <f>'1. key ratios'!B2</f>
        <v>44651</v>
      </c>
    </row>
    <row r="3" spans="1:21">
      <c r="A3" s="598" t="s">
        <v>782</v>
      </c>
      <c r="C3" s="652"/>
    </row>
    <row r="4" spans="1:21">
      <c r="A4" s="598"/>
      <c r="B4" s="652"/>
      <c r="C4" s="652"/>
    </row>
    <row r="5" spans="1:21" s="622" customFormat="1" ht="13.5" customHeight="1">
      <c r="A5" s="822" t="s">
        <v>783</v>
      </c>
      <c r="B5" s="823"/>
      <c r="C5" s="828" t="s">
        <v>784</v>
      </c>
      <c r="D5" s="829"/>
      <c r="E5" s="829"/>
      <c r="F5" s="829"/>
      <c r="G5" s="829"/>
      <c r="H5" s="829"/>
      <c r="I5" s="829"/>
      <c r="J5" s="829"/>
      <c r="K5" s="829"/>
      <c r="L5" s="829"/>
      <c r="M5" s="829"/>
      <c r="N5" s="829"/>
      <c r="O5" s="829"/>
      <c r="P5" s="829"/>
      <c r="Q5" s="829"/>
      <c r="R5" s="829"/>
      <c r="S5" s="829"/>
      <c r="T5" s="830"/>
      <c r="U5" s="653"/>
    </row>
    <row r="6" spans="1:21" s="622" customFormat="1">
      <c r="A6" s="824"/>
      <c r="B6" s="825"/>
      <c r="C6" s="808" t="s">
        <v>68</v>
      </c>
      <c r="D6" s="828" t="s">
        <v>785</v>
      </c>
      <c r="E6" s="829"/>
      <c r="F6" s="830"/>
      <c r="G6" s="828" t="s">
        <v>786</v>
      </c>
      <c r="H6" s="829"/>
      <c r="I6" s="829"/>
      <c r="J6" s="829"/>
      <c r="K6" s="830"/>
      <c r="L6" s="831" t="s">
        <v>787</v>
      </c>
      <c r="M6" s="832"/>
      <c r="N6" s="832"/>
      <c r="O6" s="832"/>
      <c r="P6" s="832"/>
      <c r="Q6" s="832"/>
      <c r="R6" s="832"/>
      <c r="S6" s="832"/>
      <c r="T6" s="833"/>
      <c r="U6" s="643"/>
    </row>
    <row r="7" spans="1:21" s="622" customFormat="1" ht="25.5">
      <c r="A7" s="826"/>
      <c r="B7" s="827"/>
      <c r="C7" s="808"/>
      <c r="E7" s="612" t="s">
        <v>761</v>
      </c>
      <c r="F7" s="646" t="s">
        <v>762</v>
      </c>
      <c r="H7" s="612" t="s">
        <v>761</v>
      </c>
      <c r="I7" s="646" t="s">
        <v>788</v>
      </c>
      <c r="J7" s="646" t="s">
        <v>763</v>
      </c>
      <c r="K7" s="646" t="s">
        <v>764</v>
      </c>
      <c r="L7" s="654"/>
      <c r="M7" s="612" t="s">
        <v>765</v>
      </c>
      <c r="N7" s="646" t="s">
        <v>763</v>
      </c>
      <c r="O7" s="646" t="s">
        <v>766</v>
      </c>
      <c r="P7" s="646" t="s">
        <v>767</v>
      </c>
      <c r="Q7" s="646" t="s">
        <v>768</v>
      </c>
      <c r="R7" s="646" t="s">
        <v>769</v>
      </c>
      <c r="S7" s="646" t="s">
        <v>770</v>
      </c>
      <c r="T7" s="655" t="s">
        <v>771</v>
      </c>
      <c r="U7" s="653"/>
    </row>
    <row r="8" spans="1:21">
      <c r="A8" s="656">
        <v>1</v>
      </c>
      <c r="B8" s="640" t="s">
        <v>773</v>
      </c>
      <c r="C8" s="703">
        <v>2276287195.0880089</v>
      </c>
      <c r="D8" s="691">
        <v>2029882401.6411994</v>
      </c>
      <c r="E8" s="691">
        <v>33314584.371659003</v>
      </c>
      <c r="F8" s="691">
        <v>578745.84690711997</v>
      </c>
      <c r="G8" s="691">
        <v>106285294.33303204</v>
      </c>
      <c r="H8" s="691">
        <v>5180452.9949570019</v>
      </c>
      <c r="I8" s="691">
        <v>7944566.9612100003</v>
      </c>
      <c r="J8" s="691">
        <v>1122578.8599999999</v>
      </c>
      <c r="K8" s="691">
        <v>14409.699999999999</v>
      </c>
      <c r="L8" s="691">
        <v>140119499.11377579</v>
      </c>
      <c r="M8" s="691">
        <v>12453005.599089991</v>
      </c>
      <c r="N8" s="691">
        <v>7908069.1311879996</v>
      </c>
      <c r="O8" s="691">
        <v>15963618.351135017</v>
      </c>
      <c r="P8" s="691">
        <v>16469562.418989005</v>
      </c>
      <c r="Q8" s="691">
        <v>15383833.046545984</v>
      </c>
      <c r="R8" s="691">
        <v>25501960.856081981</v>
      </c>
      <c r="S8" s="691">
        <v>0</v>
      </c>
      <c r="T8" s="691">
        <v>16591.955000000002</v>
      </c>
      <c r="U8" s="625"/>
    </row>
    <row r="9" spans="1:21">
      <c r="A9" s="650">
        <v>1.1000000000000001</v>
      </c>
      <c r="B9" s="650" t="s">
        <v>789</v>
      </c>
      <c r="C9" s="693">
        <v>1342898765.150049</v>
      </c>
      <c r="D9" s="691">
        <v>1185742284.8480489</v>
      </c>
      <c r="E9" s="691">
        <v>23876016.101658996</v>
      </c>
      <c r="F9" s="691">
        <v>109735.01</v>
      </c>
      <c r="G9" s="691">
        <v>93591710.783213004</v>
      </c>
      <c r="H9" s="691">
        <v>3652046.2495379997</v>
      </c>
      <c r="I9" s="691">
        <v>3932880.5012100013</v>
      </c>
      <c r="J9" s="691">
        <v>996115.81</v>
      </c>
      <c r="K9" s="691">
        <v>0</v>
      </c>
      <c r="L9" s="691">
        <v>63564769.518786915</v>
      </c>
      <c r="M9" s="691">
        <v>9632381.1790900026</v>
      </c>
      <c r="N9" s="691">
        <v>3346767.0211880007</v>
      </c>
      <c r="O9" s="691">
        <v>2223871.1258790004</v>
      </c>
      <c r="P9" s="691">
        <v>2010705.1189890003</v>
      </c>
      <c r="Q9" s="691">
        <v>3323475.9664550005</v>
      </c>
      <c r="R9" s="691">
        <v>4003102.91304</v>
      </c>
      <c r="S9" s="691">
        <v>0</v>
      </c>
      <c r="T9" s="691">
        <v>16591.955000000002</v>
      </c>
      <c r="U9" s="625"/>
    </row>
    <row r="10" spans="1:21">
      <c r="A10" s="657" t="s">
        <v>251</v>
      </c>
      <c r="B10" s="657" t="s">
        <v>790</v>
      </c>
      <c r="C10" s="704">
        <v>1048809290.0081778</v>
      </c>
      <c r="D10" s="691">
        <v>902732705.44141877</v>
      </c>
      <c r="E10" s="691">
        <v>16145848.139813999</v>
      </c>
      <c r="F10" s="691">
        <v>109735.01</v>
      </c>
      <c r="G10" s="691">
        <v>88758613.648687974</v>
      </c>
      <c r="H10" s="691">
        <v>2589112.4095380004</v>
      </c>
      <c r="I10" s="691">
        <v>1847834.306685</v>
      </c>
      <c r="J10" s="691">
        <v>996115.81</v>
      </c>
      <c r="K10" s="691">
        <v>0</v>
      </c>
      <c r="L10" s="691">
        <v>57317970.918070972</v>
      </c>
      <c r="M10" s="691">
        <v>9418670.1790900007</v>
      </c>
      <c r="N10" s="691">
        <v>2886877.8511880003</v>
      </c>
      <c r="O10" s="691">
        <v>1161198.918695</v>
      </c>
      <c r="P10" s="691">
        <v>1052519.7789889998</v>
      </c>
      <c r="Q10" s="691">
        <v>2076030.8364550003</v>
      </c>
      <c r="R10" s="691">
        <v>2037228.7445080001</v>
      </c>
      <c r="S10" s="691">
        <v>0</v>
      </c>
      <c r="T10" s="691">
        <v>0</v>
      </c>
      <c r="U10" s="625"/>
    </row>
    <row r="11" spans="1:21">
      <c r="A11" s="658" t="s">
        <v>791</v>
      </c>
      <c r="B11" s="659" t="s">
        <v>792</v>
      </c>
      <c r="C11" s="705">
        <v>640643761.09504759</v>
      </c>
      <c r="D11" s="691">
        <v>543888656.7096566</v>
      </c>
      <c r="E11" s="691">
        <v>11217623.224086002</v>
      </c>
      <c r="F11" s="691">
        <v>109735.01</v>
      </c>
      <c r="G11" s="691">
        <v>66561820.480135001</v>
      </c>
      <c r="H11" s="691">
        <v>1392596.8463820003</v>
      </c>
      <c r="I11" s="691">
        <v>1032383.167853</v>
      </c>
      <c r="J11" s="691">
        <v>302736.80000000005</v>
      </c>
      <c r="K11" s="691">
        <v>0</v>
      </c>
      <c r="L11" s="691">
        <v>30193283.905256007</v>
      </c>
      <c r="M11" s="691">
        <v>7271479.5434960015</v>
      </c>
      <c r="N11" s="691">
        <v>2121151.2240609997</v>
      </c>
      <c r="O11" s="691">
        <v>917432.91869499988</v>
      </c>
      <c r="P11" s="691">
        <v>553364.85917299998</v>
      </c>
      <c r="Q11" s="691">
        <v>1664746.1201060005</v>
      </c>
      <c r="R11" s="691">
        <v>1833785.9676090002</v>
      </c>
      <c r="S11" s="691">
        <v>0</v>
      </c>
      <c r="T11" s="691">
        <v>0</v>
      </c>
      <c r="U11" s="625"/>
    </row>
    <row r="12" spans="1:21">
      <c r="A12" s="658" t="s">
        <v>793</v>
      </c>
      <c r="B12" s="659" t="s">
        <v>794</v>
      </c>
      <c r="C12" s="705">
        <v>156972443.43460003</v>
      </c>
      <c r="D12" s="691">
        <v>145886539.57847601</v>
      </c>
      <c r="E12" s="691">
        <v>608614.83631499996</v>
      </c>
      <c r="F12" s="691">
        <v>0</v>
      </c>
      <c r="G12" s="691">
        <v>8470236.6109520011</v>
      </c>
      <c r="H12" s="691">
        <v>717961.26315600006</v>
      </c>
      <c r="I12" s="691">
        <v>540958.22883199994</v>
      </c>
      <c r="J12" s="691">
        <v>560215.04000000004</v>
      </c>
      <c r="K12" s="691">
        <v>0</v>
      </c>
      <c r="L12" s="691">
        <v>2615667.245172</v>
      </c>
      <c r="M12" s="691">
        <v>395139.07042600005</v>
      </c>
      <c r="N12" s="691">
        <v>533633.83712699998</v>
      </c>
      <c r="O12" s="691">
        <v>43491.87</v>
      </c>
      <c r="P12" s="691">
        <v>120888.18</v>
      </c>
      <c r="Q12" s="691">
        <v>256443.52634899996</v>
      </c>
      <c r="R12" s="691">
        <v>0</v>
      </c>
      <c r="S12" s="691">
        <v>0</v>
      </c>
      <c r="T12" s="691">
        <v>0</v>
      </c>
      <c r="U12" s="625"/>
    </row>
    <row r="13" spans="1:21">
      <c r="A13" s="658" t="s">
        <v>795</v>
      </c>
      <c r="B13" s="659" t="s">
        <v>796</v>
      </c>
      <c r="C13" s="705">
        <v>97092231.156377017</v>
      </c>
      <c r="D13" s="691">
        <v>63714585.719391011</v>
      </c>
      <c r="E13" s="691">
        <v>296301.42</v>
      </c>
      <c r="F13" s="691">
        <v>0</v>
      </c>
      <c r="G13" s="691">
        <v>11863195.90381</v>
      </c>
      <c r="H13" s="691">
        <v>460644.44</v>
      </c>
      <c r="I13" s="691">
        <v>248021.85</v>
      </c>
      <c r="J13" s="691">
        <v>133163.97</v>
      </c>
      <c r="K13" s="691">
        <v>0</v>
      </c>
      <c r="L13" s="691">
        <v>21514449.533175997</v>
      </c>
      <c r="M13" s="691">
        <v>13661.59</v>
      </c>
      <c r="N13" s="691">
        <v>0</v>
      </c>
      <c r="O13" s="691">
        <v>94886.86</v>
      </c>
      <c r="P13" s="691">
        <v>316824.10981599998</v>
      </c>
      <c r="Q13" s="691">
        <v>0</v>
      </c>
      <c r="R13" s="691">
        <v>20000</v>
      </c>
      <c r="S13" s="691">
        <v>0</v>
      </c>
      <c r="T13" s="691">
        <v>0</v>
      </c>
      <c r="U13" s="625"/>
    </row>
    <row r="14" spans="1:21">
      <c r="A14" s="658" t="s">
        <v>797</v>
      </c>
      <c r="B14" s="659" t="s">
        <v>798</v>
      </c>
      <c r="C14" s="705">
        <v>154100854.322153</v>
      </c>
      <c r="D14" s="691">
        <v>149242923.43389499</v>
      </c>
      <c r="E14" s="691">
        <v>4023308.6594130001</v>
      </c>
      <c r="F14" s="691">
        <v>0</v>
      </c>
      <c r="G14" s="691">
        <v>1863360.6537910001</v>
      </c>
      <c r="H14" s="691">
        <v>17909.86</v>
      </c>
      <c r="I14" s="691">
        <v>26471.06</v>
      </c>
      <c r="J14" s="691">
        <v>0</v>
      </c>
      <c r="K14" s="691">
        <v>0</v>
      </c>
      <c r="L14" s="691">
        <v>2994570.2344669998</v>
      </c>
      <c r="M14" s="691">
        <v>1738389.975168</v>
      </c>
      <c r="N14" s="691">
        <v>232092.78999999998</v>
      </c>
      <c r="O14" s="691">
        <v>105387.26999999999</v>
      </c>
      <c r="P14" s="691">
        <v>61442.630000000005</v>
      </c>
      <c r="Q14" s="691">
        <v>154841.19</v>
      </c>
      <c r="R14" s="691">
        <v>183442.77689900002</v>
      </c>
      <c r="S14" s="691">
        <v>0</v>
      </c>
      <c r="T14" s="691">
        <v>0</v>
      </c>
      <c r="U14" s="625"/>
    </row>
    <row r="15" spans="1:21">
      <c r="A15" s="660">
        <v>1.2</v>
      </c>
      <c r="B15" s="661" t="s">
        <v>799</v>
      </c>
      <c r="C15" s="706">
        <v>59526689.494181797</v>
      </c>
      <c r="D15" s="691">
        <v>23679625.626360957</v>
      </c>
      <c r="E15" s="691">
        <v>477520.32203318004</v>
      </c>
      <c r="F15" s="691">
        <v>2194.7001999999998</v>
      </c>
      <c r="G15" s="691">
        <v>9359171.0783213004</v>
      </c>
      <c r="H15" s="691">
        <v>365204.62495379994</v>
      </c>
      <c r="I15" s="691">
        <v>393288.05012100004</v>
      </c>
      <c r="J15" s="691">
        <v>99611.581000000006</v>
      </c>
      <c r="K15" s="691">
        <v>0</v>
      </c>
      <c r="L15" s="691">
        <v>26487892.789499499</v>
      </c>
      <c r="M15" s="691">
        <v>3451234.6607606001</v>
      </c>
      <c r="N15" s="691">
        <v>1085684.0570363998</v>
      </c>
      <c r="O15" s="691">
        <v>1209166.9285702999</v>
      </c>
      <c r="P15" s="691">
        <v>1825763.8690994002</v>
      </c>
      <c r="Q15" s="691">
        <v>2891956.0514550004</v>
      </c>
      <c r="R15" s="691">
        <v>3512836.5542355003</v>
      </c>
      <c r="S15" s="691">
        <v>0</v>
      </c>
      <c r="T15" s="691">
        <v>16591.955000000002</v>
      </c>
      <c r="U15" s="625"/>
    </row>
    <row r="16" spans="1:21">
      <c r="A16" s="662">
        <v>1.3</v>
      </c>
      <c r="B16" s="661" t="s">
        <v>800</v>
      </c>
      <c r="C16" s="707"/>
      <c r="D16" s="707"/>
      <c r="E16" s="707"/>
      <c r="F16" s="707"/>
      <c r="G16" s="707"/>
      <c r="H16" s="707"/>
      <c r="I16" s="707"/>
      <c r="J16" s="707"/>
      <c r="K16" s="707"/>
      <c r="L16" s="707"/>
      <c r="M16" s="707"/>
      <c r="N16" s="707"/>
      <c r="O16" s="707"/>
      <c r="P16" s="707"/>
      <c r="Q16" s="707"/>
      <c r="R16" s="707"/>
      <c r="S16" s="707"/>
      <c r="T16" s="707"/>
      <c r="U16" s="625"/>
    </row>
    <row r="17" spans="1:21" s="622" customFormat="1" ht="25.5">
      <c r="A17" s="663" t="s">
        <v>801</v>
      </c>
      <c r="B17" s="664" t="s">
        <v>802</v>
      </c>
      <c r="C17" s="708">
        <v>1270167663.3148475</v>
      </c>
      <c r="D17" s="709">
        <v>1115841757.1185622</v>
      </c>
      <c r="E17" s="709">
        <v>20453644.331022419</v>
      </c>
      <c r="F17" s="709">
        <v>109735.01</v>
      </c>
      <c r="G17" s="709">
        <v>92237762.787808567</v>
      </c>
      <c r="H17" s="709">
        <v>3310603.1815186762</v>
      </c>
      <c r="I17" s="709">
        <v>3642580.4263158939</v>
      </c>
      <c r="J17" s="709">
        <v>996115.81</v>
      </c>
      <c r="K17" s="709">
        <v>0</v>
      </c>
      <c r="L17" s="709">
        <v>62088143.408477165</v>
      </c>
      <c r="M17" s="709">
        <v>9585087.6890900023</v>
      </c>
      <c r="N17" s="709">
        <v>3209364.1811880008</v>
      </c>
      <c r="O17" s="709">
        <v>2007890.0668682333</v>
      </c>
      <c r="P17" s="709">
        <v>1697265.261589</v>
      </c>
      <c r="Q17" s="709">
        <v>2946956.4077550014</v>
      </c>
      <c r="R17" s="709">
        <v>3732413.8865410015</v>
      </c>
      <c r="S17" s="709">
        <v>0</v>
      </c>
      <c r="T17" s="709">
        <v>16591.955000000002</v>
      </c>
      <c r="U17" s="630"/>
    </row>
    <row r="18" spans="1:21" s="622" customFormat="1" ht="25.5">
      <c r="A18" s="665" t="s">
        <v>803</v>
      </c>
      <c r="B18" s="665" t="s">
        <v>804</v>
      </c>
      <c r="C18" s="710">
        <v>992578683.03663707</v>
      </c>
      <c r="D18" s="709">
        <v>848011515.43123662</v>
      </c>
      <c r="E18" s="709">
        <v>14516276.514788004</v>
      </c>
      <c r="F18" s="709">
        <v>109735.01</v>
      </c>
      <c r="G18" s="709">
        <v>88576160.696196973</v>
      </c>
      <c r="H18" s="709">
        <v>2585094.4815186756</v>
      </c>
      <c r="I18" s="709">
        <v>1841895.7447043245</v>
      </c>
      <c r="J18" s="709">
        <v>996115.81</v>
      </c>
      <c r="K18" s="709">
        <v>0</v>
      </c>
      <c r="L18" s="709">
        <v>55991006.909203984</v>
      </c>
      <c r="M18" s="709">
        <v>8579657.2039219998</v>
      </c>
      <c r="N18" s="709">
        <v>2831559.1611880003</v>
      </c>
      <c r="O18" s="709">
        <v>1117837.6486949997</v>
      </c>
      <c r="P18" s="709">
        <v>1004729.0715889998</v>
      </c>
      <c r="Q18" s="709">
        <v>2045244.7477550006</v>
      </c>
      <c r="R18" s="709">
        <v>1866215.9780090002</v>
      </c>
      <c r="S18" s="709">
        <v>0</v>
      </c>
      <c r="T18" s="709">
        <v>0</v>
      </c>
      <c r="U18" s="630"/>
    </row>
    <row r="19" spans="1:21" s="622" customFormat="1">
      <c r="A19" s="663" t="s">
        <v>805</v>
      </c>
      <c r="B19" s="666" t="s">
        <v>806</v>
      </c>
      <c r="C19" s="711">
        <v>2771020643.8773441</v>
      </c>
      <c r="D19" s="709">
        <v>2501960697.0142603</v>
      </c>
      <c r="E19" s="709">
        <v>23152488.347942851</v>
      </c>
      <c r="F19" s="709">
        <v>274298.96899999998</v>
      </c>
      <c r="G19" s="709">
        <v>125078356.6494634</v>
      </c>
      <c r="H19" s="709">
        <v>5488110.0348093184</v>
      </c>
      <c r="I19" s="709">
        <v>3522089.0656579873</v>
      </c>
      <c r="J19" s="709">
        <v>1061596.74</v>
      </c>
      <c r="K19" s="709">
        <v>0</v>
      </c>
      <c r="L19" s="709">
        <v>143981590.21361631</v>
      </c>
      <c r="M19" s="709">
        <v>17790401.580468331</v>
      </c>
      <c r="N19" s="709">
        <v>3835224.0617481405</v>
      </c>
      <c r="O19" s="709">
        <v>2267890.5869589048</v>
      </c>
      <c r="P19" s="709">
        <v>2674977.9870555289</v>
      </c>
      <c r="Q19" s="709">
        <v>5958685.4479782023</v>
      </c>
      <c r="R19" s="709">
        <v>7621198.5388590004</v>
      </c>
      <c r="S19" s="709">
        <v>0</v>
      </c>
      <c r="T19" s="709">
        <v>10286.696914963532</v>
      </c>
      <c r="U19" s="630"/>
    </row>
    <row r="20" spans="1:21" s="622" customFormat="1">
      <c r="A20" s="665" t="s">
        <v>807</v>
      </c>
      <c r="B20" s="665" t="s">
        <v>808</v>
      </c>
      <c r="C20" s="710">
        <v>1846627844.7752907</v>
      </c>
      <c r="D20" s="709">
        <v>1655320629.1397431</v>
      </c>
      <c r="E20" s="709">
        <v>20821125.850584846</v>
      </c>
      <c r="F20" s="709">
        <v>274298.96899999998</v>
      </c>
      <c r="G20" s="709">
        <v>122490940.31424764</v>
      </c>
      <c r="H20" s="709">
        <v>5191729.5944187511</v>
      </c>
      <c r="I20" s="709">
        <v>2942724.7795695127</v>
      </c>
      <c r="J20" s="709">
        <v>1061596.74</v>
      </c>
      <c r="K20" s="709">
        <v>0</v>
      </c>
      <c r="L20" s="709">
        <v>68816275.321299687</v>
      </c>
      <c r="M20" s="709">
        <v>17248935.921088066</v>
      </c>
      <c r="N20" s="709">
        <v>3738423.8471633168</v>
      </c>
      <c r="O20" s="709">
        <v>2044241.8053682887</v>
      </c>
      <c r="P20" s="709">
        <v>1259943.6089715525</v>
      </c>
      <c r="Q20" s="709">
        <v>4823944.4952844474</v>
      </c>
      <c r="R20" s="709">
        <v>4125520.4323909995</v>
      </c>
      <c r="S20" s="709">
        <v>0</v>
      </c>
      <c r="T20" s="709">
        <v>0</v>
      </c>
      <c r="U20" s="630"/>
    </row>
    <row r="21" spans="1:21" s="622" customFormat="1">
      <c r="A21" s="667">
        <v>1.4</v>
      </c>
      <c r="B21" s="668" t="s">
        <v>939</v>
      </c>
      <c r="C21" s="712">
        <v>597643.23199999996</v>
      </c>
      <c r="D21" s="709">
        <v>582962.32400000002</v>
      </c>
      <c r="E21" s="709">
        <v>0</v>
      </c>
      <c r="F21" s="709">
        <v>0</v>
      </c>
      <c r="G21" s="709">
        <v>14680.907999999999</v>
      </c>
      <c r="H21" s="709">
        <v>14680.907999999999</v>
      </c>
      <c r="I21" s="709">
        <v>0</v>
      </c>
      <c r="J21" s="709">
        <v>0</v>
      </c>
      <c r="K21" s="709">
        <v>0</v>
      </c>
      <c r="L21" s="709">
        <v>0</v>
      </c>
      <c r="M21" s="709">
        <v>0</v>
      </c>
      <c r="N21" s="709">
        <v>0</v>
      </c>
      <c r="O21" s="709">
        <v>0</v>
      </c>
      <c r="P21" s="709">
        <v>0</v>
      </c>
      <c r="Q21" s="709">
        <v>0</v>
      </c>
      <c r="R21" s="709">
        <v>0</v>
      </c>
      <c r="S21" s="709">
        <v>0</v>
      </c>
      <c r="T21" s="709">
        <v>0</v>
      </c>
      <c r="U21" s="630"/>
    </row>
    <row r="22" spans="1:21" s="622" customFormat="1">
      <c r="A22" s="667">
        <v>1.5</v>
      </c>
      <c r="B22" s="668" t="s">
        <v>940</v>
      </c>
      <c r="C22" s="712"/>
      <c r="D22" s="709"/>
      <c r="E22" s="709"/>
      <c r="F22" s="709"/>
      <c r="G22" s="709"/>
      <c r="H22" s="709"/>
      <c r="I22" s="709"/>
      <c r="J22" s="709"/>
      <c r="K22" s="709"/>
      <c r="L22" s="709"/>
      <c r="M22" s="709"/>
      <c r="N22" s="709"/>
      <c r="O22" s="709"/>
      <c r="P22" s="709"/>
      <c r="Q22" s="709"/>
      <c r="R22" s="709"/>
      <c r="S22" s="709"/>
      <c r="T22" s="709"/>
      <c r="U22" s="630"/>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scale="1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topLeftCell="C1" zoomScale="85" zoomScaleNormal="85" zoomScaleSheetLayoutView="85" workbookViewId="0">
      <selection activeCell="L42" sqref="L42"/>
    </sheetView>
  </sheetViews>
  <sheetFormatPr defaultColWidth="9.140625" defaultRowHeight="12.75"/>
  <cols>
    <col min="1" max="1" width="11.85546875" style="595" bestFit="1" customWidth="1"/>
    <col min="2" max="2" width="80.42578125" style="595" customWidth="1"/>
    <col min="3" max="5" width="19.5703125" style="595" customWidth="1"/>
    <col min="6" max="7" width="19.5703125" style="672" customWidth="1"/>
    <col min="8" max="9" width="19.5703125" style="595" customWidth="1"/>
    <col min="10" max="14" width="19.5703125" style="672" customWidth="1"/>
    <col min="15" max="15" width="19.5703125" style="595" customWidth="1"/>
    <col min="16" max="16384" width="9.140625" style="595"/>
  </cols>
  <sheetData>
    <row r="1" spans="1:15" ht="15">
      <c r="A1" s="594" t="s">
        <v>188</v>
      </c>
      <c r="B1" s="651" t="str">
        <f>Info!C2</f>
        <v>სს ”ლიბერთი ბანკი”</v>
      </c>
      <c r="F1" s="595"/>
      <c r="G1" s="595"/>
      <c r="J1" s="595"/>
      <c r="K1" s="595"/>
      <c r="L1" s="595"/>
      <c r="M1" s="595"/>
      <c r="N1" s="595"/>
    </row>
    <row r="2" spans="1:15">
      <c r="A2" s="596" t="s">
        <v>189</v>
      </c>
      <c r="B2" s="597">
        <f>'1. key ratios'!B2</f>
        <v>44651</v>
      </c>
      <c r="F2" s="595"/>
      <c r="G2" s="595"/>
      <c r="J2" s="595"/>
      <c r="K2" s="595"/>
      <c r="L2" s="595"/>
      <c r="M2" s="595"/>
      <c r="N2" s="595"/>
    </row>
    <row r="3" spans="1:15">
      <c r="A3" s="598" t="s">
        <v>811</v>
      </c>
      <c r="F3" s="595"/>
      <c r="G3" s="595"/>
      <c r="J3" s="595"/>
      <c r="K3" s="595"/>
      <c r="L3" s="595"/>
      <c r="M3" s="595"/>
      <c r="N3" s="595"/>
    </row>
    <row r="4" spans="1:15">
      <c r="F4" s="595"/>
      <c r="G4" s="595"/>
      <c r="J4" s="595"/>
      <c r="K4" s="595"/>
      <c r="L4" s="595"/>
      <c r="M4" s="595"/>
      <c r="N4" s="595"/>
    </row>
    <row r="5" spans="1:15" ht="37.5" customHeight="1">
      <c r="A5" s="788" t="s">
        <v>812</v>
      </c>
      <c r="B5" s="789"/>
      <c r="C5" s="834" t="s">
        <v>813</v>
      </c>
      <c r="D5" s="835"/>
      <c r="E5" s="835"/>
      <c r="F5" s="835"/>
      <c r="G5" s="835"/>
      <c r="H5" s="836"/>
      <c r="I5" s="837" t="s">
        <v>814</v>
      </c>
      <c r="J5" s="838"/>
      <c r="K5" s="838"/>
      <c r="L5" s="838"/>
      <c r="M5" s="838"/>
      <c r="N5" s="839"/>
      <c r="O5" s="840" t="s">
        <v>684</v>
      </c>
    </row>
    <row r="6" spans="1:15" ht="39.6" customHeight="1">
      <c r="A6" s="792"/>
      <c r="B6" s="793"/>
      <c r="C6" s="669"/>
      <c r="D6" s="612" t="s">
        <v>815</v>
      </c>
      <c r="E6" s="612" t="s">
        <v>816</v>
      </c>
      <c r="F6" s="612" t="s">
        <v>817</v>
      </c>
      <c r="G6" s="612" t="s">
        <v>818</v>
      </c>
      <c r="H6" s="612" t="s">
        <v>819</v>
      </c>
      <c r="I6" s="670"/>
      <c r="J6" s="612" t="s">
        <v>815</v>
      </c>
      <c r="K6" s="612" t="s">
        <v>816</v>
      </c>
      <c r="L6" s="612" t="s">
        <v>817</v>
      </c>
      <c r="M6" s="612" t="s">
        <v>818</v>
      </c>
      <c r="N6" s="612" t="s">
        <v>819</v>
      </c>
      <c r="O6" s="841"/>
    </row>
    <row r="7" spans="1:15">
      <c r="A7" s="623">
        <v>1</v>
      </c>
      <c r="B7" s="624" t="s">
        <v>694</v>
      </c>
      <c r="C7" s="696">
        <v>587274905.15094471</v>
      </c>
      <c r="D7" s="691">
        <v>561184646.55144048</v>
      </c>
      <c r="E7" s="691">
        <v>5841832.8199999994</v>
      </c>
      <c r="F7" s="691">
        <v>3681059.5974690015</v>
      </c>
      <c r="G7" s="691">
        <v>3331371.02</v>
      </c>
      <c r="H7" s="691">
        <v>13235995.162031004</v>
      </c>
      <c r="I7" s="691">
        <v>27807168.433900066</v>
      </c>
      <c r="J7" s="691">
        <v>11216986.600628363</v>
      </c>
      <c r="K7" s="691">
        <v>584183.28200000001</v>
      </c>
      <c r="L7" s="691">
        <v>1104317.8792406996</v>
      </c>
      <c r="M7" s="691">
        <v>1665685.51</v>
      </c>
      <c r="N7" s="691">
        <v>13235995.162031004</v>
      </c>
      <c r="O7" s="691"/>
    </row>
    <row r="8" spans="1:15">
      <c r="A8" s="623">
        <v>2</v>
      </c>
      <c r="B8" s="624" t="s">
        <v>695</v>
      </c>
      <c r="C8" s="696">
        <v>31250476.751535997</v>
      </c>
      <c r="D8" s="691">
        <v>31250476.751535997</v>
      </c>
      <c r="E8" s="691">
        <v>0</v>
      </c>
      <c r="F8" s="697">
        <v>0</v>
      </c>
      <c r="G8" s="697">
        <v>0</v>
      </c>
      <c r="H8" s="691">
        <v>0</v>
      </c>
      <c r="I8" s="691">
        <v>625009.53503072006</v>
      </c>
      <c r="J8" s="697">
        <v>625009.53503072006</v>
      </c>
      <c r="K8" s="697">
        <v>0</v>
      </c>
      <c r="L8" s="697">
        <v>0</v>
      </c>
      <c r="M8" s="697">
        <v>0</v>
      </c>
      <c r="N8" s="697">
        <v>0</v>
      </c>
      <c r="O8" s="691"/>
    </row>
    <row r="9" spans="1:15">
      <c r="A9" s="623">
        <v>3</v>
      </c>
      <c r="B9" s="624" t="s">
        <v>696</v>
      </c>
      <c r="C9" s="696">
        <v>67871981.181545004</v>
      </c>
      <c r="D9" s="691">
        <v>67871981.181545004</v>
      </c>
      <c r="E9" s="691">
        <v>0</v>
      </c>
      <c r="F9" s="698">
        <v>0</v>
      </c>
      <c r="G9" s="698">
        <v>0</v>
      </c>
      <c r="H9" s="691">
        <v>0</v>
      </c>
      <c r="I9" s="691">
        <v>1357439.6236309004</v>
      </c>
      <c r="J9" s="698">
        <v>1357439.6236309004</v>
      </c>
      <c r="K9" s="698">
        <v>0</v>
      </c>
      <c r="L9" s="698">
        <v>0</v>
      </c>
      <c r="M9" s="698">
        <v>0</v>
      </c>
      <c r="N9" s="698">
        <v>0</v>
      </c>
      <c r="O9" s="691"/>
    </row>
    <row r="10" spans="1:15">
      <c r="A10" s="623">
        <v>4</v>
      </c>
      <c r="B10" s="624" t="s">
        <v>697</v>
      </c>
      <c r="C10" s="696">
        <v>71125559.323437005</v>
      </c>
      <c r="D10" s="691">
        <v>55058099.378350988</v>
      </c>
      <c r="E10" s="691">
        <v>13060998.387891</v>
      </c>
      <c r="F10" s="698">
        <v>2827339.22138</v>
      </c>
      <c r="G10" s="698">
        <v>0</v>
      </c>
      <c r="H10" s="691">
        <v>179122.335815</v>
      </c>
      <c r="I10" s="691">
        <v>3434585.9285851219</v>
      </c>
      <c r="J10" s="698">
        <v>1101161.9875670199</v>
      </c>
      <c r="K10" s="698">
        <v>1306099.8387891001</v>
      </c>
      <c r="L10" s="698">
        <v>848201.76641399995</v>
      </c>
      <c r="M10" s="698">
        <v>0</v>
      </c>
      <c r="N10" s="698">
        <v>179122.335815</v>
      </c>
      <c r="O10" s="691"/>
    </row>
    <row r="11" spans="1:15">
      <c r="A11" s="623">
        <v>5</v>
      </c>
      <c r="B11" s="624" t="s">
        <v>698</v>
      </c>
      <c r="C11" s="696">
        <v>69779643.328388989</v>
      </c>
      <c r="D11" s="691">
        <v>44993217.700849988</v>
      </c>
      <c r="E11" s="691">
        <v>21470979.802347001</v>
      </c>
      <c r="F11" s="698">
        <v>3190199.025192</v>
      </c>
      <c r="G11" s="698">
        <v>79430.509999999995</v>
      </c>
      <c r="H11" s="691">
        <v>45816.29</v>
      </c>
      <c r="I11" s="691">
        <v>4089553.586809299</v>
      </c>
      <c r="J11" s="698">
        <v>899864.35401699995</v>
      </c>
      <c r="K11" s="698">
        <v>2147097.9802347003</v>
      </c>
      <c r="L11" s="698">
        <v>957059.70755759999</v>
      </c>
      <c r="M11" s="698">
        <v>39715.254999999997</v>
      </c>
      <c r="N11" s="698">
        <v>45816.29</v>
      </c>
      <c r="O11" s="691"/>
    </row>
    <row r="12" spans="1:15">
      <c r="A12" s="623">
        <v>6</v>
      </c>
      <c r="B12" s="624" t="s">
        <v>699</v>
      </c>
      <c r="C12" s="696">
        <v>10627322.662677003</v>
      </c>
      <c r="D12" s="691">
        <v>10406326.982677002</v>
      </c>
      <c r="E12" s="691">
        <v>208274.25</v>
      </c>
      <c r="F12" s="698">
        <v>0</v>
      </c>
      <c r="G12" s="698">
        <v>0</v>
      </c>
      <c r="H12" s="691">
        <v>12721.43</v>
      </c>
      <c r="I12" s="691">
        <v>241675.39465353999</v>
      </c>
      <c r="J12" s="698">
        <v>208126.53965354001</v>
      </c>
      <c r="K12" s="698">
        <v>20827.424999999999</v>
      </c>
      <c r="L12" s="698">
        <v>0</v>
      </c>
      <c r="M12" s="698">
        <v>0</v>
      </c>
      <c r="N12" s="698">
        <v>12721.43</v>
      </c>
      <c r="O12" s="691"/>
    </row>
    <row r="13" spans="1:15">
      <c r="A13" s="623">
        <v>7</v>
      </c>
      <c r="B13" s="624" t="s">
        <v>700</v>
      </c>
      <c r="C13" s="696">
        <v>42344800.841535993</v>
      </c>
      <c r="D13" s="691">
        <v>40567202.656891994</v>
      </c>
      <c r="E13" s="691">
        <v>1389013.5500000003</v>
      </c>
      <c r="F13" s="698">
        <v>340734.16621599998</v>
      </c>
      <c r="G13" s="698">
        <v>13979.7</v>
      </c>
      <c r="H13" s="691">
        <v>33870.768428000003</v>
      </c>
      <c r="I13" s="691">
        <v>1093326.2764306401</v>
      </c>
      <c r="J13" s="698">
        <v>811344.05313784035</v>
      </c>
      <c r="K13" s="698">
        <v>138901.35500000001</v>
      </c>
      <c r="L13" s="698">
        <v>102220.24986479999</v>
      </c>
      <c r="M13" s="698">
        <v>6989.85</v>
      </c>
      <c r="N13" s="698">
        <v>33870.768428000003</v>
      </c>
      <c r="O13" s="691"/>
    </row>
    <row r="14" spans="1:15">
      <c r="A14" s="623">
        <v>8</v>
      </c>
      <c r="B14" s="624" t="s">
        <v>701</v>
      </c>
      <c r="C14" s="696">
        <v>12663901.972414998</v>
      </c>
      <c r="D14" s="691">
        <v>12392132.442415001</v>
      </c>
      <c r="E14" s="691">
        <v>213472.65</v>
      </c>
      <c r="F14" s="698">
        <v>19506.04</v>
      </c>
      <c r="G14" s="698">
        <v>0</v>
      </c>
      <c r="H14" s="691">
        <v>38790.839999999997</v>
      </c>
      <c r="I14" s="691">
        <v>313832.56584830018</v>
      </c>
      <c r="J14" s="698">
        <v>247842.64884830004</v>
      </c>
      <c r="K14" s="698">
        <v>21347.264999999999</v>
      </c>
      <c r="L14" s="698">
        <v>5851.8119999999999</v>
      </c>
      <c r="M14" s="698">
        <v>0</v>
      </c>
      <c r="N14" s="698">
        <v>38790.839999999997</v>
      </c>
      <c r="O14" s="691"/>
    </row>
    <row r="15" spans="1:15">
      <c r="A15" s="623">
        <v>9</v>
      </c>
      <c r="B15" s="624" t="s">
        <v>702</v>
      </c>
      <c r="C15" s="696">
        <v>6277020.2693510018</v>
      </c>
      <c r="D15" s="691">
        <v>5744062.929351001</v>
      </c>
      <c r="E15" s="691">
        <v>479139.24</v>
      </c>
      <c r="F15" s="698">
        <v>0</v>
      </c>
      <c r="G15" s="698">
        <v>3753.28</v>
      </c>
      <c r="H15" s="691">
        <v>50064.82</v>
      </c>
      <c r="I15" s="691">
        <v>214736.64258701997</v>
      </c>
      <c r="J15" s="698">
        <v>114881.25858702001</v>
      </c>
      <c r="K15" s="698">
        <v>47913.924000000006</v>
      </c>
      <c r="L15" s="698">
        <v>0</v>
      </c>
      <c r="M15" s="698">
        <v>1876.64</v>
      </c>
      <c r="N15" s="698">
        <v>50064.82</v>
      </c>
      <c r="O15" s="691"/>
    </row>
    <row r="16" spans="1:15">
      <c r="A16" s="623">
        <v>10</v>
      </c>
      <c r="B16" s="624" t="s">
        <v>703</v>
      </c>
      <c r="C16" s="696">
        <v>1457611.9844870002</v>
      </c>
      <c r="D16" s="691">
        <v>1398017.354487</v>
      </c>
      <c r="E16" s="691">
        <v>49366.09</v>
      </c>
      <c r="F16" s="698">
        <v>0</v>
      </c>
      <c r="G16" s="698">
        <v>0</v>
      </c>
      <c r="H16" s="691">
        <v>10228.539999999999</v>
      </c>
      <c r="I16" s="691">
        <v>43125.496089740001</v>
      </c>
      <c r="J16" s="698">
        <v>27960.34708974</v>
      </c>
      <c r="K16" s="698">
        <v>4936.6090000000004</v>
      </c>
      <c r="L16" s="698">
        <v>0</v>
      </c>
      <c r="M16" s="698">
        <v>0</v>
      </c>
      <c r="N16" s="698">
        <v>10228.539999999999</v>
      </c>
      <c r="O16" s="691"/>
    </row>
    <row r="17" spans="1:15">
      <c r="A17" s="623">
        <v>11</v>
      </c>
      <c r="B17" s="624" t="s">
        <v>704</v>
      </c>
      <c r="C17" s="696">
        <v>26306785.952075996</v>
      </c>
      <c r="D17" s="691">
        <v>26182018.492075998</v>
      </c>
      <c r="E17" s="691">
        <v>87049.93</v>
      </c>
      <c r="F17" s="698">
        <v>9885.35</v>
      </c>
      <c r="G17" s="698">
        <v>0</v>
      </c>
      <c r="H17" s="691">
        <v>27832.18</v>
      </c>
      <c r="I17" s="691">
        <v>563067.60204152006</v>
      </c>
      <c r="J17" s="698">
        <v>523564.8240415199</v>
      </c>
      <c r="K17" s="698">
        <v>8704.9930000000004</v>
      </c>
      <c r="L17" s="698">
        <v>2965.605</v>
      </c>
      <c r="M17" s="698">
        <v>0</v>
      </c>
      <c r="N17" s="698">
        <v>27832.18</v>
      </c>
      <c r="O17" s="691"/>
    </row>
    <row r="18" spans="1:15">
      <c r="A18" s="623">
        <v>12</v>
      </c>
      <c r="B18" s="624" t="s">
        <v>705</v>
      </c>
      <c r="C18" s="696">
        <v>105779177.073763</v>
      </c>
      <c r="D18" s="691">
        <v>97485739.059906989</v>
      </c>
      <c r="E18" s="691">
        <v>1414888.0654719998</v>
      </c>
      <c r="F18" s="698">
        <v>3117415.2983839996</v>
      </c>
      <c r="G18" s="698">
        <v>689344.16</v>
      </c>
      <c r="H18" s="691">
        <v>3071790.4899999998</v>
      </c>
      <c r="I18" s="691">
        <v>6442890.7472605361</v>
      </c>
      <c r="J18" s="698">
        <v>1949714.7811981393</v>
      </c>
      <c r="K18" s="698">
        <v>141488.80654720002</v>
      </c>
      <c r="L18" s="698">
        <v>935224.5895152</v>
      </c>
      <c r="M18" s="698">
        <v>344672.08</v>
      </c>
      <c r="N18" s="698">
        <v>3071790.4899999998</v>
      </c>
      <c r="O18" s="691"/>
    </row>
    <row r="19" spans="1:15">
      <c r="A19" s="623">
        <v>13</v>
      </c>
      <c r="B19" s="624" t="s">
        <v>706</v>
      </c>
      <c r="C19" s="696">
        <v>49737901.601620026</v>
      </c>
      <c r="D19" s="691">
        <v>47747008.193204015</v>
      </c>
      <c r="E19" s="691">
        <v>1160706.2584160001</v>
      </c>
      <c r="F19" s="698">
        <v>474631.82999999996</v>
      </c>
      <c r="G19" s="698">
        <v>107348.88</v>
      </c>
      <c r="H19" s="691">
        <v>248206.43999999997</v>
      </c>
      <c r="I19" s="691">
        <v>1515281.21870568</v>
      </c>
      <c r="J19" s="698">
        <v>954940.16386408044</v>
      </c>
      <c r="K19" s="698">
        <v>116070.62584159999</v>
      </c>
      <c r="L19" s="698">
        <v>142389.54899999997</v>
      </c>
      <c r="M19" s="698">
        <v>53674.44</v>
      </c>
      <c r="N19" s="698">
        <v>248206.43999999997</v>
      </c>
      <c r="O19" s="691"/>
    </row>
    <row r="20" spans="1:15">
      <c r="A20" s="623">
        <v>14</v>
      </c>
      <c r="B20" s="624" t="s">
        <v>707</v>
      </c>
      <c r="C20" s="696">
        <v>64338188.694785029</v>
      </c>
      <c r="D20" s="691">
        <v>41923139.366343006</v>
      </c>
      <c r="E20" s="691">
        <v>15798664.821516998</v>
      </c>
      <c r="F20" s="698">
        <v>5566417.041925001</v>
      </c>
      <c r="G20" s="698">
        <v>960167.46500000008</v>
      </c>
      <c r="H20" s="691">
        <v>89800</v>
      </c>
      <c r="I20" s="691">
        <v>4622993.5897560595</v>
      </c>
      <c r="J20" s="698">
        <v>803318.26252686023</v>
      </c>
      <c r="K20" s="698">
        <v>1579866.4821516997</v>
      </c>
      <c r="L20" s="698">
        <v>1669925.1125775001</v>
      </c>
      <c r="M20" s="698">
        <v>480083.73250000004</v>
      </c>
      <c r="N20" s="698">
        <v>89800</v>
      </c>
      <c r="O20" s="691"/>
    </row>
    <row r="21" spans="1:15">
      <c r="A21" s="623">
        <v>15</v>
      </c>
      <c r="B21" s="624" t="s">
        <v>708</v>
      </c>
      <c r="C21" s="696">
        <v>19863939.297455005</v>
      </c>
      <c r="D21" s="691">
        <v>17386479.448500004</v>
      </c>
      <c r="E21" s="691">
        <v>1171483.2245070001</v>
      </c>
      <c r="F21" s="698">
        <v>927727.02444800001</v>
      </c>
      <c r="G21" s="698">
        <v>210945.27</v>
      </c>
      <c r="H21" s="691">
        <v>167304.33000000002</v>
      </c>
      <c r="I21" s="691">
        <v>1015972.9837550999</v>
      </c>
      <c r="J21" s="698">
        <v>347729.58896999998</v>
      </c>
      <c r="K21" s="698">
        <v>117148.3224507</v>
      </c>
      <c r="L21" s="698">
        <v>278318.1073344</v>
      </c>
      <c r="M21" s="698">
        <v>105472.63499999999</v>
      </c>
      <c r="N21" s="698">
        <v>167304.33000000002</v>
      </c>
      <c r="O21" s="691"/>
    </row>
    <row r="22" spans="1:15">
      <c r="A22" s="623">
        <v>16</v>
      </c>
      <c r="B22" s="624" t="s">
        <v>709</v>
      </c>
      <c r="C22" s="696">
        <v>18971275.040866997</v>
      </c>
      <c r="D22" s="691">
        <v>18971275.040866997</v>
      </c>
      <c r="E22" s="691">
        <v>0</v>
      </c>
      <c r="F22" s="698">
        <v>0</v>
      </c>
      <c r="G22" s="698">
        <v>0</v>
      </c>
      <c r="H22" s="691">
        <v>0</v>
      </c>
      <c r="I22" s="691">
        <v>379425.50081734004</v>
      </c>
      <c r="J22" s="698">
        <v>379425.50081734004</v>
      </c>
      <c r="K22" s="698">
        <v>0</v>
      </c>
      <c r="L22" s="698">
        <v>0</v>
      </c>
      <c r="M22" s="698">
        <v>0</v>
      </c>
      <c r="N22" s="698">
        <v>0</v>
      </c>
      <c r="O22" s="691"/>
    </row>
    <row r="23" spans="1:15">
      <c r="A23" s="623">
        <v>17</v>
      </c>
      <c r="B23" s="624" t="s">
        <v>710</v>
      </c>
      <c r="C23" s="696">
        <v>1920193.185791</v>
      </c>
      <c r="D23" s="691">
        <v>1920193.185791</v>
      </c>
      <c r="E23" s="691">
        <v>0</v>
      </c>
      <c r="F23" s="698">
        <v>0</v>
      </c>
      <c r="G23" s="698">
        <v>0</v>
      </c>
      <c r="H23" s="691">
        <v>0</v>
      </c>
      <c r="I23" s="691">
        <v>38403.86371582</v>
      </c>
      <c r="J23" s="698">
        <v>38403.86371582</v>
      </c>
      <c r="K23" s="698">
        <v>0</v>
      </c>
      <c r="L23" s="698">
        <v>0</v>
      </c>
      <c r="M23" s="698">
        <v>0</v>
      </c>
      <c r="N23" s="698">
        <v>0</v>
      </c>
      <c r="O23" s="691"/>
    </row>
    <row r="24" spans="1:15">
      <c r="A24" s="623">
        <v>18</v>
      </c>
      <c r="B24" s="624" t="s">
        <v>711</v>
      </c>
      <c r="C24" s="696">
        <v>50270792.980351001</v>
      </c>
      <c r="D24" s="691">
        <v>50241265.751154996</v>
      </c>
      <c r="E24" s="691">
        <v>29527.229196</v>
      </c>
      <c r="F24" s="698">
        <v>0</v>
      </c>
      <c r="G24" s="698">
        <v>0</v>
      </c>
      <c r="H24" s="691">
        <v>0</v>
      </c>
      <c r="I24" s="691">
        <v>1007778.0379427001</v>
      </c>
      <c r="J24" s="698">
        <v>1004825.3150231</v>
      </c>
      <c r="K24" s="698">
        <v>2952.7229195999998</v>
      </c>
      <c r="L24" s="698">
        <v>0</v>
      </c>
      <c r="M24" s="698">
        <v>0</v>
      </c>
      <c r="N24" s="698">
        <v>0</v>
      </c>
      <c r="O24" s="691"/>
    </row>
    <row r="25" spans="1:15">
      <c r="A25" s="623">
        <v>19</v>
      </c>
      <c r="B25" s="624" t="s">
        <v>712</v>
      </c>
      <c r="C25" s="696">
        <v>2580375.0178139997</v>
      </c>
      <c r="D25" s="691">
        <v>2184379.3403679999</v>
      </c>
      <c r="E25" s="691">
        <v>75594.497629999998</v>
      </c>
      <c r="F25" s="698">
        <v>0</v>
      </c>
      <c r="G25" s="698">
        <v>0</v>
      </c>
      <c r="H25" s="691">
        <v>320401.17981600005</v>
      </c>
      <c r="I25" s="691">
        <v>371648.21638635994</v>
      </c>
      <c r="J25" s="698">
        <v>43687.58680736</v>
      </c>
      <c r="K25" s="698">
        <v>7559.4497630000005</v>
      </c>
      <c r="L25" s="698">
        <v>0</v>
      </c>
      <c r="M25" s="698">
        <v>0</v>
      </c>
      <c r="N25" s="698">
        <v>320401.17981600005</v>
      </c>
      <c r="O25" s="691"/>
    </row>
    <row r="26" spans="1:15">
      <c r="A26" s="623">
        <v>20</v>
      </c>
      <c r="B26" s="624" t="s">
        <v>713</v>
      </c>
      <c r="C26" s="696">
        <v>37175193.939259999</v>
      </c>
      <c r="D26" s="691">
        <v>20495440.131003998</v>
      </c>
      <c r="E26" s="691">
        <v>0</v>
      </c>
      <c r="F26" s="698">
        <v>16679753.808255998</v>
      </c>
      <c r="G26" s="698">
        <v>0</v>
      </c>
      <c r="H26" s="691">
        <v>0</v>
      </c>
      <c r="I26" s="691">
        <v>5412885.0804968802</v>
      </c>
      <c r="J26" s="698">
        <v>408958.93802007998</v>
      </c>
      <c r="K26" s="698">
        <v>0</v>
      </c>
      <c r="L26" s="698">
        <v>5003926.1424767999</v>
      </c>
      <c r="M26" s="698">
        <v>0</v>
      </c>
      <c r="N26" s="698">
        <v>0</v>
      </c>
      <c r="O26" s="691"/>
    </row>
    <row r="27" spans="1:15">
      <c r="A27" s="623">
        <v>21</v>
      </c>
      <c r="B27" s="624" t="s">
        <v>714</v>
      </c>
      <c r="C27" s="696">
        <v>7105549.29</v>
      </c>
      <c r="D27" s="691">
        <v>7085594.29</v>
      </c>
      <c r="E27" s="691">
        <v>0</v>
      </c>
      <c r="F27" s="698">
        <v>0</v>
      </c>
      <c r="G27" s="698">
        <v>19955</v>
      </c>
      <c r="H27" s="691">
        <v>0</v>
      </c>
      <c r="I27" s="691">
        <v>151689.38579999999</v>
      </c>
      <c r="J27" s="698">
        <v>141711.88579999999</v>
      </c>
      <c r="K27" s="698">
        <v>0</v>
      </c>
      <c r="L27" s="698">
        <v>0</v>
      </c>
      <c r="M27" s="698">
        <v>9977.5</v>
      </c>
      <c r="N27" s="698">
        <v>0</v>
      </c>
      <c r="O27" s="691"/>
    </row>
    <row r="28" spans="1:15">
      <c r="A28" s="623">
        <v>22</v>
      </c>
      <c r="B28" s="624" t="s">
        <v>715</v>
      </c>
      <c r="C28" s="696">
        <v>11948323.966529001</v>
      </c>
      <c r="D28" s="691">
        <v>10656441.707077</v>
      </c>
      <c r="E28" s="691">
        <v>419056.80541899992</v>
      </c>
      <c r="F28" s="698">
        <v>694760.12</v>
      </c>
      <c r="G28" s="698">
        <v>178065.33403299999</v>
      </c>
      <c r="H28" s="691">
        <v>0</v>
      </c>
      <c r="I28" s="691">
        <v>551924.99169994006</v>
      </c>
      <c r="J28" s="698">
        <v>212558.60814154005</v>
      </c>
      <c r="K28" s="698">
        <v>41905.680541900001</v>
      </c>
      <c r="L28" s="698">
        <v>208428.03599999999</v>
      </c>
      <c r="M28" s="698">
        <v>89032.667016499996</v>
      </c>
      <c r="N28" s="698">
        <v>0</v>
      </c>
      <c r="O28" s="691"/>
    </row>
    <row r="29" spans="1:15">
      <c r="A29" s="623">
        <v>23</v>
      </c>
      <c r="B29" s="624" t="s">
        <v>716</v>
      </c>
      <c r="C29" s="696">
        <v>185439784.6132699</v>
      </c>
      <c r="D29" s="691">
        <v>161190679.62418202</v>
      </c>
      <c r="E29" s="691">
        <v>12196498.452295003</v>
      </c>
      <c r="F29" s="698">
        <v>6777860.1234590011</v>
      </c>
      <c r="G29" s="698">
        <v>1909801.3333339996</v>
      </c>
      <c r="H29" s="691">
        <v>3364945.0799999977</v>
      </c>
      <c r="I29" s="691">
        <v>10796667.221417826</v>
      </c>
      <c r="J29" s="698">
        <v>3223813.5924836327</v>
      </c>
      <c r="K29" s="698">
        <v>1219649.8452295</v>
      </c>
      <c r="L29" s="698">
        <v>2033358.0370376997</v>
      </c>
      <c r="M29" s="698">
        <v>954900.66666699981</v>
      </c>
      <c r="N29" s="698">
        <v>3364945.0799999977</v>
      </c>
      <c r="O29" s="691"/>
    </row>
    <row r="30" spans="1:15">
      <c r="A30" s="623">
        <v>24</v>
      </c>
      <c r="B30" s="624" t="s">
        <v>717</v>
      </c>
      <c r="C30" s="696">
        <v>238000997.83200955</v>
      </c>
      <c r="D30" s="691">
        <v>219732051.43606558</v>
      </c>
      <c r="E30" s="691">
        <v>6043336.7846469991</v>
      </c>
      <c r="F30" s="698">
        <v>1997840.0984459999</v>
      </c>
      <c r="G30" s="698">
        <v>2960202.9651679997</v>
      </c>
      <c r="H30" s="691">
        <v>7267566.5476830034</v>
      </c>
      <c r="I30" s="691">
        <v>14208140.363586804</v>
      </c>
      <c r="J30" s="698">
        <v>4256786.6253213091</v>
      </c>
      <c r="K30" s="698">
        <v>604333.67846469977</v>
      </c>
      <c r="L30" s="698">
        <v>599352.02953380009</v>
      </c>
      <c r="M30" s="698">
        <v>1480101.4825839999</v>
      </c>
      <c r="N30" s="698">
        <v>7267566.5476830034</v>
      </c>
      <c r="O30" s="691"/>
    </row>
    <row r="31" spans="1:15">
      <c r="A31" s="623">
        <v>25</v>
      </c>
      <c r="B31" s="624" t="s">
        <v>718</v>
      </c>
      <c r="C31" s="696">
        <v>6229758.7202549977</v>
      </c>
      <c r="D31" s="691">
        <v>5618089.1402550004</v>
      </c>
      <c r="E31" s="691">
        <v>44734.78</v>
      </c>
      <c r="F31" s="698">
        <v>114685.61000000002</v>
      </c>
      <c r="G31" s="698">
        <v>14651.41</v>
      </c>
      <c r="H31" s="691">
        <v>437597.78000000026</v>
      </c>
      <c r="I31" s="691">
        <v>596164.42880509992</v>
      </c>
      <c r="J31" s="698">
        <v>112361.78280510001</v>
      </c>
      <c r="K31" s="698">
        <v>4473.4780000000001</v>
      </c>
      <c r="L31" s="698">
        <v>34405.683000000005</v>
      </c>
      <c r="M31" s="698">
        <v>7325.7049999999999</v>
      </c>
      <c r="N31" s="698">
        <v>437597.78000000026</v>
      </c>
      <c r="O31" s="691"/>
    </row>
    <row r="32" spans="1:15">
      <c r="A32" s="623">
        <v>26</v>
      </c>
      <c r="B32" s="624" t="s">
        <v>820</v>
      </c>
      <c r="C32" s="696">
        <v>549945734.41586888</v>
      </c>
      <c r="D32" s="691">
        <v>470196443.50487518</v>
      </c>
      <c r="E32" s="691">
        <v>25130676.693695031</v>
      </c>
      <c r="F32" s="698">
        <v>10517106.90804</v>
      </c>
      <c r="G32" s="698">
        <v>6489202.9705390008</v>
      </c>
      <c r="H32" s="691">
        <v>37612304.338713929</v>
      </c>
      <c r="I32" s="691">
        <v>55864153.151263081</v>
      </c>
      <c r="J32" s="698">
        <v>9339047.5854967944</v>
      </c>
      <c r="K32" s="698">
        <v>2513067.6693695039</v>
      </c>
      <c r="L32" s="698">
        <v>3155132.0724120028</v>
      </c>
      <c r="M32" s="698">
        <v>3244601.4852695004</v>
      </c>
      <c r="N32" s="698">
        <v>37612304.338713929</v>
      </c>
      <c r="O32" s="691"/>
    </row>
    <row r="33" spans="1:15">
      <c r="A33" s="623">
        <v>27</v>
      </c>
      <c r="B33" s="671" t="s">
        <v>68</v>
      </c>
      <c r="C33" s="699">
        <f>SUM(C7:C32)</f>
        <v>2276287195.0880322</v>
      </c>
      <c r="D33" s="699">
        <f t="shared" ref="D33:O33" si="0">SUM(D7:D32)</f>
        <v>2029882401.6412144</v>
      </c>
      <c r="E33" s="699">
        <f t="shared" si="0"/>
        <v>106285294.33303201</v>
      </c>
      <c r="F33" s="699">
        <f t="shared" si="0"/>
        <v>56936921.263214998</v>
      </c>
      <c r="G33" s="699">
        <f t="shared" si="0"/>
        <v>16968219.298074</v>
      </c>
      <c r="H33" s="699">
        <f t="shared" si="0"/>
        <v>66214358.552486934</v>
      </c>
      <c r="I33" s="699">
        <f t="shared" si="0"/>
        <v>142759539.86701608</v>
      </c>
      <c r="J33" s="699">
        <f t="shared" si="0"/>
        <v>40351465.853223123</v>
      </c>
      <c r="K33" s="699">
        <f t="shared" si="0"/>
        <v>10628529.433303203</v>
      </c>
      <c r="L33" s="699">
        <f t="shared" si="0"/>
        <v>17081076.378964502</v>
      </c>
      <c r="M33" s="699">
        <f t="shared" si="0"/>
        <v>8484109.6490369998</v>
      </c>
      <c r="N33" s="699">
        <f t="shared" si="0"/>
        <v>66214358.552486934</v>
      </c>
      <c r="O33" s="699">
        <f t="shared" si="0"/>
        <v>0</v>
      </c>
    </row>
    <row r="34" spans="1:15">
      <c r="A34" s="625"/>
      <c r="B34" s="625"/>
      <c r="C34" s="625"/>
      <c r="D34" s="625"/>
      <c r="E34" s="625"/>
      <c r="H34" s="625"/>
      <c r="I34" s="625"/>
      <c r="O34" s="625"/>
    </row>
    <row r="37" spans="1:15">
      <c r="C37" s="695"/>
      <c r="D37" s="695"/>
      <c r="E37" s="695"/>
      <c r="F37" s="695"/>
      <c r="G37" s="695"/>
      <c r="H37" s="695"/>
      <c r="I37" s="695"/>
      <c r="J37" s="695"/>
      <c r="K37" s="695"/>
      <c r="L37" s="695"/>
      <c r="M37" s="695"/>
      <c r="N37" s="695"/>
      <c r="O37" s="695"/>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scale="2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topLeftCell="C1" zoomScale="85" zoomScaleNormal="85" zoomScaleSheetLayoutView="85" workbookViewId="0">
      <selection activeCell="I36" sqref="I36"/>
    </sheetView>
  </sheetViews>
  <sheetFormatPr defaultColWidth="8.7109375" defaultRowHeight="12.75"/>
  <cols>
    <col min="1" max="1" width="11.85546875" style="595" bestFit="1" customWidth="1"/>
    <col min="2" max="2" width="92" style="595" customWidth="1"/>
    <col min="3" max="3" width="20.85546875" style="595" customWidth="1"/>
    <col min="4" max="4" width="21.85546875" style="595" customWidth="1"/>
    <col min="5" max="5" width="21" style="595" customWidth="1"/>
    <col min="6" max="6" width="22.5703125" style="595" customWidth="1"/>
    <col min="7" max="7" width="23.42578125" style="595" customWidth="1"/>
    <col min="8" max="8" width="23" style="595" customWidth="1"/>
    <col min="9" max="9" width="19.28515625" style="595" customWidth="1"/>
    <col min="10" max="10" width="20.42578125" style="595" customWidth="1"/>
    <col min="11" max="11" width="23.28515625" style="595" customWidth="1"/>
    <col min="12" max="16384" width="8.7109375" style="595"/>
  </cols>
  <sheetData>
    <row r="1" spans="1:12" ht="15">
      <c r="A1" s="594" t="s">
        <v>188</v>
      </c>
      <c r="B1" s="97" t="str">
        <f>Info!C2</f>
        <v>სს ”ლიბერთი ბანკი”</v>
      </c>
    </row>
    <row r="2" spans="1:12">
      <c r="A2" s="596" t="s">
        <v>189</v>
      </c>
      <c r="B2" s="597">
        <f>'1. key ratios'!B2</f>
        <v>44651</v>
      </c>
    </row>
    <row r="3" spans="1:12">
      <c r="A3" s="598" t="s">
        <v>821</v>
      </c>
    </row>
    <row r="4" spans="1:12">
      <c r="C4" s="672" t="s">
        <v>671</v>
      </c>
      <c r="D4" s="672" t="s">
        <v>672</v>
      </c>
      <c r="E4" s="672" t="s">
        <v>673</v>
      </c>
      <c r="F4" s="672" t="s">
        <v>674</v>
      </c>
      <c r="G4" s="672" t="s">
        <v>675</v>
      </c>
      <c r="H4" s="672" t="s">
        <v>676</v>
      </c>
      <c r="I4" s="672" t="s">
        <v>677</v>
      </c>
      <c r="J4" s="672" t="s">
        <v>678</v>
      </c>
      <c r="K4" s="672" t="s">
        <v>679</v>
      </c>
    </row>
    <row r="5" spans="1:12" ht="101.25" customHeight="1">
      <c r="A5" s="842" t="s">
        <v>822</v>
      </c>
      <c r="B5" s="843"/>
      <c r="C5" s="599" t="s">
        <v>823</v>
      </c>
      <c r="D5" s="599" t="s">
        <v>809</v>
      </c>
      <c r="E5" s="599" t="s">
        <v>810</v>
      </c>
      <c r="F5" s="599" t="s">
        <v>1030</v>
      </c>
      <c r="G5" s="599" t="s">
        <v>824</v>
      </c>
      <c r="H5" s="599" t="s">
        <v>825</v>
      </c>
      <c r="I5" s="599" t="s">
        <v>826</v>
      </c>
      <c r="J5" s="599" t="s">
        <v>827</v>
      </c>
      <c r="K5" s="599" t="s">
        <v>828</v>
      </c>
    </row>
    <row r="6" spans="1:12">
      <c r="A6" s="623">
        <v>1</v>
      </c>
      <c r="B6" s="623" t="s">
        <v>829</v>
      </c>
      <c r="C6" s="691">
        <v>28614336.763737001</v>
      </c>
      <c r="D6" s="691">
        <v>597643.23199999996</v>
      </c>
      <c r="E6" s="691">
        <v>0</v>
      </c>
      <c r="F6" s="691">
        <v>170589006.65898895</v>
      </c>
      <c r="G6" s="691">
        <v>987435286.6738894</v>
      </c>
      <c r="H6" s="691">
        <v>22274423.818719</v>
      </c>
      <c r="I6" s="691">
        <v>435761590.86290538</v>
      </c>
      <c r="J6" s="691">
        <v>39091012.066415943</v>
      </c>
      <c r="K6" s="691">
        <v>591923895.01137662</v>
      </c>
      <c r="L6" s="695"/>
    </row>
    <row r="7" spans="1:12">
      <c r="A7" s="623">
        <v>2</v>
      </c>
      <c r="B7" s="626" t="s">
        <v>830</v>
      </c>
      <c r="C7" s="691"/>
      <c r="D7" s="691">
        <v>0</v>
      </c>
      <c r="E7" s="691"/>
      <c r="F7" s="691"/>
      <c r="G7" s="691"/>
      <c r="H7" s="691"/>
      <c r="I7" s="691"/>
      <c r="J7" s="691"/>
      <c r="K7" s="691"/>
      <c r="L7" s="695"/>
    </row>
    <row r="8" spans="1:12">
      <c r="A8" s="623">
        <v>3</v>
      </c>
      <c r="B8" s="626" t="s">
        <v>781</v>
      </c>
      <c r="C8" s="691">
        <v>9896752.0801309999</v>
      </c>
      <c r="D8" s="691"/>
      <c r="E8" s="691"/>
      <c r="F8" s="691"/>
      <c r="G8" s="691"/>
      <c r="H8" s="691"/>
      <c r="I8" s="691"/>
      <c r="J8" s="691"/>
      <c r="K8" s="691">
        <v>190778157.02386898</v>
      </c>
      <c r="L8" s="695"/>
    </row>
    <row r="9" spans="1:12">
      <c r="A9" s="623">
        <v>4</v>
      </c>
      <c r="B9" s="650" t="s">
        <v>831</v>
      </c>
      <c r="C9" s="691">
        <v>0</v>
      </c>
      <c r="D9" s="691"/>
      <c r="E9" s="691"/>
      <c r="F9" s="691">
        <v>1227278.3731732322</v>
      </c>
      <c r="G9" s="691">
        <v>55991006.909203999</v>
      </c>
      <c r="H9" s="691">
        <v>0</v>
      </c>
      <c r="I9" s="691">
        <v>20310148.798100002</v>
      </c>
      <c r="J9" s="691"/>
      <c r="K9" s="691">
        <v>62591065.033284664</v>
      </c>
      <c r="L9" s="695"/>
    </row>
    <row r="10" spans="1:12">
      <c r="A10" s="623">
        <v>5</v>
      </c>
      <c r="B10" s="673" t="s">
        <v>832</v>
      </c>
      <c r="C10" s="691"/>
      <c r="D10" s="691"/>
      <c r="E10" s="691"/>
      <c r="F10" s="691"/>
      <c r="G10" s="691"/>
      <c r="H10" s="691"/>
      <c r="I10" s="691"/>
      <c r="J10" s="691"/>
      <c r="K10" s="691"/>
      <c r="L10" s="695"/>
    </row>
    <row r="11" spans="1:12">
      <c r="A11" s="623">
        <v>6</v>
      </c>
      <c r="B11" s="673" t="s">
        <v>833</v>
      </c>
      <c r="C11" s="691"/>
      <c r="D11" s="691"/>
      <c r="E11" s="691"/>
      <c r="F11" s="691"/>
      <c r="G11" s="691"/>
      <c r="H11" s="691"/>
      <c r="I11" s="691"/>
      <c r="J11" s="691"/>
      <c r="K11" s="691"/>
      <c r="L11" s="695"/>
    </row>
    <row r="12" spans="1:12">
      <c r="C12" s="695"/>
      <c r="D12" s="695"/>
      <c r="E12" s="695"/>
      <c r="F12" s="695"/>
      <c r="G12" s="695"/>
      <c r="H12" s="695"/>
      <c r="I12" s="695"/>
      <c r="J12" s="695"/>
      <c r="K12" s="695"/>
      <c r="L12" s="695"/>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scale="2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85" zoomScaleNormal="85" zoomScaleSheetLayoutView="100" workbookViewId="0">
      <selection activeCell="D27" sqref="D27"/>
    </sheetView>
  </sheetViews>
  <sheetFormatPr defaultColWidth="9.140625" defaultRowHeight="15"/>
  <cols>
    <col min="1" max="1" width="10" style="99" bestFit="1" customWidth="1"/>
    <col min="2" max="2" width="71.7109375" style="99" customWidth="1"/>
    <col min="3" max="15" width="19" style="99" customWidth="1"/>
    <col min="16" max="19" width="32.140625" style="99" customWidth="1"/>
    <col min="20" max="16384" width="9.140625" style="99"/>
  </cols>
  <sheetData>
    <row r="1" spans="1:19" ht="15.75">
      <c r="A1" s="594" t="s">
        <v>188</v>
      </c>
      <c r="B1" s="97" t="str">
        <f>Info!C2</f>
        <v>სს ”ლიბერთი ბანკი”</v>
      </c>
    </row>
    <row r="2" spans="1:19">
      <c r="A2" s="596" t="s">
        <v>189</v>
      </c>
      <c r="B2" s="597">
        <f>'1. key ratios'!B2</f>
        <v>44651</v>
      </c>
    </row>
    <row r="3" spans="1:19">
      <c r="A3" s="598" t="s">
        <v>961</v>
      </c>
      <c r="B3" s="595"/>
    </row>
    <row r="4" spans="1:19">
      <c r="A4" s="598"/>
      <c r="B4" s="595"/>
    </row>
    <row r="5" spans="1:19" ht="24" customHeight="1">
      <c r="A5" s="844" t="s">
        <v>991</v>
      </c>
      <c r="B5" s="844"/>
      <c r="C5" s="800" t="s">
        <v>784</v>
      </c>
      <c r="D5" s="800"/>
      <c r="E5" s="800"/>
      <c r="F5" s="800"/>
      <c r="G5" s="800"/>
      <c r="H5" s="800"/>
      <c r="I5" s="800" t="s">
        <v>999</v>
      </c>
      <c r="J5" s="800"/>
      <c r="K5" s="800"/>
      <c r="L5" s="800"/>
      <c r="M5" s="800"/>
      <c r="N5" s="800"/>
      <c r="O5" s="802" t="s">
        <v>987</v>
      </c>
      <c r="P5" s="802" t="s">
        <v>994</v>
      </c>
      <c r="Q5" s="802" t="s">
        <v>993</v>
      </c>
      <c r="R5" s="802" t="s">
        <v>998</v>
      </c>
      <c r="S5" s="802" t="s">
        <v>988</v>
      </c>
    </row>
    <row r="6" spans="1:19" ht="36" customHeight="1">
      <c r="A6" s="844"/>
      <c r="B6" s="844"/>
      <c r="C6" s="674"/>
      <c r="D6" s="612" t="s">
        <v>815</v>
      </c>
      <c r="E6" s="612" t="s">
        <v>816</v>
      </c>
      <c r="F6" s="612" t="s">
        <v>817</v>
      </c>
      <c r="G6" s="612" t="s">
        <v>818</v>
      </c>
      <c r="H6" s="612" t="s">
        <v>819</v>
      </c>
      <c r="I6" s="674"/>
      <c r="J6" s="612" t="s">
        <v>815</v>
      </c>
      <c r="K6" s="612" t="s">
        <v>816</v>
      </c>
      <c r="L6" s="612" t="s">
        <v>817</v>
      </c>
      <c r="M6" s="612" t="s">
        <v>818</v>
      </c>
      <c r="N6" s="612" t="s">
        <v>819</v>
      </c>
      <c r="O6" s="802"/>
      <c r="P6" s="802"/>
      <c r="Q6" s="802"/>
      <c r="R6" s="802"/>
      <c r="S6" s="802"/>
    </row>
    <row r="7" spans="1:19">
      <c r="A7" s="657">
        <v>1</v>
      </c>
      <c r="B7" s="675" t="s">
        <v>962</v>
      </c>
      <c r="C7" s="691">
        <v>126456.21</v>
      </c>
      <c r="D7" s="691">
        <v>126456.21</v>
      </c>
      <c r="E7" s="691">
        <v>0</v>
      </c>
      <c r="F7" s="691">
        <v>0</v>
      </c>
      <c r="G7" s="691">
        <v>0</v>
      </c>
      <c r="H7" s="691">
        <v>0</v>
      </c>
      <c r="I7" s="691">
        <v>2529.1242000000002</v>
      </c>
      <c r="J7" s="691">
        <v>2529.1242000000002</v>
      </c>
      <c r="K7" s="691">
        <v>0</v>
      </c>
      <c r="L7" s="691">
        <v>0</v>
      </c>
      <c r="M7" s="691">
        <v>0</v>
      </c>
      <c r="N7" s="691">
        <v>0</v>
      </c>
      <c r="O7" s="691">
        <v>4</v>
      </c>
      <c r="P7" s="718">
        <v>0</v>
      </c>
      <c r="Q7" s="718">
        <v>0</v>
      </c>
      <c r="R7" s="718">
        <v>0.15598156626708962</v>
      </c>
      <c r="S7" s="715">
        <v>44.28789904885371</v>
      </c>
    </row>
    <row r="8" spans="1:19">
      <c r="A8" s="657">
        <v>2</v>
      </c>
      <c r="B8" s="676" t="s">
        <v>963</v>
      </c>
      <c r="C8" s="691">
        <v>828792839.03660607</v>
      </c>
      <c r="D8" s="691">
        <v>750392791.32062507</v>
      </c>
      <c r="E8" s="691">
        <v>25187984.895824999</v>
      </c>
      <c r="F8" s="691">
        <v>10743667.919845</v>
      </c>
      <c r="G8" s="691">
        <v>8987379.9721390009</v>
      </c>
      <c r="H8" s="691">
        <v>33481014.928172</v>
      </c>
      <c r="I8" s="691">
        <v>58652915.81679</v>
      </c>
      <c r="J8" s="691">
        <v>14936312.037012501</v>
      </c>
      <c r="K8" s="691">
        <v>2518798.4895825</v>
      </c>
      <c r="L8" s="691">
        <v>3223100.3759535002</v>
      </c>
      <c r="M8" s="691">
        <v>4493689.9860695004</v>
      </c>
      <c r="N8" s="691">
        <v>33481014.928172</v>
      </c>
      <c r="O8" s="691">
        <v>443616</v>
      </c>
      <c r="P8" s="718">
        <v>0.25108522514683929</v>
      </c>
      <c r="Q8" s="718">
        <v>0.30126891289039132</v>
      </c>
      <c r="R8" s="718">
        <v>0.24553148374126985</v>
      </c>
      <c r="S8" s="715">
        <v>35.833209698240907</v>
      </c>
    </row>
    <row r="9" spans="1:19">
      <c r="A9" s="657">
        <v>3</v>
      </c>
      <c r="B9" s="676" t="s">
        <v>964</v>
      </c>
      <c r="C9" s="691">
        <v>0</v>
      </c>
      <c r="D9" s="691">
        <v>0</v>
      </c>
      <c r="E9" s="691">
        <v>0</v>
      </c>
      <c r="F9" s="691">
        <v>0</v>
      </c>
      <c r="G9" s="691">
        <v>0</v>
      </c>
      <c r="H9" s="691">
        <v>0</v>
      </c>
      <c r="I9" s="691">
        <v>0</v>
      </c>
      <c r="J9" s="691">
        <v>0</v>
      </c>
      <c r="K9" s="691">
        <v>0</v>
      </c>
      <c r="L9" s="691">
        <v>0</v>
      </c>
      <c r="M9" s="691">
        <v>0</v>
      </c>
      <c r="N9" s="691">
        <v>0</v>
      </c>
      <c r="O9" s="691">
        <v>0</v>
      </c>
      <c r="P9" s="718">
        <v>0</v>
      </c>
      <c r="Q9" s="718">
        <v>0</v>
      </c>
      <c r="R9" s="718">
        <v>0</v>
      </c>
      <c r="S9" s="715">
        <v>0</v>
      </c>
    </row>
    <row r="10" spans="1:19">
      <c r="A10" s="657">
        <v>4</v>
      </c>
      <c r="B10" s="676" t="s">
        <v>965</v>
      </c>
      <c r="C10" s="691">
        <v>14407891.18</v>
      </c>
      <c r="D10" s="691">
        <v>1604675.75</v>
      </c>
      <c r="E10" s="691">
        <v>491706.96</v>
      </c>
      <c r="F10" s="691">
        <v>200724.06</v>
      </c>
      <c r="G10" s="691">
        <v>207405.18</v>
      </c>
      <c r="H10" s="691">
        <v>11903379.23</v>
      </c>
      <c r="I10" s="691">
        <v>12148563.249</v>
      </c>
      <c r="J10" s="691">
        <v>32093.514999999999</v>
      </c>
      <c r="K10" s="691">
        <v>49170.696000000004</v>
      </c>
      <c r="L10" s="691">
        <v>60217.218000000001</v>
      </c>
      <c r="M10" s="691">
        <v>103702.59</v>
      </c>
      <c r="N10" s="691">
        <v>11903379.23</v>
      </c>
      <c r="O10" s="691">
        <v>20540</v>
      </c>
      <c r="P10" s="718">
        <v>0.23241153697521885</v>
      </c>
      <c r="Q10" s="718">
        <v>0.25887335384171961</v>
      </c>
      <c r="R10" s="718">
        <v>0.48578101657166317</v>
      </c>
      <c r="S10" s="715">
        <v>3.0101855742558343</v>
      </c>
    </row>
    <row r="11" spans="1:19">
      <c r="A11" s="657">
        <v>5</v>
      </c>
      <c r="B11" s="676" t="s">
        <v>966</v>
      </c>
      <c r="C11" s="691">
        <v>9597452.3192906007</v>
      </c>
      <c r="D11" s="691">
        <v>6974873.6317175999</v>
      </c>
      <c r="E11" s="691">
        <v>279595.03000000003</v>
      </c>
      <c r="F11" s="691">
        <v>84224.87</v>
      </c>
      <c r="G11" s="691">
        <v>60975.95</v>
      </c>
      <c r="H11" s="691">
        <v>2197782.8375730002</v>
      </c>
      <c r="I11" s="691">
        <v>2420951.4306073519</v>
      </c>
      <c r="J11" s="691">
        <v>139453.65403435199</v>
      </c>
      <c r="K11" s="691">
        <v>27959.503000000001</v>
      </c>
      <c r="L11" s="691">
        <v>25267.460999999999</v>
      </c>
      <c r="M11" s="691">
        <v>30487.974999999999</v>
      </c>
      <c r="N11" s="691">
        <v>2197782.8375730002</v>
      </c>
      <c r="O11" s="691">
        <v>86475</v>
      </c>
      <c r="P11" s="718">
        <v>0.17723871110374179</v>
      </c>
      <c r="Q11" s="718">
        <v>0.251881659274305</v>
      </c>
      <c r="R11" s="718">
        <v>0.18127000243868813</v>
      </c>
      <c r="S11" s="715">
        <v>17.203364404005594</v>
      </c>
    </row>
    <row r="12" spans="1:19">
      <c r="A12" s="657">
        <v>6</v>
      </c>
      <c r="B12" s="676" t="s">
        <v>967</v>
      </c>
      <c r="C12" s="691">
        <v>17148545.602228999</v>
      </c>
      <c r="D12" s="691">
        <v>14144353.432228999</v>
      </c>
      <c r="E12" s="691">
        <v>425163.03</v>
      </c>
      <c r="F12" s="691">
        <v>153189.29999999999</v>
      </c>
      <c r="G12" s="691">
        <v>258530.35</v>
      </c>
      <c r="H12" s="691">
        <v>2167309.4900000002</v>
      </c>
      <c r="I12" s="691">
        <v>2667934.8196445801</v>
      </c>
      <c r="J12" s="691">
        <v>282887.06164457998</v>
      </c>
      <c r="K12" s="691">
        <v>42516.303</v>
      </c>
      <c r="L12" s="691">
        <v>45956.79</v>
      </c>
      <c r="M12" s="691">
        <v>129265.175</v>
      </c>
      <c r="N12" s="691">
        <v>2167309.4900000002</v>
      </c>
      <c r="O12" s="691">
        <v>31868</v>
      </c>
      <c r="P12" s="718">
        <v>2.1616826178451455E-3</v>
      </c>
      <c r="Q12" s="718">
        <v>0.20012259512373029</v>
      </c>
      <c r="R12" s="718">
        <v>0.23232021115252702</v>
      </c>
      <c r="S12" s="715">
        <v>31.483403833602857</v>
      </c>
    </row>
    <row r="13" spans="1:19">
      <c r="A13" s="657">
        <v>7</v>
      </c>
      <c r="B13" s="676" t="s">
        <v>968</v>
      </c>
      <c r="C13" s="691">
        <v>163635364.61648601</v>
      </c>
      <c r="D13" s="691">
        <v>157232188.25626099</v>
      </c>
      <c r="E13" s="691">
        <v>3209171.8933450002</v>
      </c>
      <c r="F13" s="691">
        <v>2490351.3184799999</v>
      </c>
      <c r="G13" s="691">
        <v>134962.02840000001</v>
      </c>
      <c r="H13" s="691">
        <v>568691.12</v>
      </c>
      <c r="I13" s="691">
        <v>4848838.4842037205</v>
      </c>
      <c r="J13" s="691">
        <v>3144643.7651252202</v>
      </c>
      <c r="K13" s="691">
        <v>320917.1893345</v>
      </c>
      <c r="L13" s="691">
        <v>747105.39554399997</v>
      </c>
      <c r="M13" s="691">
        <v>67481.014200000005</v>
      </c>
      <c r="N13" s="691">
        <v>568691.12</v>
      </c>
      <c r="O13" s="691">
        <v>2171</v>
      </c>
      <c r="P13" s="718">
        <v>0.10443550549286948</v>
      </c>
      <c r="Q13" s="718">
        <v>0.11435211163008191</v>
      </c>
      <c r="R13" s="718">
        <v>0.1094113946492123</v>
      </c>
      <c r="S13" s="715">
        <v>126.37656486538484</v>
      </c>
    </row>
    <row r="14" spans="1:19">
      <c r="A14" s="677">
        <v>7.1</v>
      </c>
      <c r="B14" s="678" t="s">
        <v>969</v>
      </c>
      <c r="C14" s="691">
        <v>148334375.03050801</v>
      </c>
      <c r="D14" s="691">
        <v>142403100.459948</v>
      </c>
      <c r="E14" s="691">
        <v>2822348.1236800002</v>
      </c>
      <c r="F14" s="691">
        <v>2475761.0884799999</v>
      </c>
      <c r="G14" s="691">
        <v>134962.02840000001</v>
      </c>
      <c r="H14" s="691">
        <v>498203.33</v>
      </c>
      <c r="I14" s="691">
        <v>4438709.4923109598</v>
      </c>
      <c r="J14" s="691">
        <v>2848062.0091989599</v>
      </c>
      <c r="K14" s="691">
        <v>282234.81236799998</v>
      </c>
      <c r="L14" s="691">
        <v>742728.32654399995</v>
      </c>
      <c r="M14" s="691">
        <v>67481.014200000005</v>
      </c>
      <c r="N14" s="691">
        <v>498203.33</v>
      </c>
      <c r="O14" s="691">
        <v>1873</v>
      </c>
      <c r="P14" s="718">
        <v>0.10264049930802654</v>
      </c>
      <c r="Q14" s="718">
        <v>0.11223176439411631</v>
      </c>
      <c r="R14" s="718">
        <v>0.10882946192693391</v>
      </c>
      <c r="S14" s="715">
        <v>126.474642427425</v>
      </c>
    </row>
    <row r="15" spans="1:19" ht="25.5">
      <c r="A15" s="677">
        <v>7.2</v>
      </c>
      <c r="B15" s="678" t="s">
        <v>970</v>
      </c>
      <c r="C15" s="691">
        <v>3604131.6978239999</v>
      </c>
      <c r="D15" s="691">
        <v>3604131.6978239999</v>
      </c>
      <c r="E15" s="691">
        <v>0</v>
      </c>
      <c r="F15" s="691">
        <v>0</v>
      </c>
      <c r="G15" s="691">
        <v>0</v>
      </c>
      <c r="H15" s="691">
        <v>0</v>
      </c>
      <c r="I15" s="691">
        <v>72082.63395648</v>
      </c>
      <c r="J15" s="691">
        <v>72082.63395648</v>
      </c>
      <c r="K15" s="691">
        <v>0</v>
      </c>
      <c r="L15" s="691">
        <v>0</v>
      </c>
      <c r="M15" s="691">
        <v>0</v>
      </c>
      <c r="N15" s="691">
        <v>0</v>
      </c>
      <c r="O15" s="691">
        <v>42</v>
      </c>
      <c r="P15" s="718">
        <v>0.13023238380809596</v>
      </c>
      <c r="Q15" s="718">
        <v>0.14451500749625187</v>
      </c>
      <c r="R15" s="718">
        <v>0.10775622706984363</v>
      </c>
      <c r="S15" s="715">
        <v>147.45461085849675</v>
      </c>
    </row>
    <row r="16" spans="1:19">
      <c r="A16" s="677">
        <v>7.3</v>
      </c>
      <c r="B16" s="678" t="s">
        <v>971</v>
      </c>
      <c r="C16" s="691">
        <v>11696857.888154</v>
      </c>
      <c r="D16" s="691">
        <v>11224956.098489</v>
      </c>
      <c r="E16" s="691">
        <v>386823.76966500003</v>
      </c>
      <c r="F16" s="691">
        <v>14590.23</v>
      </c>
      <c r="G16" s="691">
        <v>0</v>
      </c>
      <c r="H16" s="691">
        <v>70487.789999999994</v>
      </c>
      <c r="I16" s="691">
        <v>338046.35793628002</v>
      </c>
      <c r="J16" s="691">
        <v>224499.12196978001</v>
      </c>
      <c r="K16" s="691">
        <v>38682.3769665</v>
      </c>
      <c r="L16" s="691">
        <v>4377.0690000000004</v>
      </c>
      <c r="M16" s="691">
        <v>0</v>
      </c>
      <c r="N16" s="691">
        <v>70487.789999999994</v>
      </c>
      <c r="O16" s="691">
        <v>256</v>
      </c>
      <c r="P16" s="718">
        <v>0.11729308516098129</v>
      </c>
      <c r="Q16" s="718">
        <v>0.12960318741476815</v>
      </c>
      <c r="R16" s="718">
        <v>0.11730121168293416</v>
      </c>
      <c r="S16" s="715">
        <v>118.63804838281904</v>
      </c>
    </row>
    <row r="17" spans="1:19">
      <c r="A17" s="657">
        <v>8</v>
      </c>
      <c r="B17" s="676" t="s">
        <v>972</v>
      </c>
      <c r="C17" s="691">
        <v>102745161.472177</v>
      </c>
      <c r="D17" s="691">
        <v>100138822.325468</v>
      </c>
      <c r="E17" s="691">
        <v>1378887.704525</v>
      </c>
      <c r="F17" s="691">
        <v>526009.03718400002</v>
      </c>
      <c r="G17" s="691">
        <v>171320.51</v>
      </c>
      <c r="H17" s="691">
        <v>530121.89500000002</v>
      </c>
      <c r="I17" s="691">
        <v>2914250.07811706</v>
      </c>
      <c r="J17" s="691">
        <v>2002776.4465093601</v>
      </c>
      <c r="K17" s="691">
        <v>137888.7704525</v>
      </c>
      <c r="L17" s="691">
        <v>157802.7111552</v>
      </c>
      <c r="M17" s="691">
        <v>85660.255000000005</v>
      </c>
      <c r="N17" s="691">
        <v>530121.89500000002</v>
      </c>
      <c r="O17" s="691">
        <v>81750</v>
      </c>
      <c r="P17" s="718">
        <v>0.19658281492275703</v>
      </c>
      <c r="Q17" s="718">
        <v>0.25443258818859993</v>
      </c>
      <c r="R17" s="718">
        <v>0.2138952036393911</v>
      </c>
      <c r="S17" s="715">
        <v>0.71354428876299214</v>
      </c>
    </row>
    <row r="18" spans="1:19">
      <c r="A18" s="679">
        <v>9</v>
      </c>
      <c r="B18" s="680" t="s">
        <v>973</v>
      </c>
      <c r="C18" s="713">
        <v>0</v>
      </c>
      <c r="D18" s="713">
        <v>0</v>
      </c>
      <c r="E18" s="713">
        <v>0</v>
      </c>
      <c r="F18" s="713">
        <v>0</v>
      </c>
      <c r="G18" s="713">
        <v>0</v>
      </c>
      <c r="H18" s="713">
        <v>0</v>
      </c>
      <c r="I18" s="713">
        <v>0</v>
      </c>
      <c r="J18" s="713">
        <v>0</v>
      </c>
      <c r="K18" s="713">
        <v>0</v>
      </c>
      <c r="L18" s="713">
        <v>0</v>
      </c>
      <c r="M18" s="713">
        <v>0</v>
      </c>
      <c r="N18" s="713">
        <v>0</v>
      </c>
      <c r="O18" s="713">
        <v>0</v>
      </c>
      <c r="P18" s="718">
        <v>0</v>
      </c>
      <c r="Q18" s="718">
        <v>0</v>
      </c>
      <c r="R18" s="718">
        <v>0</v>
      </c>
      <c r="S18" s="716">
        <v>0</v>
      </c>
    </row>
    <row r="19" spans="1:19">
      <c r="A19" s="681">
        <v>10</v>
      </c>
      <c r="B19" s="682" t="s">
        <v>992</v>
      </c>
      <c r="C19" s="692">
        <v>1136453710.4367888</v>
      </c>
      <c r="D19" s="692">
        <v>1030614160.9263008</v>
      </c>
      <c r="E19" s="692">
        <v>30972509.513695002</v>
      </c>
      <c r="F19" s="692">
        <v>14198166.505509</v>
      </c>
      <c r="G19" s="692">
        <v>9820573.9905389994</v>
      </c>
      <c r="H19" s="692">
        <v>50848299.500744998</v>
      </c>
      <c r="I19" s="692">
        <v>83655983.002562717</v>
      </c>
      <c r="J19" s="692">
        <v>20540695.603526015</v>
      </c>
      <c r="K19" s="692">
        <v>3097250.9513694998</v>
      </c>
      <c r="L19" s="692">
        <v>4259449.9516527001</v>
      </c>
      <c r="M19" s="692">
        <v>4910286.9952694997</v>
      </c>
      <c r="N19" s="692">
        <v>50848299.500744998</v>
      </c>
      <c r="O19" s="692">
        <v>666424</v>
      </c>
      <c r="P19" s="728">
        <v>0.2242430550979583</v>
      </c>
      <c r="Q19" s="728">
        <v>0.27567473410667676</v>
      </c>
      <c r="R19" s="728">
        <v>0.22536553194005726</v>
      </c>
      <c r="S19" s="717">
        <v>45.057066190414623</v>
      </c>
    </row>
    <row r="20" spans="1:19" ht="25.5">
      <c r="A20" s="677">
        <v>10.1</v>
      </c>
      <c r="B20" s="678" t="s">
        <v>997</v>
      </c>
      <c r="C20" s="691">
        <v>341728081.111</v>
      </c>
      <c r="D20" s="691">
        <v>325337586.80000001</v>
      </c>
      <c r="E20" s="691">
        <v>2655049.7444000002</v>
      </c>
      <c r="F20" s="691">
        <v>1834939.5</v>
      </c>
      <c r="G20" s="691">
        <v>1889453.35</v>
      </c>
      <c r="H20" s="691">
        <v>10011051.716600001</v>
      </c>
      <c r="I20" s="691">
        <v>18278516.737640001</v>
      </c>
      <c r="J20" s="691">
        <v>6506751.5215999996</v>
      </c>
      <c r="K20" s="691">
        <v>265504.97444000002</v>
      </c>
      <c r="L20" s="691">
        <v>550481.85</v>
      </c>
      <c r="M20" s="691">
        <v>944726.67500000005</v>
      </c>
      <c r="N20" s="691">
        <v>10011051.716600001</v>
      </c>
      <c r="O20" s="691">
        <v>370168</v>
      </c>
      <c r="P20" s="718">
        <v>0.3070303951702556</v>
      </c>
      <c r="Q20" s="718">
        <v>0.35415597239393248</v>
      </c>
      <c r="R20" s="718">
        <v>0.2983454307421568</v>
      </c>
      <c r="S20" s="715">
        <v>32.003682737172966</v>
      </c>
    </row>
    <row r="23" spans="1:19">
      <c r="C23" s="714"/>
      <c r="D23" s="714"/>
      <c r="E23" s="714"/>
      <c r="F23" s="714"/>
      <c r="G23" s="714"/>
      <c r="H23" s="714"/>
      <c r="I23" s="714"/>
      <c r="J23" s="714"/>
      <c r="K23" s="714"/>
      <c r="L23" s="714"/>
      <c r="M23" s="714"/>
      <c r="N23" s="714"/>
      <c r="O23" s="714"/>
      <c r="P23" s="714"/>
      <c r="Q23" s="714"/>
      <c r="R23" s="714"/>
      <c r="S23" s="714"/>
    </row>
    <row r="24" spans="1:19">
      <c r="C24" s="714"/>
      <c r="D24" s="714"/>
      <c r="E24" s="714"/>
      <c r="F24" s="714"/>
      <c r="G24" s="714"/>
      <c r="H24" s="714"/>
      <c r="I24" s="714"/>
      <c r="J24" s="714"/>
      <c r="K24" s="714"/>
      <c r="L24" s="714"/>
      <c r="M24" s="714"/>
      <c r="N24" s="714"/>
      <c r="O24" s="714"/>
      <c r="P24" s="714"/>
      <c r="Q24" s="714"/>
      <c r="R24" s="714"/>
      <c r="S24" s="714"/>
    </row>
  </sheetData>
  <mergeCells count="8">
    <mergeCell ref="A5:B6"/>
    <mergeCell ref="S5:S6"/>
    <mergeCell ref="R5:R6"/>
    <mergeCell ref="Q5:Q6"/>
    <mergeCell ref="P5:P6"/>
    <mergeCell ref="C5:H5"/>
    <mergeCell ref="I5:N5"/>
    <mergeCell ref="O5:O6"/>
  </mergeCells>
  <pageMargins left="0.7" right="0.7" top="0.75" bottom="0.75" header="0.3" footer="0.3"/>
  <pageSetup paperSize="9" scale="1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zoomScaleNormal="100" workbookViewId="0">
      <pane xSplit="1" ySplit="5" topLeftCell="B6" activePane="bottomRight" state="frozen"/>
      <selection activeCell="M22" sqref="M22"/>
      <selection pane="topRight" activeCell="M22" sqref="M22"/>
      <selection pane="bottomLeft" activeCell="M22" sqref="M22"/>
      <selection pane="bottomRight" activeCell="M22" sqref="M22"/>
    </sheetView>
  </sheetViews>
  <sheetFormatPr defaultColWidth="9.140625" defaultRowHeight="15.75"/>
  <cols>
    <col min="1" max="1" width="9.5703125" style="98" bestFit="1" customWidth="1"/>
    <col min="2" max="2" width="55.140625" style="98" bestFit="1" customWidth="1"/>
    <col min="3" max="8" width="14.7109375" style="98" customWidth="1"/>
    <col min="9" max="16384" width="9.140625" style="99"/>
  </cols>
  <sheetData>
    <row r="1" spans="1:8">
      <c r="A1" s="96" t="s">
        <v>188</v>
      </c>
      <c r="B1" s="98" t="str">
        <f>Info!C2</f>
        <v>სს ”ლიბერთი ბანკი”</v>
      </c>
    </row>
    <row r="2" spans="1:8">
      <c r="A2" s="96" t="s">
        <v>189</v>
      </c>
      <c r="B2" s="153">
        <f>'1. key ratios'!B2</f>
        <v>44651</v>
      </c>
    </row>
    <row r="3" spans="1:8">
      <c r="A3" s="96"/>
    </row>
    <row r="4" spans="1:8" ht="16.5" thickBot="1">
      <c r="A4" s="154" t="s">
        <v>405</v>
      </c>
      <c r="B4" s="155" t="s">
        <v>243</v>
      </c>
      <c r="C4" s="154"/>
      <c r="D4" s="156"/>
      <c r="E4" s="156"/>
      <c r="F4" s="157"/>
      <c r="G4" s="157"/>
      <c r="H4" s="158" t="s">
        <v>93</v>
      </c>
    </row>
    <row r="5" spans="1:8">
      <c r="A5" s="159"/>
      <c r="B5" s="160"/>
      <c r="C5" s="737" t="s">
        <v>194</v>
      </c>
      <c r="D5" s="738"/>
      <c r="E5" s="739"/>
      <c r="F5" s="737" t="s">
        <v>195</v>
      </c>
      <c r="G5" s="738"/>
      <c r="H5" s="740"/>
    </row>
    <row r="6" spans="1:8">
      <c r="A6" s="161" t="s">
        <v>26</v>
      </c>
      <c r="B6" s="162" t="s">
        <v>153</v>
      </c>
      <c r="C6" s="163" t="s">
        <v>27</v>
      </c>
      <c r="D6" s="163" t="s">
        <v>94</v>
      </c>
      <c r="E6" s="163" t="s">
        <v>68</v>
      </c>
      <c r="F6" s="163" t="s">
        <v>27</v>
      </c>
      <c r="G6" s="163" t="s">
        <v>94</v>
      </c>
      <c r="H6" s="164" t="s">
        <v>68</v>
      </c>
    </row>
    <row r="7" spans="1:8">
      <c r="A7" s="161">
        <v>1</v>
      </c>
      <c r="B7" s="165" t="s">
        <v>154</v>
      </c>
      <c r="C7" s="166">
        <v>185062675.27000001</v>
      </c>
      <c r="D7" s="166">
        <v>86552480.305999994</v>
      </c>
      <c r="E7" s="167">
        <f>C7+D7</f>
        <v>271615155.57599998</v>
      </c>
      <c r="F7" s="168">
        <v>188025428.12</v>
      </c>
      <c r="G7" s="169">
        <v>66345889.769999996</v>
      </c>
      <c r="H7" s="170">
        <f>F7+G7</f>
        <v>254371317.88999999</v>
      </c>
    </row>
    <row r="8" spans="1:8">
      <c r="A8" s="161">
        <v>2</v>
      </c>
      <c r="B8" s="165" t="s">
        <v>155</v>
      </c>
      <c r="C8" s="166">
        <v>28156320.550000001</v>
      </c>
      <c r="D8" s="166">
        <v>66318224.987000003</v>
      </c>
      <c r="E8" s="167">
        <f t="shared" ref="E8:E20" si="0">C8+D8</f>
        <v>94474545.537</v>
      </c>
      <c r="F8" s="168">
        <v>6623018.8200000003</v>
      </c>
      <c r="G8" s="169">
        <v>136932638.62</v>
      </c>
      <c r="H8" s="170">
        <f t="shared" ref="H8:H40" si="1">F8+G8</f>
        <v>143555657.44</v>
      </c>
    </row>
    <row r="9" spans="1:8">
      <c r="A9" s="161">
        <v>3</v>
      </c>
      <c r="B9" s="165" t="s">
        <v>156</v>
      </c>
      <c r="C9" s="166">
        <v>588676.18999999994</v>
      </c>
      <c r="D9" s="166">
        <v>173866661.95899999</v>
      </c>
      <c r="E9" s="167">
        <f t="shared" si="0"/>
        <v>174455338.14899999</v>
      </c>
      <c r="F9" s="168">
        <v>570134.26</v>
      </c>
      <c r="G9" s="169">
        <v>90513546.5</v>
      </c>
      <c r="H9" s="170">
        <f t="shared" si="1"/>
        <v>91083680.760000005</v>
      </c>
    </row>
    <row r="10" spans="1:8">
      <c r="A10" s="161">
        <v>4</v>
      </c>
      <c r="B10" s="165" t="s">
        <v>185</v>
      </c>
      <c r="C10" s="166">
        <v>0</v>
      </c>
      <c r="D10" s="166">
        <v>0</v>
      </c>
      <c r="E10" s="167">
        <f t="shared" si="0"/>
        <v>0</v>
      </c>
      <c r="F10" s="168">
        <v>0</v>
      </c>
      <c r="G10" s="169">
        <v>0</v>
      </c>
      <c r="H10" s="170">
        <f t="shared" si="1"/>
        <v>0</v>
      </c>
    </row>
    <row r="11" spans="1:8">
      <c r="A11" s="161">
        <v>5</v>
      </c>
      <c r="B11" s="165" t="s">
        <v>157</v>
      </c>
      <c r="C11" s="166">
        <v>229112506.67999998</v>
      </c>
      <c r="D11" s="166">
        <v>0</v>
      </c>
      <c r="E11" s="167">
        <f t="shared" si="0"/>
        <v>229112506.67999998</v>
      </c>
      <c r="F11" s="168">
        <v>258746377.63999999</v>
      </c>
      <c r="G11" s="169">
        <v>0</v>
      </c>
      <c r="H11" s="170">
        <f t="shared" si="1"/>
        <v>258746377.63999999</v>
      </c>
    </row>
    <row r="12" spans="1:8">
      <c r="A12" s="161">
        <v>6.1</v>
      </c>
      <c r="B12" s="171" t="s">
        <v>158</v>
      </c>
      <c r="C12" s="166">
        <v>1781129895.5600083</v>
      </c>
      <c r="D12" s="166">
        <v>495157299.52799976</v>
      </c>
      <c r="E12" s="167">
        <f t="shared" si="0"/>
        <v>2276287195.0880079</v>
      </c>
      <c r="F12" s="168">
        <v>1350423682.2900023</v>
      </c>
      <c r="G12" s="169">
        <v>424999916.95000005</v>
      </c>
      <c r="H12" s="170">
        <f t="shared" si="1"/>
        <v>1775423599.2400024</v>
      </c>
    </row>
    <row r="13" spans="1:8">
      <c r="A13" s="161">
        <v>6.2</v>
      </c>
      <c r="B13" s="171" t="s">
        <v>159</v>
      </c>
      <c r="C13" s="166">
        <v>-111792456.175405</v>
      </c>
      <c r="D13" s="166">
        <v>-30967083.691595543</v>
      </c>
      <c r="E13" s="167">
        <f t="shared" si="0"/>
        <v>-142759539.86700055</v>
      </c>
      <c r="F13" s="168">
        <v>-91365961.222556502</v>
      </c>
      <c r="G13" s="169">
        <v>-32519496.107443202</v>
      </c>
      <c r="H13" s="170">
        <f t="shared" si="1"/>
        <v>-123885457.3299997</v>
      </c>
    </row>
    <row r="14" spans="1:8">
      <c r="A14" s="161">
        <v>6</v>
      </c>
      <c r="B14" s="165" t="s">
        <v>160</v>
      </c>
      <c r="C14" s="167">
        <f>C12+C13</f>
        <v>1669337439.3846033</v>
      </c>
      <c r="D14" s="167">
        <f>D12+D13</f>
        <v>464190215.8364042</v>
      </c>
      <c r="E14" s="167">
        <f>C14+D14</f>
        <v>2133527655.2210073</v>
      </c>
      <c r="F14" s="167">
        <f>F12+F13</f>
        <v>1259057721.0674458</v>
      </c>
      <c r="G14" s="167">
        <f>G12+G13</f>
        <v>392480420.84255683</v>
      </c>
      <c r="H14" s="170">
        <f t="shared" si="1"/>
        <v>1651538141.9100027</v>
      </c>
    </row>
    <row r="15" spans="1:8">
      <c r="A15" s="161">
        <v>7</v>
      </c>
      <c r="B15" s="165" t="s">
        <v>161</v>
      </c>
      <c r="C15" s="166">
        <v>38106939.750000007</v>
      </c>
      <c r="D15" s="166">
        <v>3132674.4109999998</v>
      </c>
      <c r="E15" s="167">
        <f t="shared" si="0"/>
        <v>41239614.161000006</v>
      </c>
      <c r="F15" s="168">
        <v>32742663.309999999</v>
      </c>
      <c r="G15" s="169">
        <v>3295684.6</v>
      </c>
      <c r="H15" s="170">
        <f t="shared" si="1"/>
        <v>36038347.909999996</v>
      </c>
    </row>
    <row r="16" spans="1:8">
      <c r="A16" s="161">
        <v>8</v>
      </c>
      <c r="B16" s="165" t="s">
        <v>162</v>
      </c>
      <c r="C16" s="166">
        <v>162037.742</v>
      </c>
      <c r="D16" s="166">
        <v>0</v>
      </c>
      <c r="E16" s="167">
        <f t="shared" si="0"/>
        <v>162037.742</v>
      </c>
      <c r="F16" s="168">
        <v>103192</v>
      </c>
      <c r="G16" s="169">
        <v>0</v>
      </c>
      <c r="H16" s="170">
        <f t="shared" si="1"/>
        <v>103192</v>
      </c>
    </row>
    <row r="17" spans="1:8">
      <c r="A17" s="161">
        <v>9</v>
      </c>
      <c r="B17" s="165" t="s">
        <v>163</v>
      </c>
      <c r="C17" s="166">
        <v>106733.3</v>
      </c>
      <c r="D17" s="166">
        <v>0</v>
      </c>
      <c r="E17" s="167">
        <f t="shared" si="0"/>
        <v>106733.3</v>
      </c>
      <c r="F17" s="168">
        <v>106733.3</v>
      </c>
      <c r="G17" s="169">
        <v>0</v>
      </c>
      <c r="H17" s="170">
        <f t="shared" si="1"/>
        <v>106733.3</v>
      </c>
    </row>
    <row r="18" spans="1:8">
      <c r="A18" s="161">
        <v>10</v>
      </c>
      <c r="B18" s="165" t="s">
        <v>164</v>
      </c>
      <c r="C18" s="166">
        <v>236991320.08000001</v>
      </c>
      <c r="D18" s="166">
        <v>0</v>
      </c>
      <c r="E18" s="167">
        <f t="shared" si="0"/>
        <v>236991320.08000001</v>
      </c>
      <c r="F18" s="168">
        <v>233214657.25000009</v>
      </c>
      <c r="G18" s="169">
        <v>0</v>
      </c>
      <c r="H18" s="170">
        <f t="shared" si="1"/>
        <v>233214657.25000009</v>
      </c>
    </row>
    <row r="19" spans="1:8">
      <c r="A19" s="161">
        <v>11</v>
      </c>
      <c r="B19" s="165" t="s">
        <v>165</v>
      </c>
      <c r="C19" s="166">
        <v>52064078.099999994</v>
      </c>
      <c r="D19" s="166">
        <v>16643543.294</v>
      </c>
      <c r="E19" s="167">
        <f t="shared" si="0"/>
        <v>68707621.393999994</v>
      </c>
      <c r="F19" s="168">
        <v>47204409.969999999</v>
      </c>
      <c r="G19" s="169">
        <v>12422034.5</v>
      </c>
      <c r="H19" s="170">
        <f t="shared" si="1"/>
        <v>59626444.469999999</v>
      </c>
    </row>
    <row r="20" spans="1:8">
      <c r="A20" s="161">
        <v>12</v>
      </c>
      <c r="B20" s="172" t="s">
        <v>166</v>
      </c>
      <c r="C20" s="167">
        <f>SUM(C7:C11)+SUM(C14:C19)</f>
        <v>2439688727.0466032</v>
      </c>
      <c r="D20" s="167">
        <f>SUM(D7:D11)+SUM(D14:D19)</f>
        <v>810703800.79340422</v>
      </c>
      <c r="E20" s="167">
        <f t="shared" si="0"/>
        <v>3250392527.8400073</v>
      </c>
      <c r="F20" s="167">
        <f>SUM(F7:F11)+SUM(F14:F19)</f>
        <v>2026394335.7374456</v>
      </c>
      <c r="G20" s="167">
        <f>SUM(G7:G11)+SUM(G14:G19)</f>
        <v>701990214.83255684</v>
      </c>
      <c r="H20" s="170">
        <f t="shared" si="1"/>
        <v>2728384550.5700026</v>
      </c>
    </row>
    <row r="21" spans="1:8">
      <c r="A21" s="161"/>
      <c r="B21" s="162" t="s">
        <v>183</v>
      </c>
      <c r="C21" s="173"/>
      <c r="D21" s="173"/>
      <c r="E21" s="173"/>
      <c r="F21" s="174"/>
      <c r="G21" s="175"/>
      <c r="H21" s="176"/>
    </row>
    <row r="22" spans="1:8">
      <c r="A22" s="161">
        <v>13</v>
      </c>
      <c r="B22" s="165" t="s">
        <v>167</v>
      </c>
      <c r="C22" s="166">
        <v>849992.65999999992</v>
      </c>
      <c r="D22" s="166">
        <v>3533394.855</v>
      </c>
      <c r="E22" s="167">
        <f>C22+D22</f>
        <v>4383387.5149999997</v>
      </c>
      <c r="F22" s="168">
        <v>23685110.890000001</v>
      </c>
      <c r="G22" s="169">
        <v>6173040.3900000006</v>
      </c>
      <c r="H22" s="170">
        <f t="shared" si="1"/>
        <v>29858151.280000001</v>
      </c>
    </row>
    <row r="23" spans="1:8">
      <c r="A23" s="161">
        <v>14</v>
      </c>
      <c r="B23" s="165" t="s">
        <v>168</v>
      </c>
      <c r="C23" s="166">
        <v>729750224.12899601</v>
      </c>
      <c r="D23" s="166">
        <v>277676483.05329388</v>
      </c>
      <c r="E23" s="167">
        <f t="shared" ref="E23:E40" si="2">C23+D23</f>
        <v>1007426707.1822898</v>
      </c>
      <c r="F23" s="168">
        <v>558668346.81000471</v>
      </c>
      <c r="G23" s="169">
        <v>166849253.64100346</v>
      </c>
      <c r="H23" s="170">
        <f t="shared" si="1"/>
        <v>725517600.4510082</v>
      </c>
    </row>
    <row r="24" spans="1:8">
      <c r="A24" s="161">
        <v>15</v>
      </c>
      <c r="B24" s="165" t="s">
        <v>169</v>
      </c>
      <c r="C24" s="166">
        <v>122478207.45000002</v>
      </c>
      <c r="D24" s="166">
        <v>135551143.07319</v>
      </c>
      <c r="E24" s="167">
        <f t="shared" si="2"/>
        <v>258029350.52319002</v>
      </c>
      <c r="F24" s="168">
        <v>177627350.07000008</v>
      </c>
      <c r="G24" s="169">
        <v>140382596.52538389</v>
      </c>
      <c r="H24" s="170">
        <f t="shared" si="1"/>
        <v>318009946.595384</v>
      </c>
    </row>
    <row r="25" spans="1:8">
      <c r="A25" s="161">
        <v>16</v>
      </c>
      <c r="B25" s="165" t="s">
        <v>170</v>
      </c>
      <c r="C25" s="166">
        <v>888437002.38999963</v>
      </c>
      <c r="D25" s="166">
        <v>245077043.48451784</v>
      </c>
      <c r="E25" s="167">
        <f t="shared" si="2"/>
        <v>1133514045.8745174</v>
      </c>
      <c r="F25" s="168">
        <v>613189199.53999972</v>
      </c>
      <c r="G25" s="169">
        <v>249085889.27361196</v>
      </c>
      <c r="H25" s="170">
        <f t="shared" si="1"/>
        <v>862275088.81361175</v>
      </c>
    </row>
    <row r="26" spans="1:8">
      <c r="A26" s="161">
        <v>17</v>
      </c>
      <c r="B26" s="165" t="s">
        <v>171</v>
      </c>
      <c r="C26" s="173">
        <v>0</v>
      </c>
      <c r="D26" s="173">
        <v>0</v>
      </c>
      <c r="E26" s="167">
        <f t="shared" si="2"/>
        <v>0</v>
      </c>
      <c r="F26" s="174">
        <v>0</v>
      </c>
      <c r="G26" s="175">
        <v>0</v>
      </c>
      <c r="H26" s="170">
        <f t="shared" si="1"/>
        <v>0</v>
      </c>
    </row>
    <row r="27" spans="1:8">
      <c r="A27" s="161">
        <v>18</v>
      </c>
      <c r="B27" s="165" t="s">
        <v>172</v>
      </c>
      <c r="C27" s="166">
        <v>182800000</v>
      </c>
      <c r="D27" s="166">
        <v>96646679.5703592</v>
      </c>
      <c r="E27" s="167">
        <f t="shared" si="2"/>
        <v>279446679.57035923</v>
      </c>
      <c r="F27" s="168">
        <v>212150000</v>
      </c>
      <c r="G27" s="169">
        <v>84289780.0380418</v>
      </c>
      <c r="H27" s="170">
        <f t="shared" si="1"/>
        <v>296439780.03804183</v>
      </c>
    </row>
    <row r="28" spans="1:8">
      <c r="A28" s="161">
        <v>19</v>
      </c>
      <c r="B28" s="165" t="s">
        <v>173</v>
      </c>
      <c r="C28" s="166">
        <v>15457988.85</v>
      </c>
      <c r="D28" s="166">
        <v>1980325.3720000002</v>
      </c>
      <c r="E28" s="167">
        <f t="shared" si="2"/>
        <v>17438314.221999999</v>
      </c>
      <c r="F28" s="168">
        <v>9779604.0600000005</v>
      </c>
      <c r="G28" s="169">
        <v>2223476.0299999998</v>
      </c>
      <c r="H28" s="170">
        <f t="shared" si="1"/>
        <v>12003080.09</v>
      </c>
    </row>
    <row r="29" spans="1:8">
      <c r="A29" s="161">
        <v>20</v>
      </c>
      <c r="B29" s="165" t="s">
        <v>95</v>
      </c>
      <c r="C29" s="166">
        <v>43685549.158486277</v>
      </c>
      <c r="D29" s="166">
        <v>38234400.357113726</v>
      </c>
      <c r="E29" s="167">
        <f t="shared" si="2"/>
        <v>81919949.515599996</v>
      </c>
      <c r="F29" s="168">
        <v>26441615.071399998</v>
      </c>
      <c r="G29" s="169">
        <v>40449460.907199994</v>
      </c>
      <c r="H29" s="170">
        <f t="shared" si="1"/>
        <v>66891075.978599995</v>
      </c>
    </row>
    <row r="30" spans="1:8">
      <c r="A30" s="161">
        <v>21</v>
      </c>
      <c r="B30" s="165" t="s">
        <v>174</v>
      </c>
      <c r="C30" s="166">
        <v>6437000</v>
      </c>
      <c r="D30" s="166">
        <v>105670952.83</v>
      </c>
      <c r="E30" s="167">
        <f t="shared" si="2"/>
        <v>112107952.83</v>
      </c>
      <c r="F30" s="168">
        <v>6437000</v>
      </c>
      <c r="G30" s="169">
        <v>110993032.58</v>
      </c>
      <c r="H30" s="170">
        <f t="shared" si="1"/>
        <v>117430032.58</v>
      </c>
    </row>
    <row r="31" spans="1:8">
      <c r="A31" s="161">
        <v>22</v>
      </c>
      <c r="B31" s="172" t="s">
        <v>175</v>
      </c>
      <c r="C31" s="167">
        <f>SUM(C22:C30)</f>
        <v>1989895964.6374819</v>
      </c>
      <c r="D31" s="167">
        <f>SUM(D22:D30)</f>
        <v>904370422.59547472</v>
      </c>
      <c r="E31" s="167">
        <f>C31+D31</f>
        <v>2894266387.2329569</v>
      </c>
      <c r="F31" s="167">
        <f>SUM(F22:F30)</f>
        <v>1627978226.4414043</v>
      </c>
      <c r="G31" s="167">
        <f>SUM(G22:G30)</f>
        <v>800446529.38524115</v>
      </c>
      <c r="H31" s="170">
        <f t="shared" si="1"/>
        <v>2428424755.8266454</v>
      </c>
    </row>
    <row r="32" spans="1:8">
      <c r="A32" s="161"/>
      <c r="B32" s="162" t="s">
        <v>184</v>
      </c>
      <c r="C32" s="173"/>
      <c r="D32" s="173"/>
      <c r="E32" s="166"/>
      <c r="F32" s="174"/>
      <c r="G32" s="175"/>
      <c r="H32" s="176"/>
    </row>
    <row r="33" spans="1:8">
      <c r="A33" s="161">
        <v>23</v>
      </c>
      <c r="B33" s="165" t="s">
        <v>176</v>
      </c>
      <c r="C33" s="166">
        <v>54628742.530000001</v>
      </c>
      <c r="D33" s="173">
        <v>0</v>
      </c>
      <c r="E33" s="167">
        <f t="shared" si="2"/>
        <v>54628742.530000001</v>
      </c>
      <c r="F33" s="168">
        <v>54628742.530000001</v>
      </c>
      <c r="G33" s="175">
        <v>0</v>
      </c>
      <c r="H33" s="170">
        <f t="shared" si="1"/>
        <v>54628742.530000001</v>
      </c>
    </row>
    <row r="34" spans="1:8">
      <c r="A34" s="161">
        <v>24</v>
      </c>
      <c r="B34" s="165" t="s">
        <v>177</v>
      </c>
      <c r="C34" s="166">
        <v>61390.64</v>
      </c>
      <c r="D34" s="173">
        <v>0</v>
      </c>
      <c r="E34" s="167">
        <f t="shared" si="2"/>
        <v>61390.64</v>
      </c>
      <c r="F34" s="168">
        <v>61390.64</v>
      </c>
      <c r="G34" s="175">
        <v>0</v>
      </c>
      <c r="H34" s="170">
        <f t="shared" si="1"/>
        <v>61390.64</v>
      </c>
    </row>
    <row r="35" spans="1:8">
      <c r="A35" s="161">
        <v>25</v>
      </c>
      <c r="B35" s="171" t="s">
        <v>178</v>
      </c>
      <c r="C35" s="166">
        <v>-10154020.07</v>
      </c>
      <c r="D35" s="173">
        <v>0</v>
      </c>
      <c r="E35" s="167">
        <f t="shared" si="2"/>
        <v>-10154020.07</v>
      </c>
      <c r="F35" s="168">
        <v>-10154020.07</v>
      </c>
      <c r="G35" s="175">
        <v>0</v>
      </c>
      <c r="H35" s="170">
        <f t="shared" si="1"/>
        <v>-10154020.07</v>
      </c>
    </row>
    <row r="36" spans="1:8">
      <c r="A36" s="161">
        <v>26</v>
      </c>
      <c r="B36" s="165" t="s">
        <v>179</v>
      </c>
      <c r="C36" s="166">
        <v>39651986.239999995</v>
      </c>
      <c r="D36" s="173">
        <v>0</v>
      </c>
      <c r="E36" s="167">
        <f t="shared" si="2"/>
        <v>39651986.239999995</v>
      </c>
      <c r="F36" s="168">
        <v>39651986.239999995</v>
      </c>
      <c r="G36" s="175">
        <v>0</v>
      </c>
      <c r="H36" s="170">
        <f t="shared" si="1"/>
        <v>39651986.239999995</v>
      </c>
    </row>
    <row r="37" spans="1:8">
      <c r="A37" s="161">
        <v>27</v>
      </c>
      <c r="B37" s="165" t="s">
        <v>180</v>
      </c>
      <c r="C37" s="166">
        <v>1694027.75</v>
      </c>
      <c r="D37" s="173">
        <v>0</v>
      </c>
      <c r="E37" s="167">
        <f t="shared" si="2"/>
        <v>1694027.75</v>
      </c>
      <c r="F37" s="168">
        <v>1694027.75</v>
      </c>
      <c r="G37" s="175">
        <v>0</v>
      </c>
      <c r="H37" s="170">
        <f t="shared" si="1"/>
        <v>1694027.75</v>
      </c>
    </row>
    <row r="38" spans="1:8">
      <c r="A38" s="161">
        <v>28</v>
      </c>
      <c r="B38" s="165" t="s">
        <v>181</v>
      </c>
      <c r="C38" s="166">
        <v>234965515.87</v>
      </c>
      <c r="D38" s="173">
        <v>0</v>
      </c>
      <c r="E38" s="167">
        <f t="shared" si="2"/>
        <v>234965515.87</v>
      </c>
      <c r="F38" s="168">
        <v>185003719.13999999</v>
      </c>
      <c r="G38" s="175">
        <v>0</v>
      </c>
      <c r="H38" s="170">
        <f t="shared" si="1"/>
        <v>185003719.13999999</v>
      </c>
    </row>
    <row r="39" spans="1:8">
      <c r="A39" s="161">
        <v>29</v>
      </c>
      <c r="B39" s="165" t="s">
        <v>196</v>
      </c>
      <c r="C39" s="166">
        <v>35278497.609999999</v>
      </c>
      <c r="D39" s="173">
        <v>0</v>
      </c>
      <c r="E39" s="167">
        <f t="shared" si="2"/>
        <v>35278497.609999999</v>
      </c>
      <c r="F39" s="168">
        <v>29073948.760000002</v>
      </c>
      <c r="G39" s="175">
        <v>0</v>
      </c>
      <c r="H39" s="170">
        <f t="shared" si="1"/>
        <v>29073948.760000002</v>
      </c>
    </row>
    <row r="40" spans="1:8">
      <c r="A40" s="161">
        <v>30</v>
      </c>
      <c r="B40" s="172" t="s">
        <v>182</v>
      </c>
      <c r="C40" s="166">
        <v>356126140.57000005</v>
      </c>
      <c r="D40" s="173">
        <v>0</v>
      </c>
      <c r="E40" s="167">
        <f t="shared" si="2"/>
        <v>356126140.57000005</v>
      </c>
      <c r="F40" s="168">
        <v>299959794.99000001</v>
      </c>
      <c r="G40" s="175">
        <v>0</v>
      </c>
      <c r="H40" s="170">
        <f t="shared" si="1"/>
        <v>299959794.99000001</v>
      </c>
    </row>
    <row r="41" spans="1:8" ht="16.5" thickBot="1">
      <c r="A41" s="177">
        <v>31</v>
      </c>
      <c r="B41" s="178" t="s">
        <v>197</v>
      </c>
      <c r="C41" s="179">
        <f>C31+C40</f>
        <v>2346022105.2074819</v>
      </c>
      <c r="D41" s="179">
        <f>D31+D40</f>
        <v>904370422.59547472</v>
      </c>
      <c r="E41" s="179">
        <f>C41+D41</f>
        <v>3250392527.8029566</v>
      </c>
      <c r="F41" s="179">
        <f>F31+F40</f>
        <v>1927938021.4314044</v>
      </c>
      <c r="G41" s="179">
        <f>G31+G40</f>
        <v>800446529.38524115</v>
      </c>
      <c r="H41" s="180">
        <f>F41+G41</f>
        <v>2728384550.8166456</v>
      </c>
    </row>
    <row r="43" spans="1:8">
      <c r="B43" s="181"/>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scale="57"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95" zoomScale="85" zoomScaleNormal="85" workbookViewId="0">
      <selection activeCell="C223" sqref="C223"/>
    </sheetView>
  </sheetViews>
  <sheetFormatPr defaultColWidth="43.5703125" defaultRowHeight="11.25"/>
  <cols>
    <col min="1" max="1" width="8" style="17" customWidth="1"/>
    <col min="2" max="2" width="66.140625" style="18" customWidth="1"/>
    <col min="3" max="3" width="131.42578125" style="19" customWidth="1"/>
    <col min="4" max="5" width="10.28515625" style="10" customWidth="1"/>
    <col min="6" max="16384" width="43.5703125" style="10"/>
  </cols>
  <sheetData>
    <row r="1" spans="1:3" ht="12.75" thickTop="1" thickBot="1">
      <c r="A1" s="851" t="s">
        <v>325</v>
      </c>
      <c r="B1" s="852"/>
      <c r="C1" s="853"/>
    </row>
    <row r="2" spans="1:3" ht="26.25" customHeight="1">
      <c r="A2" s="35"/>
      <c r="B2" s="854" t="s">
        <v>326</v>
      </c>
      <c r="C2" s="854"/>
    </row>
    <row r="3" spans="1:3" s="15" customFormat="1" ht="11.25" customHeight="1">
      <c r="A3" s="14"/>
      <c r="B3" s="854" t="s">
        <v>418</v>
      </c>
      <c r="C3" s="854"/>
    </row>
    <row r="4" spans="1:3" ht="12" customHeight="1" thickBot="1">
      <c r="A4" s="855" t="s">
        <v>422</v>
      </c>
      <c r="B4" s="856"/>
      <c r="C4" s="857"/>
    </row>
    <row r="5" spans="1:3" ht="12" thickTop="1">
      <c r="A5" s="11"/>
      <c r="B5" s="858" t="s">
        <v>327</v>
      </c>
      <c r="C5" s="859"/>
    </row>
    <row r="6" spans="1:3">
      <c r="A6" s="35"/>
      <c r="B6" s="845" t="s">
        <v>419</v>
      </c>
      <c r="C6" s="846"/>
    </row>
    <row r="7" spans="1:3">
      <c r="A7" s="35"/>
      <c r="B7" s="845" t="s">
        <v>328</v>
      </c>
      <c r="C7" s="846"/>
    </row>
    <row r="8" spans="1:3">
      <c r="A8" s="35"/>
      <c r="B8" s="845" t="s">
        <v>420</v>
      </c>
      <c r="C8" s="846"/>
    </row>
    <row r="9" spans="1:3">
      <c r="A9" s="35"/>
      <c r="B9" s="847" t="s">
        <v>421</v>
      </c>
      <c r="C9" s="848"/>
    </row>
    <row r="10" spans="1:3">
      <c r="A10" s="35"/>
      <c r="B10" s="849" t="s">
        <v>329</v>
      </c>
      <c r="C10" s="850" t="s">
        <v>329</v>
      </c>
    </row>
    <row r="11" spans="1:3">
      <c r="A11" s="35"/>
      <c r="B11" s="849" t="s">
        <v>330</v>
      </c>
      <c r="C11" s="850" t="s">
        <v>330</v>
      </c>
    </row>
    <row r="12" spans="1:3">
      <c r="A12" s="35"/>
      <c r="B12" s="849" t="s">
        <v>331</v>
      </c>
      <c r="C12" s="850" t="s">
        <v>331</v>
      </c>
    </row>
    <row r="13" spans="1:3">
      <c r="A13" s="35"/>
      <c r="B13" s="849" t="s">
        <v>332</v>
      </c>
      <c r="C13" s="850" t="s">
        <v>332</v>
      </c>
    </row>
    <row r="14" spans="1:3">
      <c r="A14" s="35"/>
      <c r="B14" s="849" t="s">
        <v>333</v>
      </c>
      <c r="C14" s="850" t="s">
        <v>333</v>
      </c>
    </row>
    <row r="15" spans="1:3" ht="21.75" customHeight="1">
      <c r="A15" s="35"/>
      <c r="B15" s="849" t="s">
        <v>334</v>
      </c>
      <c r="C15" s="850" t="s">
        <v>334</v>
      </c>
    </row>
    <row r="16" spans="1:3">
      <c r="A16" s="35"/>
      <c r="B16" s="849" t="s">
        <v>335</v>
      </c>
      <c r="C16" s="850" t="s">
        <v>336</v>
      </c>
    </row>
    <row r="17" spans="1:3">
      <c r="A17" s="35"/>
      <c r="B17" s="849" t="s">
        <v>337</v>
      </c>
      <c r="C17" s="850" t="s">
        <v>338</v>
      </c>
    </row>
    <row r="18" spans="1:3">
      <c r="A18" s="35"/>
      <c r="B18" s="849" t="s">
        <v>339</v>
      </c>
      <c r="C18" s="850" t="s">
        <v>340</v>
      </c>
    </row>
    <row r="19" spans="1:3">
      <c r="A19" s="35"/>
      <c r="B19" s="849" t="s">
        <v>341</v>
      </c>
      <c r="C19" s="850" t="s">
        <v>341</v>
      </c>
    </row>
    <row r="20" spans="1:3">
      <c r="A20" s="35"/>
      <c r="B20" s="849" t="s">
        <v>342</v>
      </c>
      <c r="C20" s="850" t="s">
        <v>342</v>
      </c>
    </row>
    <row r="21" spans="1:3">
      <c r="A21" s="35"/>
      <c r="B21" s="849" t="s">
        <v>343</v>
      </c>
      <c r="C21" s="850" t="s">
        <v>343</v>
      </c>
    </row>
    <row r="22" spans="1:3" ht="23.25" customHeight="1">
      <c r="A22" s="35"/>
      <c r="B22" s="849" t="s">
        <v>344</v>
      </c>
      <c r="C22" s="850" t="s">
        <v>345</v>
      </c>
    </row>
    <row r="23" spans="1:3">
      <c r="A23" s="35"/>
      <c r="B23" s="849" t="s">
        <v>346</v>
      </c>
      <c r="C23" s="850" t="s">
        <v>346</v>
      </c>
    </row>
    <row r="24" spans="1:3">
      <c r="A24" s="35"/>
      <c r="B24" s="849" t="s">
        <v>347</v>
      </c>
      <c r="C24" s="850" t="s">
        <v>348</v>
      </c>
    </row>
    <row r="25" spans="1:3" ht="12" thickBot="1">
      <c r="A25" s="12"/>
      <c r="B25" s="862" t="s">
        <v>349</v>
      </c>
      <c r="C25" s="863"/>
    </row>
    <row r="26" spans="1:3" ht="12.75" thickTop="1" thickBot="1">
      <c r="A26" s="855" t="s">
        <v>432</v>
      </c>
      <c r="B26" s="856"/>
      <c r="C26" s="857"/>
    </row>
    <row r="27" spans="1:3" ht="12.75" thickTop="1" thickBot="1">
      <c r="A27" s="13"/>
      <c r="B27" s="864" t="s">
        <v>350</v>
      </c>
      <c r="C27" s="865"/>
    </row>
    <row r="28" spans="1:3" ht="12.75" thickTop="1" thickBot="1">
      <c r="A28" s="855" t="s">
        <v>423</v>
      </c>
      <c r="B28" s="856"/>
      <c r="C28" s="857"/>
    </row>
    <row r="29" spans="1:3" ht="12" thickTop="1">
      <c r="A29" s="11"/>
      <c r="B29" s="866" t="s">
        <v>351</v>
      </c>
      <c r="C29" s="867" t="s">
        <v>352</v>
      </c>
    </row>
    <row r="30" spans="1:3">
      <c r="A30" s="35"/>
      <c r="B30" s="860" t="s">
        <v>353</v>
      </c>
      <c r="C30" s="861" t="s">
        <v>354</v>
      </c>
    </row>
    <row r="31" spans="1:3">
      <c r="A31" s="35"/>
      <c r="B31" s="860" t="s">
        <v>355</v>
      </c>
      <c r="C31" s="861" t="s">
        <v>356</v>
      </c>
    </row>
    <row r="32" spans="1:3">
      <c r="A32" s="35"/>
      <c r="B32" s="860" t="s">
        <v>357</v>
      </c>
      <c r="C32" s="861" t="s">
        <v>358</v>
      </c>
    </row>
    <row r="33" spans="1:3">
      <c r="A33" s="35"/>
      <c r="B33" s="860" t="s">
        <v>359</v>
      </c>
      <c r="C33" s="861" t="s">
        <v>360</v>
      </c>
    </row>
    <row r="34" spans="1:3">
      <c r="A34" s="35"/>
      <c r="B34" s="860" t="s">
        <v>361</v>
      </c>
      <c r="C34" s="861" t="s">
        <v>362</v>
      </c>
    </row>
    <row r="35" spans="1:3" ht="23.25" customHeight="1">
      <c r="A35" s="35"/>
      <c r="B35" s="860" t="s">
        <v>363</v>
      </c>
      <c r="C35" s="861" t="s">
        <v>364</v>
      </c>
    </row>
    <row r="36" spans="1:3" ht="24" customHeight="1">
      <c r="A36" s="35"/>
      <c r="B36" s="860" t="s">
        <v>365</v>
      </c>
      <c r="C36" s="861" t="s">
        <v>366</v>
      </c>
    </row>
    <row r="37" spans="1:3" ht="24.75" customHeight="1">
      <c r="A37" s="35"/>
      <c r="B37" s="860" t="s">
        <v>367</v>
      </c>
      <c r="C37" s="861" t="s">
        <v>368</v>
      </c>
    </row>
    <row r="38" spans="1:3" ht="23.25" customHeight="1">
      <c r="A38" s="35"/>
      <c r="B38" s="860" t="s">
        <v>424</v>
      </c>
      <c r="C38" s="861" t="s">
        <v>369</v>
      </c>
    </row>
    <row r="39" spans="1:3" ht="39.75" customHeight="1">
      <c r="A39" s="35"/>
      <c r="B39" s="849" t="s">
        <v>438</v>
      </c>
      <c r="C39" s="850" t="s">
        <v>370</v>
      </c>
    </row>
    <row r="40" spans="1:3" ht="12" customHeight="1">
      <c r="A40" s="35"/>
      <c r="B40" s="860" t="s">
        <v>371</v>
      </c>
      <c r="C40" s="861" t="s">
        <v>372</v>
      </c>
    </row>
    <row r="41" spans="1:3" ht="27" customHeight="1" thickBot="1">
      <c r="A41" s="12"/>
      <c r="B41" s="870" t="s">
        <v>373</v>
      </c>
      <c r="C41" s="871" t="s">
        <v>374</v>
      </c>
    </row>
    <row r="42" spans="1:3" ht="12.75" thickTop="1" thickBot="1">
      <c r="A42" s="855" t="s">
        <v>425</v>
      </c>
      <c r="B42" s="856"/>
      <c r="C42" s="857"/>
    </row>
    <row r="43" spans="1:3" ht="12" thickTop="1">
      <c r="A43" s="11"/>
      <c r="B43" s="858" t="s">
        <v>461</v>
      </c>
      <c r="C43" s="859" t="s">
        <v>375</v>
      </c>
    </row>
    <row r="44" spans="1:3">
      <c r="A44" s="35"/>
      <c r="B44" s="845" t="s">
        <v>460</v>
      </c>
      <c r="C44" s="846"/>
    </row>
    <row r="45" spans="1:3" ht="23.25" customHeight="1" thickBot="1">
      <c r="A45" s="12"/>
      <c r="B45" s="868" t="s">
        <v>376</v>
      </c>
      <c r="C45" s="869" t="s">
        <v>377</v>
      </c>
    </row>
    <row r="46" spans="1:3" ht="11.25" customHeight="1" thickTop="1" thickBot="1">
      <c r="A46" s="855" t="s">
        <v>426</v>
      </c>
      <c r="B46" s="856"/>
      <c r="C46" s="857"/>
    </row>
    <row r="47" spans="1:3" ht="26.25" customHeight="1" thickTop="1">
      <c r="A47" s="35"/>
      <c r="B47" s="845" t="s">
        <v>427</v>
      </c>
      <c r="C47" s="846"/>
    </row>
    <row r="48" spans="1:3" ht="12" thickBot="1">
      <c r="A48" s="855" t="s">
        <v>428</v>
      </c>
      <c r="B48" s="856"/>
      <c r="C48" s="857"/>
    </row>
    <row r="49" spans="1:3" ht="12" thickTop="1">
      <c r="A49" s="11"/>
      <c r="B49" s="858" t="s">
        <v>378</v>
      </c>
      <c r="C49" s="859" t="s">
        <v>378</v>
      </c>
    </row>
    <row r="50" spans="1:3" ht="11.25" customHeight="1">
      <c r="A50" s="35"/>
      <c r="B50" s="845" t="s">
        <v>379</v>
      </c>
      <c r="C50" s="846" t="s">
        <v>379</v>
      </c>
    </row>
    <row r="51" spans="1:3">
      <c r="A51" s="35"/>
      <c r="B51" s="845" t="s">
        <v>380</v>
      </c>
      <c r="C51" s="846" t="s">
        <v>380</v>
      </c>
    </row>
    <row r="52" spans="1:3" ht="11.25" customHeight="1">
      <c r="A52" s="35"/>
      <c r="B52" s="845" t="s">
        <v>487</v>
      </c>
      <c r="C52" s="846" t="s">
        <v>381</v>
      </c>
    </row>
    <row r="53" spans="1:3" ht="33.6" customHeight="1">
      <c r="A53" s="35"/>
      <c r="B53" s="845" t="s">
        <v>382</v>
      </c>
      <c r="C53" s="846" t="s">
        <v>382</v>
      </c>
    </row>
    <row r="54" spans="1:3" ht="11.25" customHeight="1">
      <c r="A54" s="35"/>
      <c r="B54" s="845" t="s">
        <v>481</v>
      </c>
      <c r="C54" s="846" t="s">
        <v>383</v>
      </c>
    </row>
    <row r="55" spans="1:3" ht="11.25" customHeight="1" thickBot="1">
      <c r="A55" s="855" t="s">
        <v>429</v>
      </c>
      <c r="B55" s="856"/>
      <c r="C55" s="857"/>
    </row>
    <row r="56" spans="1:3" ht="12" thickTop="1">
      <c r="A56" s="11"/>
      <c r="B56" s="858" t="s">
        <v>378</v>
      </c>
      <c r="C56" s="859" t="s">
        <v>378</v>
      </c>
    </row>
    <row r="57" spans="1:3">
      <c r="A57" s="35"/>
      <c r="B57" s="845" t="s">
        <v>384</v>
      </c>
      <c r="C57" s="846" t="s">
        <v>384</v>
      </c>
    </row>
    <row r="58" spans="1:3">
      <c r="A58" s="35"/>
      <c r="B58" s="845" t="s">
        <v>435</v>
      </c>
      <c r="C58" s="846" t="s">
        <v>385</v>
      </c>
    </row>
    <row r="59" spans="1:3">
      <c r="A59" s="35"/>
      <c r="B59" s="845" t="s">
        <v>386</v>
      </c>
      <c r="C59" s="846" t="s">
        <v>386</v>
      </c>
    </row>
    <row r="60" spans="1:3">
      <c r="A60" s="35"/>
      <c r="B60" s="845" t="s">
        <v>387</v>
      </c>
      <c r="C60" s="846" t="s">
        <v>387</v>
      </c>
    </row>
    <row r="61" spans="1:3">
      <c r="A61" s="35"/>
      <c r="B61" s="845" t="s">
        <v>388</v>
      </c>
      <c r="C61" s="846" t="s">
        <v>388</v>
      </c>
    </row>
    <row r="62" spans="1:3">
      <c r="A62" s="35"/>
      <c r="B62" s="845" t="s">
        <v>436</v>
      </c>
      <c r="C62" s="846" t="s">
        <v>389</v>
      </c>
    </row>
    <row r="63" spans="1:3">
      <c r="A63" s="35"/>
      <c r="B63" s="845" t="s">
        <v>390</v>
      </c>
      <c r="C63" s="846" t="s">
        <v>390</v>
      </c>
    </row>
    <row r="64" spans="1:3" ht="12" thickBot="1">
      <c r="A64" s="12"/>
      <c r="B64" s="868" t="s">
        <v>391</v>
      </c>
      <c r="C64" s="869" t="s">
        <v>391</v>
      </c>
    </row>
    <row r="65" spans="1:3" ht="11.25" customHeight="1" thickTop="1">
      <c r="A65" s="874" t="s">
        <v>430</v>
      </c>
      <c r="B65" s="875"/>
      <c r="C65" s="876"/>
    </row>
    <row r="66" spans="1:3" ht="12" thickBot="1">
      <c r="A66" s="12"/>
      <c r="B66" s="868" t="s">
        <v>392</v>
      </c>
      <c r="C66" s="869" t="s">
        <v>392</v>
      </c>
    </row>
    <row r="67" spans="1:3" ht="11.25" customHeight="1" thickTop="1" thickBot="1">
      <c r="A67" s="855" t="s">
        <v>431</v>
      </c>
      <c r="B67" s="856"/>
      <c r="C67" s="857"/>
    </row>
    <row r="68" spans="1:3" ht="12" thickTop="1">
      <c r="A68" s="11"/>
      <c r="B68" s="858" t="s">
        <v>393</v>
      </c>
      <c r="C68" s="859" t="s">
        <v>393</v>
      </c>
    </row>
    <row r="69" spans="1:3">
      <c r="A69" s="35"/>
      <c r="B69" s="845" t="s">
        <v>394</v>
      </c>
      <c r="C69" s="846" t="s">
        <v>394</v>
      </c>
    </row>
    <row r="70" spans="1:3">
      <c r="A70" s="35"/>
      <c r="B70" s="845" t="s">
        <v>395</v>
      </c>
      <c r="C70" s="846" t="s">
        <v>395</v>
      </c>
    </row>
    <row r="71" spans="1:3" ht="54.95" customHeight="1">
      <c r="A71" s="35"/>
      <c r="B71" s="872" t="s">
        <v>959</v>
      </c>
      <c r="C71" s="873" t="s">
        <v>396</v>
      </c>
    </row>
    <row r="72" spans="1:3" ht="33.75" customHeight="1">
      <c r="A72" s="35"/>
      <c r="B72" s="872" t="s">
        <v>440</v>
      </c>
      <c r="C72" s="873" t="s">
        <v>397</v>
      </c>
    </row>
    <row r="73" spans="1:3" ht="15.75" customHeight="1">
      <c r="A73" s="35"/>
      <c r="B73" s="872" t="s">
        <v>437</v>
      </c>
      <c r="C73" s="873" t="s">
        <v>398</v>
      </c>
    </row>
    <row r="74" spans="1:3">
      <c r="A74" s="35"/>
      <c r="B74" s="845" t="s">
        <v>399</v>
      </c>
      <c r="C74" s="846" t="s">
        <v>399</v>
      </c>
    </row>
    <row r="75" spans="1:3" ht="12" thickBot="1">
      <c r="A75" s="12"/>
      <c r="B75" s="868" t="s">
        <v>400</v>
      </c>
      <c r="C75" s="869" t="s">
        <v>400</v>
      </c>
    </row>
    <row r="76" spans="1:3" ht="12" thickTop="1">
      <c r="A76" s="874" t="s">
        <v>464</v>
      </c>
      <c r="B76" s="875"/>
      <c r="C76" s="876"/>
    </row>
    <row r="77" spans="1:3">
      <c r="A77" s="35"/>
      <c r="B77" s="845" t="s">
        <v>392</v>
      </c>
      <c r="C77" s="846"/>
    </row>
    <row r="78" spans="1:3">
      <c r="A78" s="35"/>
      <c r="B78" s="845" t="s">
        <v>462</v>
      </c>
      <c r="C78" s="846"/>
    </row>
    <row r="79" spans="1:3">
      <c r="A79" s="35"/>
      <c r="B79" s="845" t="s">
        <v>463</v>
      </c>
      <c r="C79" s="846"/>
    </row>
    <row r="80" spans="1:3">
      <c r="A80" s="874" t="s">
        <v>465</v>
      </c>
      <c r="B80" s="875"/>
      <c r="C80" s="876"/>
    </row>
    <row r="81" spans="1:3">
      <c r="A81" s="35"/>
      <c r="B81" s="845" t="s">
        <v>392</v>
      </c>
      <c r="C81" s="846"/>
    </row>
    <row r="82" spans="1:3">
      <c r="A82" s="35"/>
      <c r="B82" s="845" t="s">
        <v>466</v>
      </c>
      <c r="C82" s="846"/>
    </row>
    <row r="83" spans="1:3" ht="76.5" customHeight="1">
      <c r="A83" s="35"/>
      <c r="B83" s="845" t="s">
        <v>480</v>
      </c>
      <c r="C83" s="846"/>
    </row>
    <row r="84" spans="1:3" ht="53.25" customHeight="1">
      <c r="A84" s="35"/>
      <c r="B84" s="845" t="s">
        <v>479</v>
      </c>
      <c r="C84" s="846"/>
    </row>
    <row r="85" spans="1:3">
      <c r="A85" s="35"/>
      <c r="B85" s="845" t="s">
        <v>467</v>
      </c>
      <c r="C85" s="846"/>
    </row>
    <row r="86" spans="1:3">
      <c r="A86" s="35"/>
      <c r="B86" s="845" t="s">
        <v>468</v>
      </c>
      <c r="C86" s="846"/>
    </row>
    <row r="87" spans="1:3">
      <c r="A87" s="35"/>
      <c r="B87" s="845" t="s">
        <v>469</v>
      </c>
      <c r="C87" s="846"/>
    </row>
    <row r="88" spans="1:3">
      <c r="A88" s="874" t="s">
        <v>470</v>
      </c>
      <c r="B88" s="875"/>
      <c r="C88" s="876"/>
    </row>
    <row r="89" spans="1:3">
      <c r="A89" s="35"/>
      <c r="B89" s="845" t="s">
        <v>392</v>
      </c>
      <c r="C89" s="846"/>
    </row>
    <row r="90" spans="1:3">
      <c r="A90" s="35"/>
      <c r="B90" s="845" t="s">
        <v>472</v>
      </c>
      <c r="C90" s="846"/>
    </row>
    <row r="91" spans="1:3" ht="12" customHeight="1">
      <c r="A91" s="35"/>
      <c r="B91" s="845" t="s">
        <v>473</v>
      </c>
      <c r="C91" s="846"/>
    </row>
    <row r="92" spans="1:3">
      <c r="A92" s="35"/>
      <c r="B92" s="845" t="s">
        <v>474</v>
      </c>
      <c r="C92" s="846"/>
    </row>
    <row r="93" spans="1:3" ht="24.75" customHeight="1">
      <c r="A93" s="35"/>
      <c r="B93" s="877" t="s">
        <v>515</v>
      </c>
      <c r="C93" s="878"/>
    </row>
    <row r="94" spans="1:3" ht="24" customHeight="1">
      <c r="A94" s="35"/>
      <c r="B94" s="877" t="s">
        <v>516</v>
      </c>
      <c r="C94" s="878"/>
    </row>
    <row r="95" spans="1:3" ht="13.5" customHeight="1">
      <c r="A95" s="35"/>
      <c r="B95" s="860" t="s">
        <v>475</v>
      </c>
      <c r="C95" s="861"/>
    </row>
    <row r="96" spans="1:3" ht="11.25" customHeight="1" thickBot="1">
      <c r="A96" s="879" t="s">
        <v>511</v>
      </c>
      <c r="B96" s="880"/>
      <c r="C96" s="881"/>
    </row>
    <row r="97" spans="1:3" ht="12.75" thickTop="1" thickBot="1">
      <c r="A97" s="888" t="s">
        <v>401</v>
      </c>
      <c r="B97" s="888"/>
      <c r="C97" s="888"/>
    </row>
    <row r="98" spans="1:3">
      <c r="A98" s="22">
        <v>2</v>
      </c>
      <c r="B98" s="32" t="s">
        <v>491</v>
      </c>
      <c r="C98" s="32" t="s">
        <v>512</v>
      </c>
    </row>
    <row r="99" spans="1:3">
      <c r="A99" s="16">
        <v>3</v>
      </c>
      <c r="B99" s="33" t="s">
        <v>492</v>
      </c>
      <c r="C99" s="34" t="s">
        <v>513</v>
      </c>
    </row>
    <row r="100" spans="1:3">
      <c r="A100" s="16">
        <v>4</v>
      </c>
      <c r="B100" s="33" t="s">
        <v>493</v>
      </c>
      <c r="C100" s="34" t="s">
        <v>517</v>
      </c>
    </row>
    <row r="101" spans="1:3" ht="11.25" customHeight="1">
      <c r="A101" s="16">
        <v>5</v>
      </c>
      <c r="B101" s="33" t="s">
        <v>494</v>
      </c>
      <c r="C101" s="34" t="s">
        <v>514</v>
      </c>
    </row>
    <row r="102" spans="1:3" ht="12" customHeight="1">
      <c r="A102" s="16">
        <v>6</v>
      </c>
      <c r="B102" s="33" t="s">
        <v>509</v>
      </c>
      <c r="C102" s="34" t="s">
        <v>495</v>
      </c>
    </row>
    <row r="103" spans="1:3" ht="12" customHeight="1">
      <c r="A103" s="16">
        <v>7</v>
      </c>
      <c r="B103" s="33" t="s">
        <v>496</v>
      </c>
      <c r="C103" s="34" t="s">
        <v>510</v>
      </c>
    </row>
    <row r="104" spans="1:3">
      <c r="A104" s="16">
        <v>8</v>
      </c>
      <c r="B104" s="33" t="s">
        <v>501</v>
      </c>
      <c r="C104" s="34" t="s">
        <v>521</v>
      </c>
    </row>
    <row r="105" spans="1:3" ht="11.25" customHeight="1">
      <c r="A105" s="874" t="s">
        <v>476</v>
      </c>
      <c r="B105" s="875"/>
      <c r="C105" s="876"/>
    </row>
    <row r="106" spans="1:3" ht="12" customHeight="1">
      <c r="A106" s="35"/>
      <c r="B106" s="845" t="s">
        <v>392</v>
      </c>
      <c r="C106" s="846"/>
    </row>
    <row r="107" spans="1:3">
      <c r="A107" s="874" t="s">
        <v>658</v>
      </c>
      <c r="B107" s="875"/>
      <c r="C107" s="876"/>
    </row>
    <row r="108" spans="1:3" ht="12" customHeight="1">
      <c r="A108" s="35"/>
      <c r="B108" s="845" t="s">
        <v>660</v>
      </c>
      <c r="C108" s="846"/>
    </row>
    <row r="109" spans="1:3">
      <c r="A109" s="35"/>
      <c r="B109" s="845" t="s">
        <v>661</v>
      </c>
      <c r="C109" s="846"/>
    </row>
    <row r="110" spans="1:3">
      <c r="A110" s="35"/>
      <c r="B110" s="845" t="s">
        <v>659</v>
      </c>
      <c r="C110" s="846"/>
    </row>
    <row r="111" spans="1:3">
      <c r="A111" s="882" t="s">
        <v>1006</v>
      </c>
      <c r="B111" s="882"/>
      <c r="C111" s="882"/>
    </row>
    <row r="112" spans="1:3">
      <c r="A112" s="883" t="s">
        <v>325</v>
      </c>
      <c r="B112" s="883"/>
      <c r="C112" s="883"/>
    </row>
    <row r="113" spans="1:3">
      <c r="A113" s="36">
        <v>1</v>
      </c>
      <c r="B113" s="884" t="s">
        <v>834</v>
      </c>
      <c r="C113" s="885"/>
    </row>
    <row r="114" spans="1:3">
      <c r="A114" s="36">
        <v>2</v>
      </c>
      <c r="B114" s="886" t="s">
        <v>835</v>
      </c>
      <c r="C114" s="887"/>
    </row>
    <row r="115" spans="1:3">
      <c r="A115" s="36">
        <v>3</v>
      </c>
      <c r="B115" s="884" t="s">
        <v>836</v>
      </c>
      <c r="C115" s="885"/>
    </row>
    <row r="116" spans="1:3">
      <c r="A116" s="36">
        <v>4</v>
      </c>
      <c r="B116" s="884" t="s">
        <v>837</v>
      </c>
      <c r="C116" s="885"/>
    </row>
    <row r="117" spans="1:3">
      <c r="A117" s="36">
        <v>5</v>
      </c>
      <c r="B117" s="884" t="s">
        <v>838</v>
      </c>
      <c r="C117" s="885"/>
    </row>
    <row r="118" spans="1:3" ht="55.5" customHeight="1">
      <c r="A118" s="36">
        <v>6</v>
      </c>
      <c r="B118" s="884" t="s">
        <v>946</v>
      </c>
      <c r="C118" s="885"/>
    </row>
    <row r="119" spans="1:3" ht="22.5">
      <c r="A119" s="36">
        <v>6.01</v>
      </c>
      <c r="B119" s="37" t="s">
        <v>694</v>
      </c>
      <c r="C119" s="77" t="s">
        <v>947</v>
      </c>
    </row>
    <row r="120" spans="1:3" ht="33.75">
      <c r="A120" s="36">
        <v>6.02</v>
      </c>
      <c r="B120" s="37" t="s">
        <v>695</v>
      </c>
      <c r="C120" s="79" t="s">
        <v>953</v>
      </c>
    </row>
    <row r="121" spans="1:3">
      <c r="A121" s="36">
        <v>6.03</v>
      </c>
      <c r="B121" s="42" t="s">
        <v>696</v>
      </c>
      <c r="C121" s="42" t="s">
        <v>839</v>
      </c>
    </row>
    <row r="122" spans="1:3">
      <c r="A122" s="36">
        <v>6.04</v>
      </c>
      <c r="B122" s="37" t="s">
        <v>697</v>
      </c>
      <c r="C122" s="38" t="s">
        <v>840</v>
      </c>
    </row>
    <row r="123" spans="1:3">
      <c r="A123" s="36">
        <v>6.05</v>
      </c>
      <c r="B123" s="37" t="s">
        <v>698</v>
      </c>
      <c r="C123" s="38" t="s">
        <v>841</v>
      </c>
    </row>
    <row r="124" spans="1:3" ht="22.5">
      <c r="A124" s="36">
        <v>6.06</v>
      </c>
      <c r="B124" s="37" t="s">
        <v>699</v>
      </c>
      <c r="C124" s="38" t="s">
        <v>842</v>
      </c>
    </row>
    <row r="125" spans="1:3">
      <c r="A125" s="36">
        <v>6.07</v>
      </c>
      <c r="B125" s="39" t="s">
        <v>700</v>
      </c>
      <c r="C125" s="38" t="s">
        <v>843</v>
      </c>
    </row>
    <row r="126" spans="1:3" ht="22.5">
      <c r="A126" s="36">
        <v>6.08</v>
      </c>
      <c r="B126" s="37" t="s">
        <v>701</v>
      </c>
      <c r="C126" s="38" t="s">
        <v>844</v>
      </c>
    </row>
    <row r="127" spans="1:3" ht="22.5">
      <c r="A127" s="36">
        <v>6.09</v>
      </c>
      <c r="B127" s="40" t="s">
        <v>702</v>
      </c>
      <c r="C127" s="38" t="s">
        <v>845</v>
      </c>
    </row>
    <row r="128" spans="1:3">
      <c r="A128" s="41">
        <v>6.1</v>
      </c>
      <c r="B128" s="40" t="s">
        <v>703</v>
      </c>
      <c r="C128" s="38" t="s">
        <v>846</v>
      </c>
    </row>
    <row r="129" spans="1:3">
      <c r="A129" s="36">
        <v>6.11</v>
      </c>
      <c r="B129" s="40" t="s">
        <v>704</v>
      </c>
      <c r="C129" s="38" t="s">
        <v>847</v>
      </c>
    </row>
    <row r="130" spans="1:3">
      <c r="A130" s="36">
        <v>6.12</v>
      </c>
      <c r="B130" s="40" t="s">
        <v>705</v>
      </c>
      <c r="C130" s="38" t="s">
        <v>848</v>
      </c>
    </row>
    <row r="131" spans="1:3">
      <c r="A131" s="36">
        <v>6.13</v>
      </c>
      <c r="B131" s="40" t="s">
        <v>706</v>
      </c>
      <c r="C131" s="42" t="s">
        <v>849</v>
      </c>
    </row>
    <row r="132" spans="1:3">
      <c r="A132" s="36">
        <v>6.14</v>
      </c>
      <c r="B132" s="40" t="s">
        <v>707</v>
      </c>
      <c r="C132" s="42" t="s">
        <v>850</v>
      </c>
    </row>
    <row r="133" spans="1:3">
      <c r="A133" s="36">
        <v>6.15</v>
      </c>
      <c r="B133" s="40" t="s">
        <v>708</v>
      </c>
      <c r="C133" s="42" t="s">
        <v>851</v>
      </c>
    </row>
    <row r="134" spans="1:3" ht="22.5">
      <c r="A134" s="36">
        <v>6.16</v>
      </c>
      <c r="B134" s="40" t="s">
        <v>709</v>
      </c>
      <c r="C134" s="42" t="s">
        <v>852</v>
      </c>
    </row>
    <row r="135" spans="1:3">
      <c r="A135" s="36">
        <v>6.17</v>
      </c>
      <c r="B135" s="42" t="s">
        <v>710</v>
      </c>
      <c r="C135" s="42" t="s">
        <v>853</v>
      </c>
    </row>
    <row r="136" spans="1:3" ht="22.5">
      <c r="A136" s="36">
        <v>6.18</v>
      </c>
      <c r="B136" s="40" t="s">
        <v>711</v>
      </c>
      <c r="C136" s="42" t="s">
        <v>854</v>
      </c>
    </row>
    <row r="137" spans="1:3">
      <c r="A137" s="36">
        <v>6.19</v>
      </c>
      <c r="B137" s="40" t="s">
        <v>712</v>
      </c>
      <c r="C137" s="42" t="s">
        <v>855</v>
      </c>
    </row>
    <row r="138" spans="1:3">
      <c r="A138" s="41">
        <v>6.2</v>
      </c>
      <c r="B138" s="40" t="s">
        <v>713</v>
      </c>
      <c r="C138" s="42" t="s">
        <v>856</v>
      </c>
    </row>
    <row r="139" spans="1:3">
      <c r="A139" s="36">
        <v>6.21</v>
      </c>
      <c r="B139" s="40" t="s">
        <v>714</v>
      </c>
      <c r="C139" s="42" t="s">
        <v>857</v>
      </c>
    </row>
    <row r="140" spans="1:3">
      <c r="A140" s="36">
        <v>6.22</v>
      </c>
      <c r="B140" s="40" t="s">
        <v>715</v>
      </c>
      <c r="C140" s="42" t="s">
        <v>858</v>
      </c>
    </row>
    <row r="141" spans="1:3" ht="22.5">
      <c r="A141" s="36">
        <v>6.23</v>
      </c>
      <c r="B141" s="40" t="s">
        <v>716</v>
      </c>
      <c r="C141" s="42" t="s">
        <v>859</v>
      </c>
    </row>
    <row r="142" spans="1:3" ht="22.5">
      <c r="A142" s="36">
        <v>6.24</v>
      </c>
      <c r="B142" s="37" t="s">
        <v>717</v>
      </c>
      <c r="C142" s="42" t="s">
        <v>860</v>
      </c>
    </row>
    <row r="143" spans="1:3">
      <c r="A143" s="36">
        <v>6.2500000000000098</v>
      </c>
      <c r="B143" s="37" t="s">
        <v>718</v>
      </c>
      <c r="C143" s="42" t="s">
        <v>861</v>
      </c>
    </row>
    <row r="144" spans="1:3" ht="22.5">
      <c r="A144" s="36">
        <v>6.2600000000000202</v>
      </c>
      <c r="B144" s="37" t="s">
        <v>862</v>
      </c>
      <c r="C144" s="78" t="s">
        <v>863</v>
      </c>
    </row>
    <row r="145" spans="1:3" ht="22.5">
      <c r="A145" s="36">
        <v>6.2700000000000298</v>
      </c>
      <c r="B145" s="37" t="s">
        <v>165</v>
      </c>
      <c r="C145" s="78" t="s">
        <v>949</v>
      </c>
    </row>
    <row r="146" spans="1:3">
      <c r="A146" s="36"/>
      <c r="B146" s="891" t="s">
        <v>864</v>
      </c>
      <c r="C146" s="892"/>
    </row>
    <row r="147" spans="1:3" s="44" customFormat="1">
      <c r="A147" s="43">
        <v>7.1</v>
      </c>
      <c r="B147" s="37" t="s">
        <v>865</v>
      </c>
      <c r="C147" s="895" t="s">
        <v>866</v>
      </c>
    </row>
    <row r="148" spans="1:3" s="44" customFormat="1">
      <c r="A148" s="43">
        <v>7.2</v>
      </c>
      <c r="B148" s="37" t="s">
        <v>867</v>
      </c>
      <c r="C148" s="896"/>
    </row>
    <row r="149" spans="1:3" s="44" customFormat="1">
      <c r="A149" s="43">
        <v>7.3</v>
      </c>
      <c r="B149" s="37" t="s">
        <v>868</v>
      </c>
      <c r="C149" s="896"/>
    </row>
    <row r="150" spans="1:3" s="44" customFormat="1">
      <c r="A150" s="43">
        <v>7.4</v>
      </c>
      <c r="B150" s="37" t="s">
        <v>869</v>
      </c>
      <c r="C150" s="896"/>
    </row>
    <row r="151" spans="1:3" s="44" customFormat="1">
      <c r="A151" s="43">
        <v>7.5</v>
      </c>
      <c r="B151" s="37" t="s">
        <v>870</v>
      </c>
      <c r="C151" s="896"/>
    </row>
    <row r="152" spans="1:3" s="44" customFormat="1">
      <c r="A152" s="43">
        <v>7.6</v>
      </c>
      <c r="B152" s="37" t="s">
        <v>942</v>
      </c>
      <c r="C152" s="897"/>
    </row>
    <row r="153" spans="1:3" s="44" customFormat="1" ht="22.5">
      <c r="A153" s="43">
        <v>7.7</v>
      </c>
      <c r="B153" s="37" t="s">
        <v>871</v>
      </c>
      <c r="C153" s="45" t="s">
        <v>872</v>
      </c>
    </row>
    <row r="154" spans="1:3" s="44" customFormat="1" ht="22.5">
      <c r="A154" s="43">
        <v>7.8</v>
      </c>
      <c r="B154" s="37" t="s">
        <v>873</v>
      </c>
      <c r="C154" s="45" t="s">
        <v>874</v>
      </c>
    </row>
    <row r="155" spans="1:3">
      <c r="A155" s="35"/>
      <c r="B155" s="891" t="s">
        <v>875</v>
      </c>
      <c r="C155" s="892"/>
    </row>
    <row r="156" spans="1:3">
      <c r="A156" s="43">
        <v>1</v>
      </c>
      <c r="B156" s="889" t="s">
        <v>954</v>
      </c>
      <c r="C156" s="890"/>
    </row>
    <row r="157" spans="1:3" ht="24.95" customHeight="1">
      <c r="A157" s="43">
        <v>2</v>
      </c>
      <c r="B157" s="889" t="s">
        <v>950</v>
      </c>
      <c r="C157" s="890"/>
    </row>
    <row r="158" spans="1:3">
      <c r="A158" s="43">
        <v>3</v>
      </c>
      <c r="B158" s="889" t="s">
        <v>941</v>
      </c>
      <c r="C158" s="890"/>
    </row>
    <row r="159" spans="1:3">
      <c r="A159" s="35"/>
      <c r="B159" s="891" t="s">
        <v>876</v>
      </c>
      <c r="C159" s="892"/>
    </row>
    <row r="160" spans="1:3" ht="39" customHeight="1">
      <c r="A160" s="43">
        <v>1</v>
      </c>
      <c r="B160" s="893" t="s">
        <v>955</v>
      </c>
      <c r="C160" s="894"/>
    </row>
    <row r="161" spans="1:3" ht="22.5">
      <c r="A161" s="43">
        <v>3</v>
      </c>
      <c r="B161" s="37" t="s">
        <v>682</v>
      </c>
      <c r="C161" s="45" t="s">
        <v>877</v>
      </c>
    </row>
    <row r="162" spans="1:3" ht="22.5">
      <c r="A162" s="43">
        <v>4</v>
      </c>
      <c r="B162" s="37" t="s">
        <v>683</v>
      </c>
      <c r="C162" s="45" t="s">
        <v>878</v>
      </c>
    </row>
    <row r="163" spans="1:3" ht="33.75">
      <c r="A163" s="43">
        <v>5</v>
      </c>
      <c r="B163" s="37" t="s">
        <v>684</v>
      </c>
      <c r="C163" s="45" t="s">
        <v>879</v>
      </c>
    </row>
    <row r="164" spans="1:3">
      <c r="A164" s="43">
        <v>6</v>
      </c>
      <c r="B164" s="37" t="s">
        <v>685</v>
      </c>
      <c r="C164" s="37" t="s">
        <v>880</v>
      </c>
    </row>
    <row r="165" spans="1:3">
      <c r="A165" s="35"/>
      <c r="B165" s="891" t="s">
        <v>881</v>
      </c>
      <c r="C165" s="892"/>
    </row>
    <row r="166" spans="1:3" ht="45">
      <c r="A166" s="43"/>
      <c r="B166" s="37" t="s">
        <v>882</v>
      </c>
      <c r="C166" s="46" t="s">
        <v>1007</v>
      </c>
    </row>
    <row r="167" spans="1:3">
      <c r="A167" s="43"/>
      <c r="B167" s="37" t="s">
        <v>684</v>
      </c>
      <c r="C167" s="45" t="s">
        <v>883</v>
      </c>
    </row>
    <row r="168" spans="1:3">
      <c r="A168" s="35"/>
      <c r="B168" s="891" t="s">
        <v>884</v>
      </c>
      <c r="C168" s="892"/>
    </row>
    <row r="169" spans="1:3" ht="26.45" customHeight="1">
      <c r="A169" s="35"/>
      <c r="B169" s="845" t="s">
        <v>1008</v>
      </c>
      <c r="C169" s="846"/>
    </row>
    <row r="170" spans="1:3">
      <c r="A170" s="35" t="s">
        <v>885</v>
      </c>
      <c r="B170" s="47" t="s">
        <v>742</v>
      </c>
      <c r="C170" s="48" t="s">
        <v>886</v>
      </c>
    </row>
    <row r="171" spans="1:3">
      <c r="A171" s="35" t="s">
        <v>536</v>
      </c>
      <c r="B171" s="49" t="s">
        <v>743</v>
      </c>
      <c r="C171" s="45" t="s">
        <v>887</v>
      </c>
    </row>
    <row r="172" spans="1:3" ht="22.5">
      <c r="A172" s="35" t="s">
        <v>543</v>
      </c>
      <c r="B172" s="48" t="s">
        <v>744</v>
      </c>
      <c r="C172" s="45" t="s">
        <v>888</v>
      </c>
    </row>
    <row r="173" spans="1:3">
      <c r="A173" s="35" t="s">
        <v>889</v>
      </c>
      <c r="B173" s="49" t="s">
        <v>745</v>
      </c>
      <c r="C173" s="49" t="s">
        <v>890</v>
      </c>
    </row>
    <row r="174" spans="1:3" ht="22.5">
      <c r="A174" s="35" t="s">
        <v>891</v>
      </c>
      <c r="B174" s="50" t="s">
        <v>746</v>
      </c>
      <c r="C174" s="50" t="s">
        <v>892</v>
      </c>
    </row>
    <row r="175" spans="1:3" ht="22.5">
      <c r="A175" s="35" t="s">
        <v>544</v>
      </c>
      <c r="B175" s="50" t="s">
        <v>747</v>
      </c>
      <c r="C175" s="50" t="s">
        <v>893</v>
      </c>
    </row>
    <row r="176" spans="1:3" ht="22.5">
      <c r="A176" s="35" t="s">
        <v>894</v>
      </c>
      <c r="B176" s="50" t="s">
        <v>748</v>
      </c>
      <c r="C176" s="50" t="s">
        <v>895</v>
      </c>
    </row>
    <row r="177" spans="1:3" ht="22.5">
      <c r="A177" s="35" t="s">
        <v>896</v>
      </c>
      <c r="B177" s="50" t="s">
        <v>749</v>
      </c>
      <c r="C177" s="50" t="s">
        <v>898</v>
      </c>
    </row>
    <row r="178" spans="1:3" ht="22.5">
      <c r="A178" s="35" t="s">
        <v>897</v>
      </c>
      <c r="B178" s="50" t="s">
        <v>750</v>
      </c>
      <c r="C178" s="50" t="s">
        <v>900</v>
      </c>
    </row>
    <row r="179" spans="1:3" ht="22.5">
      <c r="A179" s="35" t="s">
        <v>899</v>
      </c>
      <c r="B179" s="50" t="s">
        <v>751</v>
      </c>
      <c r="C179" s="51" t="s">
        <v>902</v>
      </c>
    </row>
    <row r="180" spans="1:3" ht="22.5">
      <c r="A180" s="35" t="s">
        <v>901</v>
      </c>
      <c r="B180" s="67" t="s">
        <v>752</v>
      </c>
      <c r="C180" s="51" t="s">
        <v>904</v>
      </c>
    </row>
    <row r="181" spans="1:3" ht="22.5">
      <c r="A181" s="35" t="s">
        <v>903</v>
      </c>
      <c r="B181" s="50" t="s">
        <v>753</v>
      </c>
      <c r="C181" s="52" t="s">
        <v>906</v>
      </c>
    </row>
    <row r="182" spans="1:3">
      <c r="A182" s="76" t="s">
        <v>905</v>
      </c>
      <c r="B182" s="53" t="s">
        <v>754</v>
      </c>
      <c r="C182" s="48" t="s">
        <v>907</v>
      </c>
    </row>
    <row r="183" spans="1:3" ht="22.5">
      <c r="A183" s="35"/>
      <c r="B183" s="54" t="s">
        <v>908</v>
      </c>
      <c r="C183" s="38" t="s">
        <v>909</v>
      </c>
    </row>
    <row r="184" spans="1:3" ht="22.5">
      <c r="A184" s="35"/>
      <c r="B184" s="54" t="s">
        <v>910</v>
      </c>
      <c r="C184" s="38" t="s">
        <v>911</v>
      </c>
    </row>
    <row r="185" spans="1:3" ht="22.5">
      <c r="A185" s="35"/>
      <c r="B185" s="54" t="s">
        <v>912</v>
      </c>
      <c r="C185" s="38" t="s">
        <v>913</v>
      </c>
    </row>
    <row r="186" spans="1:3">
      <c r="A186" s="35"/>
      <c r="B186" s="891" t="s">
        <v>914</v>
      </c>
      <c r="C186" s="892"/>
    </row>
    <row r="187" spans="1:3" ht="50.1" customHeight="1">
      <c r="A187" s="35"/>
      <c r="B187" s="889" t="s">
        <v>956</v>
      </c>
      <c r="C187" s="890"/>
    </row>
    <row r="188" spans="1:3">
      <c r="A188" s="43">
        <v>1</v>
      </c>
      <c r="B188" s="42" t="s">
        <v>774</v>
      </c>
      <c r="C188" s="42" t="s">
        <v>774</v>
      </c>
    </row>
    <row r="189" spans="1:3" ht="33.75">
      <c r="A189" s="43">
        <v>2</v>
      </c>
      <c r="B189" s="42" t="s">
        <v>915</v>
      </c>
      <c r="C189" s="42" t="s">
        <v>916</v>
      </c>
    </row>
    <row r="190" spans="1:3">
      <c r="A190" s="43">
        <v>3</v>
      </c>
      <c r="B190" s="42" t="s">
        <v>776</v>
      </c>
      <c r="C190" s="42" t="s">
        <v>917</v>
      </c>
    </row>
    <row r="191" spans="1:3" ht="22.5">
      <c r="A191" s="43">
        <v>4</v>
      </c>
      <c r="B191" s="42" t="s">
        <v>777</v>
      </c>
      <c r="C191" s="42" t="s">
        <v>918</v>
      </c>
    </row>
    <row r="192" spans="1:3" ht="22.5">
      <c r="A192" s="43">
        <v>5</v>
      </c>
      <c r="B192" s="42" t="s">
        <v>778</v>
      </c>
      <c r="C192" s="42" t="s">
        <v>957</v>
      </c>
    </row>
    <row r="193" spans="1:4" ht="45">
      <c r="A193" s="43">
        <v>6</v>
      </c>
      <c r="B193" s="42" t="s">
        <v>779</v>
      </c>
      <c r="C193" s="42" t="s">
        <v>919</v>
      </c>
    </row>
    <row r="194" spans="1:4">
      <c r="A194" s="35"/>
      <c r="B194" s="891" t="s">
        <v>920</v>
      </c>
      <c r="C194" s="892"/>
    </row>
    <row r="195" spans="1:4" ht="26.1" customHeight="1">
      <c r="A195" s="35"/>
      <c r="B195" s="901" t="s">
        <v>943</v>
      </c>
      <c r="C195" s="903"/>
    </row>
    <row r="196" spans="1:4" ht="22.5">
      <c r="A196" s="35">
        <v>1.1000000000000001</v>
      </c>
      <c r="B196" s="55" t="s">
        <v>789</v>
      </c>
      <c r="C196" s="68" t="s">
        <v>921</v>
      </c>
      <c r="D196" s="69"/>
    </row>
    <row r="197" spans="1:4" ht="12.75">
      <c r="A197" s="35" t="s">
        <v>251</v>
      </c>
      <c r="B197" s="56" t="s">
        <v>790</v>
      </c>
      <c r="C197" s="68" t="s">
        <v>922</v>
      </c>
      <c r="D197" s="70"/>
    </row>
    <row r="198" spans="1:4" ht="12.75">
      <c r="A198" s="35" t="s">
        <v>791</v>
      </c>
      <c r="B198" s="57" t="s">
        <v>792</v>
      </c>
      <c r="C198" s="854" t="s">
        <v>944</v>
      </c>
      <c r="D198" s="71"/>
    </row>
    <row r="199" spans="1:4" ht="12.75">
      <c r="A199" s="35" t="s">
        <v>793</v>
      </c>
      <c r="B199" s="57" t="s">
        <v>794</v>
      </c>
      <c r="C199" s="854"/>
      <c r="D199" s="71"/>
    </row>
    <row r="200" spans="1:4" ht="12.75">
      <c r="A200" s="35" t="s">
        <v>795</v>
      </c>
      <c r="B200" s="57" t="s">
        <v>796</v>
      </c>
      <c r="C200" s="854"/>
      <c r="D200" s="71"/>
    </row>
    <row r="201" spans="1:4" ht="12.75">
      <c r="A201" s="35" t="s">
        <v>797</v>
      </c>
      <c r="B201" s="57" t="s">
        <v>798</v>
      </c>
      <c r="C201" s="854"/>
      <c r="D201" s="71"/>
    </row>
    <row r="202" spans="1:4" ht="22.5">
      <c r="A202" s="35">
        <v>1.2</v>
      </c>
      <c r="B202" s="58" t="s">
        <v>799</v>
      </c>
      <c r="C202" s="59" t="s">
        <v>923</v>
      </c>
      <c r="D202" s="72"/>
    </row>
    <row r="203" spans="1:4" ht="22.5">
      <c r="A203" s="35" t="s">
        <v>801</v>
      </c>
      <c r="B203" s="60" t="s">
        <v>802</v>
      </c>
      <c r="C203" s="61" t="s">
        <v>924</v>
      </c>
      <c r="D203" s="73"/>
    </row>
    <row r="204" spans="1:4" ht="23.25">
      <c r="A204" s="35" t="s">
        <v>803</v>
      </c>
      <c r="B204" s="62" t="s">
        <v>804</v>
      </c>
      <c r="C204" s="61" t="s">
        <v>925</v>
      </c>
      <c r="D204" s="74"/>
    </row>
    <row r="205" spans="1:4" ht="12.75">
      <c r="A205" s="35" t="s">
        <v>805</v>
      </c>
      <c r="B205" s="63" t="s">
        <v>806</v>
      </c>
      <c r="C205" s="59" t="s">
        <v>926</v>
      </c>
      <c r="D205" s="73"/>
    </row>
    <row r="206" spans="1:4" ht="18" customHeight="1">
      <c r="A206" s="35" t="s">
        <v>807</v>
      </c>
      <c r="B206" s="66" t="s">
        <v>808</v>
      </c>
      <c r="C206" s="59" t="s">
        <v>927</v>
      </c>
      <c r="D206" s="74"/>
    </row>
    <row r="207" spans="1:4" ht="22.5">
      <c r="A207" s="35">
        <v>1.4</v>
      </c>
      <c r="B207" s="60" t="s">
        <v>939</v>
      </c>
      <c r="C207" s="64" t="s">
        <v>928</v>
      </c>
      <c r="D207" s="75"/>
    </row>
    <row r="208" spans="1:4" ht="12.75">
      <c r="A208" s="35">
        <v>1.5</v>
      </c>
      <c r="B208" s="60" t="s">
        <v>940</v>
      </c>
      <c r="C208" s="64" t="s">
        <v>928</v>
      </c>
      <c r="D208" s="75"/>
    </row>
    <row r="209" spans="1:3">
      <c r="A209" s="35"/>
      <c r="B209" s="882" t="s">
        <v>929</v>
      </c>
      <c r="C209" s="882"/>
    </row>
    <row r="210" spans="1:3" ht="24.6" customHeight="1">
      <c r="A210" s="35"/>
      <c r="B210" s="901" t="s">
        <v>930</v>
      </c>
      <c r="C210" s="901"/>
    </row>
    <row r="211" spans="1:3" ht="22.5">
      <c r="A211" s="43"/>
      <c r="B211" s="37" t="s">
        <v>682</v>
      </c>
      <c r="C211" s="45" t="s">
        <v>877</v>
      </c>
    </row>
    <row r="212" spans="1:3" ht="22.5">
      <c r="A212" s="43"/>
      <c r="B212" s="37" t="s">
        <v>683</v>
      </c>
      <c r="C212" s="45" t="s">
        <v>878</v>
      </c>
    </row>
    <row r="213" spans="1:3" ht="22.5">
      <c r="A213" s="35"/>
      <c r="B213" s="37" t="s">
        <v>684</v>
      </c>
      <c r="C213" s="45" t="s">
        <v>931</v>
      </c>
    </row>
    <row r="214" spans="1:3">
      <c r="A214" s="35"/>
      <c r="B214" s="882" t="s">
        <v>932</v>
      </c>
      <c r="C214" s="882"/>
    </row>
    <row r="215" spans="1:3" ht="39.6" customHeight="1">
      <c r="A215" s="43"/>
      <c r="B215" s="902" t="s">
        <v>945</v>
      </c>
      <c r="C215" s="902"/>
    </row>
    <row r="216" spans="1:3">
      <c r="B216" s="882" t="s">
        <v>986</v>
      </c>
      <c r="C216" s="882"/>
    </row>
    <row r="217" spans="1:3" ht="25.5">
      <c r="A217" s="84">
        <v>1</v>
      </c>
      <c r="B217" s="80" t="s">
        <v>962</v>
      </c>
      <c r="C217" s="81" t="s">
        <v>974</v>
      </c>
    </row>
    <row r="218" spans="1:3" ht="12.75">
      <c r="A218" s="84">
        <v>2</v>
      </c>
      <c r="B218" s="80" t="s">
        <v>963</v>
      </c>
      <c r="C218" s="81" t="s">
        <v>975</v>
      </c>
    </row>
    <row r="219" spans="1:3" ht="25.5">
      <c r="A219" s="84">
        <v>3</v>
      </c>
      <c r="B219" s="80" t="s">
        <v>964</v>
      </c>
      <c r="C219" s="80" t="s">
        <v>976</v>
      </c>
    </row>
    <row r="220" spans="1:3" ht="12.75">
      <c r="A220" s="84">
        <v>4</v>
      </c>
      <c r="B220" s="80" t="s">
        <v>965</v>
      </c>
      <c r="C220" s="80" t="s">
        <v>977</v>
      </c>
    </row>
    <row r="221" spans="1:3" ht="25.5">
      <c r="A221" s="84">
        <v>5</v>
      </c>
      <c r="B221" s="80" t="s">
        <v>966</v>
      </c>
      <c r="C221" s="80" t="s">
        <v>978</v>
      </c>
    </row>
    <row r="222" spans="1:3" ht="12.75">
      <c r="A222" s="84">
        <v>6</v>
      </c>
      <c r="B222" s="80" t="s">
        <v>967</v>
      </c>
      <c r="C222" s="80" t="s">
        <v>979</v>
      </c>
    </row>
    <row r="223" spans="1:3" ht="25.5">
      <c r="A223" s="84">
        <v>7</v>
      </c>
      <c r="B223" s="80" t="s">
        <v>968</v>
      </c>
      <c r="C223" s="80" t="s">
        <v>980</v>
      </c>
    </row>
    <row r="224" spans="1:3" ht="12.75">
      <c r="A224" s="84">
        <v>7.1</v>
      </c>
      <c r="B224" s="82" t="s">
        <v>969</v>
      </c>
      <c r="C224" s="80" t="s">
        <v>981</v>
      </c>
    </row>
    <row r="225" spans="1:3" ht="25.5">
      <c r="A225" s="84">
        <v>7.2</v>
      </c>
      <c r="B225" s="82" t="s">
        <v>970</v>
      </c>
      <c r="C225" s="80" t="s">
        <v>982</v>
      </c>
    </row>
    <row r="226" spans="1:3" ht="12.75">
      <c r="A226" s="84">
        <v>7.3</v>
      </c>
      <c r="B226" s="83" t="s">
        <v>971</v>
      </c>
      <c r="C226" s="80" t="s">
        <v>983</v>
      </c>
    </row>
    <row r="227" spans="1:3" ht="12.75">
      <c r="A227" s="84">
        <v>8</v>
      </c>
      <c r="B227" s="80" t="s">
        <v>972</v>
      </c>
      <c r="C227" s="81" t="s">
        <v>984</v>
      </c>
    </row>
    <row r="228" spans="1:3" ht="12.75">
      <c r="A228" s="84">
        <v>9</v>
      </c>
      <c r="B228" s="80" t="s">
        <v>973</v>
      </c>
      <c r="C228" s="81" t="s">
        <v>985</v>
      </c>
    </row>
    <row r="229" spans="1:3" ht="25.5">
      <c r="A229" s="84">
        <v>10.1</v>
      </c>
      <c r="B229" s="87" t="s">
        <v>1003</v>
      </c>
      <c r="C229" s="81" t="s">
        <v>1004</v>
      </c>
    </row>
    <row r="230" spans="1:3" ht="12.75">
      <c r="A230" s="898"/>
      <c r="B230" s="85" t="s">
        <v>784</v>
      </c>
      <c r="C230" s="81" t="s">
        <v>1001</v>
      </c>
    </row>
    <row r="231" spans="1:3" ht="25.5">
      <c r="A231" s="899"/>
      <c r="B231" s="85" t="s">
        <v>999</v>
      </c>
      <c r="C231" s="81" t="s">
        <v>1000</v>
      </c>
    </row>
    <row r="232" spans="1:3" ht="12.75">
      <c r="A232" s="899"/>
      <c r="B232" s="85" t="s">
        <v>987</v>
      </c>
      <c r="C232" s="81" t="s">
        <v>989</v>
      </c>
    </row>
    <row r="233" spans="1:3" ht="24">
      <c r="A233" s="899"/>
      <c r="B233" s="85" t="s">
        <v>994</v>
      </c>
      <c r="C233" s="86" t="s">
        <v>995</v>
      </c>
    </row>
    <row r="234" spans="1:3" ht="40.5" customHeight="1">
      <c r="A234" s="899"/>
      <c r="B234" s="85" t="s">
        <v>993</v>
      </c>
      <c r="C234" s="81" t="s">
        <v>996</v>
      </c>
    </row>
    <row r="235" spans="1:3" ht="24" customHeight="1">
      <c r="A235" s="899"/>
      <c r="B235" s="85" t="s">
        <v>998</v>
      </c>
      <c r="C235" s="81" t="s">
        <v>1002</v>
      </c>
    </row>
    <row r="236" spans="1:3" ht="25.5">
      <c r="A236" s="900"/>
      <c r="B236" s="85" t="s">
        <v>988</v>
      </c>
      <c r="C236" s="81" t="s">
        <v>990</v>
      </c>
    </row>
  </sheetData>
  <mergeCells count="133">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 ref="B156:C156"/>
    <mergeCell ref="B157:C157"/>
    <mergeCell ref="B158:C158"/>
    <mergeCell ref="B159:C159"/>
    <mergeCell ref="B160:C160"/>
    <mergeCell ref="B165:C165"/>
    <mergeCell ref="B116:C116"/>
    <mergeCell ref="B117:C117"/>
    <mergeCell ref="B118:C118"/>
    <mergeCell ref="B146:C146"/>
    <mergeCell ref="B155:C155"/>
    <mergeCell ref="C147:C152"/>
    <mergeCell ref="B110:C110"/>
    <mergeCell ref="A111:C111"/>
    <mergeCell ref="A112:C112"/>
    <mergeCell ref="B113:C113"/>
    <mergeCell ref="B114:C114"/>
    <mergeCell ref="B115:C115"/>
    <mergeCell ref="A97:C97"/>
    <mergeCell ref="A105:C105"/>
    <mergeCell ref="B106:C106"/>
    <mergeCell ref="A107:C107"/>
    <mergeCell ref="B108:C108"/>
    <mergeCell ref="B109:C109"/>
    <mergeCell ref="B91:C91"/>
    <mergeCell ref="B92:C92"/>
    <mergeCell ref="B93:C93"/>
    <mergeCell ref="B94:C94"/>
    <mergeCell ref="B95:C95"/>
    <mergeCell ref="A96:C96"/>
    <mergeCell ref="B85:C85"/>
    <mergeCell ref="B86:C86"/>
    <mergeCell ref="B87:C87"/>
    <mergeCell ref="A88:C88"/>
    <mergeCell ref="B89:C89"/>
    <mergeCell ref="B90:C90"/>
    <mergeCell ref="B79:C79"/>
    <mergeCell ref="A80:C80"/>
    <mergeCell ref="B81:C81"/>
    <mergeCell ref="B82:C82"/>
    <mergeCell ref="B83:C83"/>
    <mergeCell ref="B84:C84"/>
    <mergeCell ref="B73:C73"/>
    <mergeCell ref="B74:C74"/>
    <mergeCell ref="B75:C75"/>
    <mergeCell ref="A76:C76"/>
    <mergeCell ref="B77:C77"/>
    <mergeCell ref="B78:C78"/>
    <mergeCell ref="A67:C67"/>
    <mergeCell ref="B68:C68"/>
    <mergeCell ref="B69:C69"/>
    <mergeCell ref="B70:C70"/>
    <mergeCell ref="B71:C71"/>
    <mergeCell ref="B72:C72"/>
    <mergeCell ref="B61:C61"/>
    <mergeCell ref="B62:C62"/>
    <mergeCell ref="B63:C63"/>
    <mergeCell ref="B64:C64"/>
    <mergeCell ref="A65:C65"/>
    <mergeCell ref="B66:C66"/>
    <mergeCell ref="A55:C55"/>
    <mergeCell ref="B56:C56"/>
    <mergeCell ref="B57:C57"/>
    <mergeCell ref="B58:C58"/>
    <mergeCell ref="B59:C59"/>
    <mergeCell ref="B60:C60"/>
    <mergeCell ref="B49:C49"/>
    <mergeCell ref="B50:C50"/>
    <mergeCell ref="B51:C51"/>
    <mergeCell ref="B52:C52"/>
    <mergeCell ref="B53:C53"/>
    <mergeCell ref="B54:C54"/>
    <mergeCell ref="B43:C43"/>
    <mergeCell ref="B44:C44"/>
    <mergeCell ref="B45:C45"/>
    <mergeCell ref="A46:C46"/>
    <mergeCell ref="B47:C47"/>
    <mergeCell ref="A48:C48"/>
    <mergeCell ref="B37:C37"/>
    <mergeCell ref="B38:C38"/>
    <mergeCell ref="B39:C39"/>
    <mergeCell ref="B40:C40"/>
    <mergeCell ref="B41:C41"/>
    <mergeCell ref="A42:C42"/>
    <mergeCell ref="B31:C31"/>
    <mergeCell ref="B32:C32"/>
    <mergeCell ref="B33:C33"/>
    <mergeCell ref="B34:C34"/>
    <mergeCell ref="B35:C35"/>
    <mergeCell ref="B36:C36"/>
    <mergeCell ref="B25:C25"/>
    <mergeCell ref="A26:C26"/>
    <mergeCell ref="B27:C27"/>
    <mergeCell ref="A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C1"/>
    <mergeCell ref="B2:C2"/>
    <mergeCell ref="B3:C3"/>
    <mergeCell ref="A4:C4"/>
    <mergeCell ref="B5:C5"/>
    <mergeCell ref="B6:C6"/>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scale="65"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zoomScaleNormal="100" workbookViewId="0">
      <pane xSplit="1" ySplit="6" topLeftCell="B7" activePane="bottomRight" state="frozen"/>
      <selection activeCell="M22" sqref="M22"/>
      <selection pane="topRight" activeCell="M22" sqref="M22"/>
      <selection pane="bottomLeft" activeCell="M22" sqref="M22"/>
      <selection pane="bottomRight" activeCell="M22" sqref="M22"/>
    </sheetView>
  </sheetViews>
  <sheetFormatPr defaultColWidth="9.140625" defaultRowHeight="15.75"/>
  <cols>
    <col min="1" max="1" width="9.5703125" style="98" bestFit="1" customWidth="1"/>
    <col min="2" max="2" width="84.28515625" style="98" customWidth="1"/>
    <col min="3" max="4" width="12.7109375" style="98" customWidth="1"/>
    <col min="5" max="5" width="13.42578125" style="98" customWidth="1"/>
    <col min="6" max="7" width="12.7109375" style="98" customWidth="1"/>
    <col min="8" max="8" width="13.85546875" style="98" customWidth="1"/>
    <col min="9" max="9" width="8.85546875" style="99" customWidth="1"/>
    <col min="10" max="16384" width="9.140625" style="182"/>
  </cols>
  <sheetData>
    <row r="1" spans="1:8">
      <c r="A1" s="96" t="s">
        <v>188</v>
      </c>
      <c r="B1" s="103" t="str">
        <f>Info!C2</f>
        <v>სს ”ლიბერთი ბანკი”</v>
      </c>
      <c r="C1" s="103"/>
    </row>
    <row r="2" spans="1:8">
      <c r="A2" s="96" t="s">
        <v>189</v>
      </c>
      <c r="B2" s="153">
        <f>'1. key ratios'!B2</f>
        <v>44651</v>
      </c>
      <c r="C2" s="183"/>
      <c r="D2" s="101"/>
      <c r="E2" s="101"/>
      <c r="F2" s="101"/>
      <c r="G2" s="101"/>
      <c r="H2" s="101"/>
    </row>
    <row r="3" spans="1:8">
      <c r="A3" s="96"/>
      <c r="B3" s="103"/>
      <c r="C3" s="183"/>
      <c r="D3" s="101"/>
      <c r="E3" s="101"/>
      <c r="F3" s="101"/>
      <c r="G3" s="101"/>
      <c r="H3" s="101"/>
    </row>
    <row r="4" spans="1:8" ht="16.5" thickBot="1">
      <c r="A4" s="184" t="s">
        <v>406</v>
      </c>
      <c r="B4" s="185" t="s">
        <v>222</v>
      </c>
      <c r="C4" s="157"/>
      <c r="D4" s="157"/>
      <c r="E4" s="157"/>
      <c r="F4" s="184"/>
      <c r="G4" s="184"/>
      <c r="H4" s="186" t="s">
        <v>93</v>
      </c>
    </row>
    <row r="5" spans="1:8">
      <c r="A5" s="187"/>
      <c r="B5" s="188"/>
      <c r="C5" s="737" t="s">
        <v>194</v>
      </c>
      <c r="D5" s="738"/>
      <c r="E5" s="739"/>
      <c r="F5" s="737" t="s">
        <v>195</v>
      </c>
      <c r="G5" s="738"/>
      <c r="H5" s="740"/>
    </row>
    <row r="6" spans="1:8" ht="15">
      <c r="A6" s="189" t="s">
        <v>26</v>
      </c>
      <c r="B6" s="190"/>
      <c r="C6" s="191" t="s">
        <v>27</v>
      </c>
      <c r="D6" s="191" t="s">
        <v>96</v>
      </c>
      <c r="E6" s="191" t="s">
        <v>68</v>
      </c>
      <c r="F6" s="191" t="s">
        <v>27</v>
      </c>
      <c r="G6" s="191" t="s">
        <v>96</v>
      </c>
      <c r="H6" s="192" t="s">
        <v>68</v>
      </c>
    </row>
    <row r="7" spans="1:8">
      <c r="A7" s="193"/>
      <c r="B7" s="194" t="s">
        <v>92</v>
      </c>
      <c r="C7" s="195"/>
      <c r="D7" s="195"/>
      <c r="E7" s="195"/>
      <c r="F7" s="195"/>
      <c r="G7" s="195"/>
      <c r="H7" s="196"/>
    </row>
    <row r="8" spans="1:8" ht="30">
      <c r="A8" s="193">
        <v>1</v>
      </c>
      <c r="B8" s="197" t="s">
        <v>97</v>
      </c>
      <c r="C8" s="175">
        <v>1950813.4</v>
      </c>
      <c r="D8" s="175">
        <v>-1486.6800000000026</v>
      </c>
      <c r="E8" s="167">
        <f>C8+D8</f>
        <v>1949326.72</v>
      </c>
      <c r="F8" s="175">
        <v>1138606.8400000001</v>
      </c>
      <c r="G8" s="175">
        <v>-75465.630000000034</v>
      </c>
      <c r="H8" s="198">
        <f>F8+G8</f>
        <v>1063141.21</v>
      </c>
    </row>
    <row r="9" spans="1:8">
      <c r="A9" s="193">
        <v>2</v>
      </c>
      <c r="B9" s="197" t="s">
        <v>98</v>
      </c>
      <c r="C9" s="199">
        <f>SUM(C10:C18)</f>
        <v>78831518.700000003</v>
      </c>
      <c r="D9" s="199">
        <f>SUM(D10:D18)</f>
        <v>7286825.0900000008</v>
      </c>
      <c r="E9" s="167">
        <f t="shared" ref="E9:E67" si="0">C9+D9</f>
        <v>86118343.790000007</v>
      </c>
      <c r="F9" s="199">
        <f>SUM(F10:F18)</f>
        <v>66959397.009999998</v>
      </c>
      <c r="G9" s="199">
        <f>SUM(G10:G18)</f>
        <v>6662997.120000001</v>
      </c>
      <c r="H9" s="198">
        <f t="shared" ref="H9:H67" si="1">F9+G9</f>
        <v>73622394.129999995</v>
      </c>
    </row>
    <row r="10" spans="1:8">
      <c r="A10" s="193">
        <v>2.1</v>
      </c>
      <c r="B10" s="200" t="s">
        <v>99</v>
      </c>
      <c r="C10" s="175">
        <v>0</v>
      </c>
      <c r="D10" s="175">
        <v>0</v>
      </c>
      <c r="E10" s="167">
        <f t="shared" si="0"/>
        <v>0</v>
      </c>
      <c r="F10" s="175">
        <v>0</v>
      </c>
      <c r="G10" s="175">
        <v>0</v>
      </c>
      <c r="H10" s="198">
        <f t="shared" si="1"/>
        <v>0</v>
      </c>
    </row>
    <row r="11" spans="1:8">
      <c r="A11" s="193">
        <v>2.2000000000000002</v>
      </c>
      <c r="B11" s="200" t="s">
        <v>100</v>
      </c>
      <c r="C11" s="175">
        <v>6974689.1100000003</v>
      </c>
      <c r="D11" s="175">
        <v>2666018.4129999997</v>
      </c>
      <c r="E11" s="167">
        <f t="shared" si="0"/>
        <v>9640707.523</v>
      </c>
      <c r="F11" s="175">
        <v>4260636.3999999994</v>
      </c>
      <c r="G11" s="175">
        <v>2873368.1070000008</v>
      </c>
      <c r="H11" s="198">
        <f t="shared" si="1"/>
        <v>7134004.5070000002</v>
      </c>
    </row>
    <row r="12" spans="1:8">
      <c r="A12" s="193">
        <v>2.2999999999999998</v>
      </c>
      <c r="B12" s="200" t="s">
        <v>101</v>
      </c>
      <c r="C12" s="175">
        <v>687390.53</v>
      </c>
      <c r="D12" s="175">
        <v>302570.90900000004</v>
      </c>
      <c r="E12" s="167">
        <f t="shared" si="0"/>
        <v>989961.43900000001</v>
      </c>
      <c r="F12" s="175">
        <v>627186.33000000007</v>
      </c>
      <c r="G12" s="175">
        <v>147237.39800000002</v>
      </c>
      <c r="H12" s="198">
        <f t="shared" si="1"/>
        <v>774423.72800000012</v>
      </c>
    </row>
    <row r="13" spans="1:8">
      <c r="A13" s="193">
        <v>2.4</v>
      </c>
      <c r="B13" s="200" t="s">
        <v>102</v>
      </c>
      <c r="C13" s="175">
        <v>724007.08999999985</v>
      </c>
      <c r="D13" s="175">
        <v>16723.608</v>
      </c>
      <c r="E13" s="167">
        <f t="shared" si="0"/>
        <v>740730.69799999986</v>
      </c>
      <c r="F13" s="175">
        <v>263750.61</v>
      </c>
      <c r="G13" s="175">
        <v>16845.135000000002</v>
      </c>
      <c r="H13" s="198">
        <f t="shared" si="1"/>
        <v>280595.745</v>
      </c>
    </row>
    <row r="14" spans="1:8">
      <c r="A14" s="193">
        <v>2.5</v>
      </c>
      <c r="B14" s="200" t="s">
        <v>103</v>
      </c>
      <c r="C14" s="175">
        <v>95622.599999999991</v>
      </c>
      <c r="D14" s="175">
        <v>1306917.9570000002</v>
      </c>
      <c r="E14" s="167">
        <f t="shared" si="0"/>
        <v>1402540.5570000003</v>
      </c>
      <c r="F14" s="175">
        <v>5305.0700000000006</v>
      </c>
      <c r="G14" s="175">
        <v>872027.80599999987</v>
      </c>
      <c r="H14" s="198">
        <f t="shared" si="1"/>
        <v>877332.87599999981</v>
      </c>
    </row>
    <row r="15" spans="1:8">
      <c r="A15" s="193">
        <v>2.6</v>
      </c>
      <c r="B15" s="200" t="s">
        <v>104</v>
      </c>
      <c r="C15" s="175">
        <v>82444.060000000012</v>
      </c>
      <c r="D15" s="175">
        <v>509193.61499999999</v>
      </c>
      <c r="E15" s="167">
        <f t="shared" si="0"/>
        <v>591637.67500000005</v>
      </c>
      <c r="F15" s="175">
        <v>790.43000000000006</v>
      </c>
      <c r="G15" s="175">
        <v>2396.3180000000002</v>
      </c>
      <c r="H15" s="198">
        <f t="shared" si="1"/>
        <v>3186.7480000000005</v>
      </c>
    </row>
    <row r="16" spans="1:8">
      <c r="A16" s="193">
        <v>2.7</v>
      </c>
      <c r="B16" s="200" t="s">
        <v>105</v>
      </c>
      <c r="C16" s="175">
        <v>32133.71</v>
      </c>
      <c r="D16" s="175">
        <v>11070.105</v>
      </c>
      <c r="E16" s="167">
        <f t="shared" si="0"/>
        <v>43203.815000000002</v>
      </c>
      <c r="F16" s="175">
        <v>19193.93</v>
      </c>
      <c r="G16" s="175">
        <v>27218.498</v>
      </c>
      <c r="H16" s="198">
        <f t="shared" si="1"/>
        <v>46412.428</v>
      </c>
    </row>
    <row r="17" spans="1:8">
      <c r="A17" s="193">
        <v>2.8</v>
      </c>
      <c r="B17" s="200" t="s">
        <v>106</v>
      </c>
      <c r="C17" s="175">
        <v>68418282.120000005</v>
      </c>
      <c r="D17" s="175">
        <v>1781153.6300000001</v>
      </c>
      <c r="E17" s="167">
        <f t="shared" si="0"/>
        <v>70199435.75</v>
      </c>
      <c r="F17" s="175">
        <v>60912385.669999994</v>
      </c>
      <c r="G17" s="175">
        <v>1894177.55</v>
      </c>
      <c r="H17" s="198">
        <f t="shared" si="1"/>
        <v>62806563.219999991</v>
      </c>
    </row>
    <row r="18" spans="1:8">
      <c r="A18" s="193">
        <v>2.9</v>
      </c>
      <c r="B18" s="200" t="s">
        <v>107</v>
      </c>
      <c r="C18" s="175">
        <v>1816949.4799999995</v>
      </c>
      <c r="D18" s="175">
        <v>693176.85299999989</v>
      </c>
      <c r="E18" s="167">
        <f t="shared" si="0"/>
        <v>2510126.3329999996</v>
      </c>
      <c r="F18" s="175">
        <v>870148.57000000007</v>
      </c>
      <c r="G18" s="175">
        <v>829726.30799999996</v>
      </c>
      <c r="H18" s="198">
        <f t="shared" si="1"/>
        <v>1699874.878</v>
      </c>
    </row>
    <row r="19" spans="1:8" ht="30">
      <c r="A19" s="193">
        <v>3</v>
      </c>
      <c r="B19" s="197" t="s">
        <v>108</v>
      </c>
      <c r="C19" s="175">
        <v>2544724.84</v>
      </c>
      <c r="D19" s="175">
        <v>275700.56</v>
      </c>
      <c r="E19" s="167">
        <f t="shared" si="0"/>
        <v>2820425.4</v>
      </c>
      <c r="F19" s="175">
        <v>1664897.2800000003</v>
      </c>
      <c r="G19" s="175">
        <v>234564.45</v>
      </c>
      <c r="H19" s="198">
        <f t="shared" si="1"/>
        <v>1899461.7300000002</v>
      </c>
    </row>
    <row r="20" spans="1:8">
      <c r="A20" s="193">
        <v>4</v>
      </c>
      <c r="B20" s="197" t="s">
        <v>109</v>
      </c>
      <c r="C20" s="175">
        <v>5490165.5300000003</v>
      </c>
      <c r="D20" s="175">
        <v>0</v>
      </c>
      <c r="E20" s="167">
        <f t="shared" si="0"/>
        <v>5490165.5300000003</v>
      </c>
      <c r="F20" s="175">
        <v>5882441.0999999996</v>
      </c>
      <c r="G20" s="175">
        <v>0</v>
      </c>
      <c r="H20" s="198">
        <f t="shared" si="1"/>
        <v>5882441.0999999996</v>
      </c>
    </row>
    <row r="21" spans="1:8">
      <c r="A21" s="193">
        <v>5</v>
      </c>
      <c r="B21" s="197" t="s">
        <v>110</v>
      </c>
      <c r="C21" s="175">
        <v>405154.57</v>
      </c>
      <c r="D21" s="175">
        <v>10313.73</v>
      </c>
      <c r="E21" s="167">
        <f t="shared" si="0"/>
        <v>415468.3</v>
      </c>
      <c r="F21" s="175">
        <v>493789.56</v>
      </c>
      <c r="G21" s="175">
        <v>5202.8599999999997</v>
      </c>
      <c r="H21" s="198">
        <f>F21+G21</f>
        <v>498992.42</v>
      </c>
    </row>
    <row r="22" spans="1:8">
      <c r="A22" s="193">
        <v>6</v>
      </c>
      <c r="B22" s="201" t="s">
        <v>111</v>
      </c>
      <c r="C22" s="199">
        <f>C8+C9+C19+C20+C21</f>
        <v>89222377.040000007</v>
      </c>
      <c r="D22" s="199">
        <f>D8+D9+D19+D20+D21</f>
        <v>7571352.7000000011</v>
      </c>
      <c r="E22" s="167">
        <f>C22+D22</f>
        <v>96793729.74000001</v>
      </c>
      <c r="F22" s="199">
        <f>F8+F9+F19+F20+F21</f>
        <v>76139131.789999992</v>
      </c>
      <c r="G22" s="199">
        <f>G8+G9+G19+G20+G21</f>
        <v>6827298.8000000017</v>
      </c>
      <c r="H22" s="198">
        <f>F22+G22</f>
        <v>82966430.589999989</v>
      </c>
    </row>
    <row r="23" spans="1:8">
      <c r="A23" s="193"/>
      <c r="B23" s="194" t="s">
        <v>90</v>
      </c>
      <c r="C23" s="175"/>
      <c r="D23" s="175"/>
      <c r="E23" s="166"/>
      <c r="F23" s="175"/>
      <c r="G23" s="175"/>
      <c r="H23" s="202"/>
    </row>
    <row r="24" spans="1:8">
      <c r="A24" s="193">
        <v>7</v>
      </c>
      <c r="B24" s="197" t="s">
        <v>112</v>
      </c>
      <c r="C24" s="175">
        <v>12842919.25</v>
      </c>
      <c r="D24" s="175">
        <v>294517.24</v>
      </c>
      <c r="E24" s="167">
        <f t="shared" si="0"/>
        <v>13137436.49</v>
      </c>
      <c r="F24" s="175">
        <v>9634566.9100000001</v>
      </c>
      <c r="G24" s="175">
        <v>611682.9</v>
      </c>
      <c r="H24" s="198">
        <f t="shared" si="1"/>
        <v>10246249.810000001</v>
      </c>
    </row>
    <row r="25" spans="1:8">
      <c r="A25" s="193">
        <v>8</v>
      </c>
      <c r="B25" s="197" t="s">
        <v>113</v>
      </c>
      <c r="C25" s="175">
        <v>19680459.790000003</v>
      </c>
      <c r="D25" s="175">
        <v>1234440.3</v>
      </c>
      <c r="E25" s="167">
        <f t="shared" si="0"/>
        <v>20914900.090000004</v>
      </c>
      <c r="F25" s="175">
        <v>15455086.500000002</v>
      </c>
      <c r="G25" s="175">
        <v>1749358.33</v>
      </c>
      <c r="H25" s="198">
        <f t="shared" si="1"/>
        <v>17204444.830000002</v>
      </c>
    </row>
    <row r="26" spans="1:8">
      <c r="A26" s="193">
        <v>9</v>
      </c>
      <c r="B26" s="197" t="s">
        <v>114</v>
      </c>
      <c r="C26" s="175">
        <v>57798.149999999994</v>
      </c>
      <c r="D26" s="175">
        <v>1876.96</v>
      </c>
      <c r="E26" s="167">
        <f t="shared" si="0"/>
        <v>59675.109999999993</v>
      </c>
      <c r="F26" s="175">
        <v>34805.089999999997</v>
      </c>
      <c r="G26" s="175">
        <v>2012.2800000000002</v>
      </c>
      <c r="H26" s="198">
        <f t="shared" si="1"/>
        <v>36817.369999999995</v>
      </c>
    </row>
    <row r="27" spans="1:8">
      <c r="A27" s="193">
        <v>10</v>
      </c>
      <c r="B27" s="197" t="s">
        <v>115</v>
      </c>
      <c r="C27" s="175">
        <v>356924.4</v>
      </c>
      <c r="D27" s="175">
        <v>2211693.46</v>
      </c>
      <c r="E27" s="167">
        <f t="shared" si="0"/>
        <v>2568617.86</v>
      </c>
      <c r="F27" s="175">
        <v>351890.1</v>
      </c>
      <c r="G27" s="175">
        <v>2260344.94</v>
      </c>
      <c r="H27" s="198">
        <f t="shared" si="1"/>
        <v>2612235.04</v>
      </c>
    </row>
    <row r="28" spans="1:8">
      <c r="A28" s="193">
        <v>11</v>
      </c>
      <c r="B28" s="197" t="s">
        <v>116</v>
      </c>
      <c r="C28" s="175">
        <v>3420634.18</v>
      </c>
      <c r="D28" s="175">
        <v>664820.55000000005</v>
      </c>
      <c r="E28" s="167">
        <f t="shared" si="0"/>
        <v>4085454.7300000004</v>
      </c>
      <c r="F28" s="175">
        <v>3281107.44</v>
      </c>
      <c r="G28" s="175">
        <v>515830.85</v>
      </c>
      <c r="H28" s="198">
        <f t="shared" si="1"/>
        <v>3796938.29</v>
      </c>
    </row>
    <row r="29" spans="1:8">
      <c r="A29" s="193">
        <v>12</v>
      </c>
      <c r="B29" s="197" t="s">
        <v>117</v>
      </c>
      <c r="C29" s="175">
        <v>78549.31</v>
      </c>
      <c r="D29" s="175">
        <v>385856.83</v>
      </c>
      <c r="E29" s="167">
        <f t="shared" si="0"/>
        <v>464406.14</v>
      </c>
      <c r="F29" s="175">
        <v>54967.17</v>
      </c>
      <c r="G29" s="175">
        <v>505106.19</v>
      </c>
      <c r="H29" s="198">
        <f t="shared" si="1"/>
        <v>560073.36</v>
      </c>
    </row>
    <row r="30" spans="1:8">
      <c r="A30" s="193">
        <v>13</v>
      </c>
      <c r="B30" s="203" t="s">
        <v>118</v>
      </c>
      <c r="C30" s="199">
        <f>SUM(C24:C29)</f>
        <v>36437285.080000006</v>
      </c>
      <c r="D30" s="199">
        <f>SUM(D24:D29)</f>
        <v>4793205.34</v>
      </c>
      <c r="E30" s="167">
        <f t="shared" si="0"/>
        <v>41230490.420000002</v>
      </c>
      <c r="F30" s="199">
        <f>SUM(F24:F29)</f>
        <v>28812423.210000008</v>
      </c>
      <c r="G30" s="199">
        <f>SUM(G24:G29)</f>
        <v>5644335.4899999993</v>
      </c>
      <c r="H30" s="198">
        <f t="shared" si="1"/>
        <v>34456758.70000001</v>
      </c>
    </row>
    <row r="31" spans="1:8">
      <c r="A31" s="193">
        <v>14</v>
      </c>
      <c r="B31" s="203" t="s">
        <v>119</v>
      </c>
      <c r="C31" s="199">
        <f>C22-C30</f>
        <v>52785091.960000001</v>
      </c>
      <c r="D31" s="199">
        <f>D22-D30</f>
        <v>2778147.3600000013</v>
      </c>
      <c r="E31" s="167">
        <f t="shared" si="0"/>
        <v>55563239.32</v>
      </c>
      <c r="F31" s="199">
        <f>F22-F30</f>
        <v>47326708.579999983</v>
      </c>
      <c r="G31" s="199">
        <f>G22-G30</f>
        <v>1182963.3100000024</v>
      </c>
      <c r="H31" s="198">
        <f t="shared" si="1"/>
        <v>48509671.889999986</v>
      </c>
    </row>
    <row r="32" spans="1:8">
      <c r="A32" s="193"/>
      <c r="B32" s="194"/>
      <c r="C32" s="204"/>
      <c r="D32" s="204"/>
      <c r="E32" s="204"/>
      <c r="F32" s="204"/>
      <c r="G32" s="204"/>
      <c r="H32" s="205"/>
    </row>
    <row r="33" spans="1:8">
      <c r="A33" s="193"/>
      <c r="B33" s="194" t="s">
        <v>120</v>
      </c>
      <c r="C33" s="175"/>
      <c r="D33" s="175"/>
      <c r="E33" s="166"/>
      <c r="F33" s="175"/>
      <c r="G33" s="175"/>
      <c r="H33" s="202"/>
    </row>
    <row r="34" spans="1:8">
      <c r="A34" s="193">
        <v>15</v>
      </c>
      <c r="B34" s="206" t="s">
        <v>91</v>
      </c>
      <c r="C34" s="207">
        <f>C35-C36</f>
        <v>5287031.3000000007</v>
      </c>
      <c r="D34" s="207">
        <f>D35-D36</f>
        <v>-1022135.8799999999</v>
      </c>
      <c r="E34" s="167">
        <f t="shared" si="0"/>
        <v>4264895.4200000009</v>
      </c>
      <c r="F34" s="207">
        <f>F35-F36</f>
        <v>5716785.0500000007</v>
      </c>
      <c r="G34" s="207">
        <f>G35-G36</f>
        <v>-909953.35999999964</v>
      </c>
      <c r="H34" s="198">
        <f t="shared" si="1"/>
        <v>4806831.6900000013</v>
      </c>
    </row>
    <row r="35" spans="1:8">
      <c r="A35" s="193">
        <v>15.1</v>
      </c>
      <c r="B35" s="200" t="s">
        <v>121</v>
      </c>
      <c r="C35" s="175">
        <v>6511130.6900000004</v>
      </c>
      <c r="D35" s="175">
        <v>1623247.5</v>
      </c>
      <c r="E35" s="167">
        <f t="shared" si="0"/>
        <v>8134378.1900000004</v>
      </c>
      <c r="F35" s="175">
        <v>6649761.0300000003</v>
      </c>
      <c r="G35" s="175">
        <v>1344089.6300000001</v>
      </c>
      <c r="H35" s="198">
        <f t="shared" si="1"/>
        <v>7993850.6600000001</v>
      </c>
    </row>
    <row r="36" spans="1:8">
      <c r="A36" s="193">
        <v>15.2</v>
      </c>
      <c r="B36" s="200" t="s">
        <v>122</v>
      </c>
      <c r="C36" s="175">
        <v>1224099.3900000001</v>
      </c>
      <c r="D36" s="175">
        <v>2645383.38</v>
      </c>
      <c r="E36" s="167">
        <f t="shared" si="0"/>
        <v>3869482.77</v>
      </c>
      <c r="F36" s="175">
        <v>932975.98</v>
      </c>
      <c r="G36" s="175">
        <v>2254042.9899999998</v>
      </c>
      <c r="H36" s="198">
        <f t="shared" si="1"/>
        <v>3187018.9699999997</v>
      </c>
    </row>
    <row r="37" spans="1:8">
      <c r="A37" s="193">
        <v>16</v>
      </c>
      <c r="B37" s="197" t="s">
        <v>123</v>
      </c>
      <c r="C37" s="175">
        <v>0</v>
      </c>
      <c r="D37" s="175">
        <v>0</v>
      </c>
      <c r="E37" s="167">
        <f t="shared" si="0"/>
        <v>0</v>
      </c>
      <c r="F37" s="175">
        <v>0</v>
      </c>
      <c r="G37" s="175">
        <v>0</v>
      </c>
      <c r="H37" s="198">
        <f t="shared" si="1"/>
        <v>0</v>
      </c>
    </row>
    <row r="38" spans="1:8">
      <c r="A38" s="193">
        <v>17</v>
      </c>
      <c r="B38" s="197" t="s">
        <v>124</v>
      </c>
      <c r="C38" s="175">
        <v>0</v>
      </c>
      <c r="D38" s="175">
        <v>0</v>
      </c>
      <c r="E38" s="167">
        <f t="shared" si="0"/>
        <v>0</v>
      </c>
      <c r="F38" s="175">
        <v>0</v>
      </c>
      <c r="G38" s="175">
        <v>0</v>
      </c>
      <c r="H38" s="198">
        <f t="shared" si="1"/>
        <v>0</v>
      </c>
    </row>
    <row r="39" spans="1:8">
      <c r="A39" s="193">
        <v>18</v>
      </c>
      <c r="B39" s="197" t="s">
        <v>125</v>
      </c>
      <c r="C39" s="175">
        <v>10583.1</v>
      </c>
      <c r="D39" s="175">
        <v>8997.19</v>
      </c>
      <c r="E39" s="167">
        <f t="shared" si="0"/>
        <v>19580.29</v>
      </c>
      <c r="F39" s="175">
        <v>15378</v>
      </c>
      <c r="G39" s="175">
        <v>10553.27</v>
      </c>
      <c r="H39" s="198">
        <f t="shared" si="1"/>
        <v>25931.27</v>
      </c>
    </row>
    <row r="40" spans="1:8">
      <c r="A40" s="193">
        <v>19</v>
      </c>
      <c r="B40" s="197" t="s">
        <v>126</v>
      </c>
      <c r="C40" s="175">
        <v>8297428.2000000011</v>
      </c>
      <c r="D40" s="175">
        <v>0</v>
      </c>
      <c r="E40" s="167">
        <f t="shared" si="0"/>
        <v>8297428.2000000011</v>
      </c>
      <c r="F40" s="175">
        <v>568749.45000000019</v>
      </c>
      <c r="G40" s="175">
        <v>0</v>
      </c>
      <c r="H40" s="198">
        <f t="shared" si="1"/>
        <v>568749.45000000019</v>
      </c>
    </row>
    <row r="41" spans="1:8">
      <c r="A41" s="193">
        <v>20</v>
      </c>
      <c r="B41" s="197" t="s">
        <v>127</v>
      </c>
      <c r="C41" s="175">
        <v>-8137962.1499999985</v>
      </c>
      <c r="D41" s="175">
        <v>0</v>
      </c>
      <c r="E41" s="167">
        <f t="shared" si="0"/>
        <v>-8137962.1499999985</v>
      </c>
      <c r="F41" s="175">
        <v>-796395.06</v>
      </c>
      <c r="G41" s="175">
        <v>0</v>
      </c>
      <c r="H41" s="198">
        <f t="shared" si="1"/>
        <v>-796395.06</v>
      </c>
    </row>
    <row r="42" spans="1:8">
      <c r="A42" s="193">
        <v>21</v>
      </c>
      <c r="B42" s="197" t="s">
        <v>128</v>
      </c>
      <c r="C42" s="175">
        <v>-25826.21</v>
      </c>
      <c r="D42" s="175">
        <v>0</v>
      </c>
      <c r="E42" s="167">
        <f t="shared" si="0"/>
        <v>-25826.21</v>
      </c>
      <c r="F42" s="175">
        <v>-98834.890000000014</v>
      </c>
      <c r="G42" s="175">
        <v>0</v>
      </c>
      <c r="H42" s="198">
        <f t="shared" si="1"/>
        <v>-98834.890000000014</v>
      </c>
    </row>
    <row r="43" spans="1:8">
      <c r="A43" s="193">
        <v>22</v>
      </c>
      <c r="B43" s="197" t="s">
        <v>129</v>
      </c>
      <c r="C43" s="175">
        <v>4905.91</v>
      </c>
      <c r="D43" s="175">
        <v>4181.91</v>
      </c>
      <c r="E43" s="167">
        <f t="shared" si="0"/>
        <v>9087.82</v>
      </c>
      <c r="F43" s="175">
        <v>2537.4499999999998</v>
      </c>
      <c r="G43" s="175">
        <v>28614.97</v>
      </c>
      <c r="H43" s="198">
        <f t="shared" si="1"/>
        <v>31152.420000000002</v>
      </c>
    </row>
    <row r="44" spans="1:8">
      <c r="A44" s="193">
        <v>23</v>
      </c>
      <c r="B44" s="197" t="s">
        <v>130</v>
      </c>
      <c r="C44" s="175">
        <v>6620912.0999999996</v>
      </c>
      <c r="D44" s="175">
        <v>0</v>
      </c>
      <c r="E44" s="167">
        <f t="shared" si="0"/>
        <v>6620912.0999999996</v>
      </c>
      <c r="F44" s="175">
        <v>1828820.55</v>
      </c>
      <c r="G44" s="175">
        <v>0</v>
      </c>
      <c r="H44" s="198">
        <f t="shared" si="1"/>
        <v>1828820.55</v>
      </c>
    </row>
    <row r="45" spans="1:8">
      <c r="A45" s="193">
        <v>24</v>
      </c>
      <c r="B45" s="203" t="s">
        <v>131</v>
      </c>
      <c r="C45" s="199">
        <f>C34+C37+C38+C39+C40+C41+C42+C43+C44</f>
        <v>12057072.250000004</v>
      </c>
      <c r="D45" s="199">
        <f>D34+D37+D38+D39+D40+D41+D42+D43+D44</f>
        <v>-1008956.7799999999</v>
      </c>
      <c r="E45" s="167">
        <f t="shared" si="0"/>
        <v>11048115.470000004</v>
      </c>
      <c r="F45" s="199">
        <f>F34+F37+F38+F39+F40+F41+F42+F43+F44</f>
        <v>7237040.5500000017</v>
      </c>
      <c r="G45" s="199">
        <f>G34+G37+G38+G39+G40+G41+G42+G43+G44</f>
        <v>-870785.11999999965</v>
      </c>
      <c r="H45" s="198">
        <f t="shared" si="1"/>
        <v>6366255.4300000016</v>
      </c>
    </row>
    <row r="46" spans="1:8">
      <c r="A46" s="193"/>
      <c r="B46" s="194" t="s">
        <v>132</v>
      </c>
      <c r="C46" s="175"/>
      <c r="D46" s="175"/>
      <c r="E46" s="175"/>
      <c r="F46" s="175"/>
      <c r="G46" s="175"/>
      <c r="H46" s="208"/>
    </row>
    <row r="47" spans="1:8">
      <c r="A47" s="193">
        <v>25</v>
      </c>
      <c r="B47" s="197" t="s">
        <v>133</v>
      </c>
      <c r="C47" s="175">
        <v>930211.02</v>
      </c>
      <c r="D47" s="175">
        <v>781.86</v>
      </c>
      <c r="E47" s="167">
        <f t="shared" si="0"/>
        <v>930992.88</v>
      </c>
      <c r="F47" s="175">
        <v>857561.95</v>
      </c>
      <c r="G47" s="175">
        <v>9375.0300000000007</v>
      </c>
      <c r="H47" s="198">
        <f t="shared" si="1"/>
        <v>866936.98</v>
      </c>
    </row>
    <row r="48" spans="1:8">
      <c r="A48" s="193">
        <v>26</v>
      </c>
      <c r="B48" s="197" t="s">
        <v>134</v>
      </c>
      <c r="C48" s="175">
        <v>3185956.21</v>
      </c>
      <c r="D48" s="175">
        <v>169150.61</v>
      </c>
      <c r="E48" s="167">
        <f t="shared" si="0"/>
        <v>3355106.82</v>
      </c>
      <c r="F48" s="175">
        <v>1382762.4100000001</v>
      </c>
      <c r="G48" s="175">
        <v>171594.93</v>
      </c>
      <c r="H48" s="198">
        <f t="shared" si="1"/>
        <v>1554357.34</v>
      </c>
    </row>
    <row r="49" spans="1:9">
      <c r="A49" s="193">
        <v>27</v>
      </c>
      <c r="B49" s="197" t="s">
        <v>135</v>
      </c>
      <c r="C49" s="175">
        <v>19636983.139999997</v>
      </c>
      <c r="D49" s="175">
        <v>0</v>
      </c>
      <c r="E49" s="167">
        <f t="shared" si="0"/>
        <v>19636983.139999997</v>
      </c>
      <c r="F49" s="175">
        <v>18489535.41</v>
      </c>
      <c r="G49" s="175">
        <v>0</v>
      </c>
      <c r="H49" s="198">
        <f t="shared" si="1"/>
        <v>18489535.41</v>
      </c>
    </row>
    <row r="50" spans="1:9">
      <c r="A50" s="193">
        <v>28</v>
      </c>
      <c r="B50" s="197" t="s">
        <v>270</v>
      </c>
      <c r="C50" s="175">
        <v>386195.35</v>
      </c>
      <c r="D50" s="175">
        <v>0</v>
      </c>
      <c r="E50" s="167">
        <f t="shared" si="0"/>
        <v>386195.35</v>
      </c>
      <c r="F50" s="175">
        <v>352846.27</v>
      </c>
      <c r="G50" s="175">
        <v>0</v>
      </c>
      <c r="H50" s="198">
        <f t="shared" si="1"/>
        <v>352846.27</v>
      </c>
    </row>
    <row r="51" spans="1:9">
      <c r="A51" s="193">
        <v>29</v>
      </c>
      <c r="B51" s="197" t="s">
        <v>136</v>
      </c>
      <c r="C51" s="175">
        <v>8514762.3100000005</v>
      </c>
      <c r="D51" s="175">
        <v>0</v>
      </c>
      <c r="E51" s="167">
        <f t="shared" si="0"/>
        <v>8514762.3100000005</v>
      </c>
      <c r="F51" s="175">
        <v>8607370.9199999999</v>
      </c>
      <c r="G51" s="175">
        <v>0</v>
      </c>
      <c r="H51" s="198">
        <f t="shared" si="1"/>
        <v>8607370.9199999999</v>
      </c>
    </row>
    <row r="52" spans="1:9">
      <c r="A52" s="193">
        <v>30</v>
      </c>
      <c r="B52" s="197" t="s">
        <v>137</v>
      </c>
      <c r="C52" s="175">
        <v>8512657.1099999975</v>
      </c>
      <c r="D52" s="175">
        <v>259841.59</v>
      </c>
      <c r="E52" s="167">
        <f t="shared" si="0"/>
        <v>8772498.6999999974</v>
      </c>
      <c r="F52" s="175">
        <v>7548657.6199999992</v>
      </c>
      <c r="G52" s="175">
        <v>186492.35</v>
      </c>
      <c r="H52" s="198">
        <f t="shared" si="1"/>
        <v>7735149.9699999988</v>
      </c>
    </row>
    <row r="53" spans="1:9">
      <c r="A53" s="193">
        <v>31</v>
      </c>
      <c r="B53" s="203" t="s">
        <v>138</v>
      </c>
      <c r="C53" s="199">
        <f>C47+C48+C49+C50+C51+C52</f>
        <v>41166765.140000001</v>
      </c>
      <c r="D53" s="199">
        <f>D47+D48+D49+D50+D51+D52</f>
        <v>429774.05999999994</v>
      </c>
      <c r="E53" s="167">
        <f t="shared" si="0"/>
        <v>41596539.200000003</v>
      </c>
      <c r="F53" s="199">
        <f>F47+F48+F49+F50+F51+F52</f>
        <v>37238734.579999998</v>
      </c>
      <c r="G53" s="199">
        <f>G47+G48+G49+G50+G51+G52</f>
        <v>367462.31</v>
      </c>
      <c r="H53" s="198">
        <f t="shared" si="1"/>
        <v>37606196.890000001</v>
      </c>
    </row>
    <row r="54" spans="1:9">
      <c r="A54" s="193">
        <v>32</v>
      </c>
      <c r="B54" s="203" t="s">
        <v>139</v>
      </c>
      <c r="C54" s="199">
        <f>C45-C53</f>
        <v>-29109692.889999997</v>
      </c>
      <c r="D54" s="199">
        <f>D45-D53</f>
        <v>-1438730.8399999999</v>
      </c>
      <c r="E54" s="167">
        <f t="shared" si="0"/>
        <v>-30548423.729999997</v>
      </c>
      <c r="F54" s="199">
        <f>F45-F53</f>
        <v>-30001694.029999997</v>
      </c>
      <c r="G54" s="199">
        <f>G45-G53</f>
        <v>-1238247.4299999997</v>
      </c>
      <c r="H54" s="198">
        <f t="shared" si="1"/>
        <v>-31239941.459999997</v>
      </c>
    </row>
    <row r="55" spans="1:9">
      <c r="A55" s="193"/>
      <c r="B55" s="194"/>
      <c r="C55" s="204"/>
      <c r="D55" s="204"/>
      <c r="E55" s="204"/>
      <c r="F55" s="204"/>
      <c r="G55" s="204"/>
      <c r="H55" s="205"/>
    </row>
    <row r="56" spans="1:9">
      <c r="A56" s="193">
        <v>33</v>
      </c>
      <c r="B56" s="203" t="s">
        <v>140</v>
      </c>
      <c r="C56" s="199">
        <f>C31+C54</f>
        <v>23675399.070000004</v>
      </c>
      <c r="D56" s="199">
        <f>D31+D54</f>
        <v>1339416.5200000014</v>
      </c>
      <c r="E56" s="167">
        <f t="shared" si="0"/>
        <v>25014815.590000004</v>
      </c>
      <c r="F56" s="199">
        <f>F31+F54</f>
        <v>17325014.549999986</v>
      </c>
      <c r="G56" s="199">
        <f>G31+G54</f>
        <v>-55284.119999997318</v>
      </c>
      <c r="H56" s="198">
        <f t="shared" si="1"/>
        <v>17269730.429999989</v>
      </c>
    </row>
    <row r="57" spans="1:9">
      <c r="A57" s="193"/>
      <c r="B57" s="194"/>
      <c r="C57" s="204"/>
      <c r="D57" s="204"/>
      <c r="E57" s="204"/>
      <c r="F57" s="204"/>
      <c r="G57" s="204"/>
      <c r="H57" s="205"/>
    </row>
    <row r="58" spans="1:9">
      <c r="A58" s="193">
        <v>34</v>
      </c>
      <c r="B58" s="197" t="s">
        <v>141</v>
      </c>
      <c r="C58" s="175">
        <v>7894794.2700000005</v>
      </c>
      <c r="D58" s="175">
        <v>-649328.22</v>
      </c>
      <c r="E58" s="167">
        <f t="shared" si="0"/>
        <v>7245466.0500000007</v>
      </c>
      <c r="F58" s="175">
        <v>5558798.1200000001</v>
      </c>
      <c r="G58" s="175">
        <v>957356.96</v>
      </c>
      <c r="H58" s="198">
        <f t="shared" si="1"/>
        <v>6516155.0800000001</v>
      </c>
    </row>
    <row r="59" spans="1:9" s="213" customFormat="1">
      <c r="A59" s="193">
        <v>35</v>
      </c>
      <c r="B59" s="206" t="s">
        <v>142</v>
      </c>
      <c r="C59" s="175">
        <v>0</v>
      </c>
      <c r="D59" s="175">
        <v>0</v>
      </c>
      <c r="E59" s="209">
        <f t="shared" si="0"/>
        <v>0</v>
      </c>
      <c r="F59" s="210">
        <v>0</v>
      </c>
      <c r="G59" s="210">
        <v>0</v>
      </c>
      <c r="H59" s="211">
        <f t="shared" si="1"/>
        <v>0</v>
      </c>
      <c r="I59" s="212"/>
    </row>
    <row r="60" spans="1:9">
      <c r="A60" s="193">
        <v>36</v>
      </c>
      <c r="B60" s="197" t="s">
        <v>143</v>
      </c>
      <c r="C60" s="175">
        <v>250729.39</v>
      </c>
      <c r="D60" s="175">
        <v>3693.91</v>
      </c>
      <c r="E60" s="167">
        <f t="shared" si="0"/>
        <v>254423.30000000002</v>
      </c>
      <c r="F60" s="175">
        <v>120979.19</v>
      </c>
      <c r="G60" s="175">
        <v>3908.48</v>
      </c>
      <c r="H60" s="198">
        <f t="shared" si="1"/>
        <v>124887.67</v>
      </c>
    </row>
    <row r="61" spans="1:9">
      <c r="A61" s="193">
        <v>37</v>
      </c>
      <c r="B61" s="203" t="s">
        <v>144</v>
      </c>
      <c r="C61" s="199">
        <f>C58+C59+C60</f>
        <v>8145523.6600000001</v>
      </c>
      <c r="D61" s="199">
        <f>D58+D59+D60</f>
        <v>-645634.30999999994</v>
      </c>
      <c r="E61" s="167">
        <f t="shared" si="0"/>
        <v>7499889.3500000006</v>
      </c>
      <c r="F61" s="199">
        <f>F58+F59+F60</f>
        <v>5679777.3100000005</v>
      </c>
      <c r="G61" s="199">
        <f>G58+G59+G60</f>
        <v>961265.44</v>
      </c>
      <c r="H61" s="198">
        <f t="shared" si="1"/>
        <v>6641042.75</v>
      </c>
    </row>
    <row r="62" spans="1:9">
      <c r="A62" s="193"/>
      <c r="B62" s="214"/>
      <c r="C62" s="175"/>
      <c r="D62" s="175"/>
      <c r="E62" s="175"/>
      <c r="F62" s="175"/>
      <c r="G62" s="175"/>
      <c r="H62" s="208"/>
    </row>
    <row r="63" spans="1:9" ht="30">
      <c r="A63" s="193">
        <v>38</v>
      </c>
      <c r="B63" s="215" t="s">
        <v>271</v>
      </c>
      <c r="C63" s="199">
        <f>C56-C61</f>
        <v>15529875.410000004</v>
      </c>
      <c r="D63" s="199">
        <f>D56-D61</f>
        <v>1985050.8300000015</v>
      </c>
      <c r="E63" s="167">
        <f t="shared" si="0"/>
        <v>17514926.240000006</v>
      </c>
      <c r="F63" s="199">
        <f>F56-F61</f>
        <v>11645237.239999985</v>
      </c>
      <c r="G63" s="199">
        <f>G56-G61</f>
        <v>-1016549.5599999973</v>
      </c>
      <c r="H63" s="198">
        <f t="shared" si="1"/>
        <v>10628687.679999989</v>
      </c>
    </row>
    <row r="64" spans="1:9">
      <c r="A64" s="189">
        <v>39</v>
      </c>
      <c r="B64" s="197" t="s">
        <v>145</v>
      </c>
      <c r="C64" s="216">
        <v>1050000</v>
      </c>
      <c r="D64" s="216">
        <v>0</v>
      </c>
      <c r="E64" s="167">
        <f t="shared" si="0"/>
        <v>1050000</v>
      </c>
      <c r="F64" s="216">
        <v>0</v>
      </c>
      <c r="G64" s="216">
        <v>0</v>
      </c>
      <c r="H64" s="198">
        <f t="shared" si="1"/>
        <v>0</v>
      </c>
    </row>
    <row r="65" spans="1:8">
      <c r="A65" s="193">
        <v>40</v>
      </c>
      <c r="B65" s="203" t="s">
        <v>146</v>
      </c>
      <c r="C65" s="199">
        <f>C63-C64</f>
        <v>14479875.410000004</v>
      </c>
      <c r="D65" s="199">
        <f>D63-D64</f>
        <v>1985050.8300000015</v>
      </c>
      <c r="E65" s="167">
        <f t="shared" si="0"/>
        <v>16464926.240000006</v>
      </c>
      <c r="F65" s="199">
        <f>F63-F64</f>
        <v>11645237.239999985</v>
      </c>
      <c r="G65" s="199">
        <f>G63-G64</f>
        <v>-1016549.5599999973</v>
      </c>
      <c r="H65" s="198">
        <f t="shared" si="1"/>
        <v>10628687.679999989</v>
      </c>
    </row>
    <row r="66" spans="1:8">
      <c r="A66" s="189">
        <v>41</v>
      </c>
      <c r="B66" s="197" t="s">
        <v>147</v>
      </c>
      <c r="C66" s="216">
        <v>0</v>
      </c>
      <c r="D66" s="216">
        <v>0</v>
      </c>
      <c r="E66" s="167">
        <f t="shared" si="0"/>
        <v>0</v>
      </c>
      <c r="F66" s="216">
        <v>0</v>
      </c>
      <c r="G66" s="216">
        <v>0</v>
      </c>
      <c r="H66" s="198">
        <f t="shared" si="1"/>
        <v>0</v>
      </c>
    </row>
    <row r="67" spans="1:8" ht="16.5" thickBot="1">
      <c r="A67" s="217">
        <v>42</v>
      </c>
      <c r="B67" s="218" t="s">
        <v>148</v>
      </c>
      <c r="C67" s="219">
        <f>C65+C66</f>
        <v>14479875.410000004</v>
      </c>
      <c r="D67" s="219">
        <f>D65+D66</f>
        <v>1985050.8300000015</v>
      </c>
      <c r="E67" s="179">
        <f t="shared" si="0"/>
        <v>16464926.240000006</v>
      </c>
      <c r="F67" s="219">
        <f>F65+F66</f>
        <v>11645237.239999985</v>
      </c>
      <c r="G67" s="219">
        <f>G65+G66</f>
        <v>-1016549.5599999973</v>
      </c>
      <c r="H67" s="220">
        <f t="shared" si="1"/>
        <v>10628687.679999989</v>
      </c>
    </row>
  </sheetData>
  <mergeCells count="2">
    <mergeCell ref="C5:E5"/>
    <mergeCell ref="F5:H5"/>
  </mergeCells>
  <pageMargins left="0.7" right="0.7" top="0.75" bottom="0.75" header="0.3" footer="0.3"/>
  <pageSetup paperSize="9" scale="5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25" zoomScaleNormal="100" workbookViewId="0">
      <selection activeCell="B46" sqref="B46"/>
    </sheetView>
  </sheetViews>
  <sheetFormatPr defaultColWidth="9.140625" defaultRowHeight="15"/>
  <cols>
    <col min="1" max="1" width="9.5703125" style="99" bestFit="1" customWidth="1"/>
    <col min="2" max="2" width="72.28515625" style="99" customWidth="1"/>
    <col min="3" max="3" width="12.7109375" style="99" customWidth="1"/>
    <col min="4" max="5" width="13.5703125" style="99" bestFit="1" customWidth="1"/>
    <col min="6" max="6" width="12" style="99" bestFit="1" customWidth="1"/>
    <col min="7" max="8" width="13.5703125" style="99" bestFit="1" customWidth="1"/>
    <col min="9" max="16384" width="9.140625" style="99"/>
  </cols>
  <sheetData>
    <row r="1" spans="1:8" ht="15.75">
      <c r="A1" s="98" t="s">
        <v>188</v>
      </c>
      <c r="B1" s="99" t="str">
        <f>Info!C2</f>
        <v>სს ”ლიბერთი ბანკი”</v>
      </c>
    </row>
    <row r="2" spans="1:8" ht="15.75">
      <c r="A2" s="98" t="s">
        <v>189</v>
      </c>
      <c r="B2" s="153">
        <f>'1. key ratios'!B2</f>
        <v>44651</v>
      </c>
    </row>
    <row r="3" spans="1:8" ht="15.75">
      <c r="A3" s="98"/>
    </row>
    <row r="4" spans="1:8" ht="16.5" thickBot="1">
      <c r="A4" s="98" t="s">
        <v>407</v>
      </c>
      <c r="B4" s="98"/>
      <c r="C4" s="221"/>
      <c r="D4" s="221"/>
      <c r="E4" s="221"/>
      <c r="F4" s="222"/>
      <c r="G4" s="222"/>
      <c r="H4" s="223" t="s">
        <v>93</v>
      </c>
    </row>
    <row r="5" spans="1:8" ht="15.75">
      <c r="A5" s="741" t="s">
        <v>26</v>
      </c>
      <c r="B5" s="743" t="s">
        <v>244</v>
      </c>
      <c r="C5" s="745" t="s">
        <v>194</v>
      </c>
      <c r="D5" s="745"/>
      <c r="E5" s="745"/>
      <c r="F5" s="745" t="s">
        <v>195</v>
      </c>
      <c r="G5" s="745"/>
      <c r="H5" s="746"/>
    </row>
    <row r="6" spans="1:8">
      <c r="A6" s="742"/>
      <c r="B6" s="744"/>
      <c r="C6" s="163" t="s">
        <v>27</v>
      </c>
      <c r="D6" s="163" t="s">
        <v>94</v>
      </c>
      <c r="E6" s="163" t="s">
        <v>68</v>
      </c>
      <c r="F6" s="163" t="s">
        <v>27</v>
      </c>
      <c r="G6" s="163" t="s">
        <v>94</v>
      </c>
      <c r="H6" s="164" t="s">
        <v>68</v>
      </c>
    </row>
    <row r="7" spans="1:8" s="120" customFormat="1" ht="15.75">
      <c r="A7" s="224">
        <v>1</v>
      </c>
      <c r="B7" s="225" t="s">
        <v>482</v>
      </c>
      <c r="C7" s="90">
        <f>SUM(C8:C11)</f>
        <v>95325800.539999992</v>
      </c>
      <c r="D7" s="90">
        <f t="shared" ref="D7" si="0">SUM(D8:D11)</f>
        <v>105749108.564</v>
      </c>
      <c r="E7" s="90">
        <f>C7+D7</f>
        <v>201074909.10399997</v>
      </c>
      <c r="F7" s="90">
        <f>SUM(F8:F11)</f>
        <v>78673180.859999999</v>
      </c>
      <c r="G7" s="90">
        <f>SUM(G8:G11)</f>
        <v>56293644.109999999</v>
      </c>
      <c r="H7" s="91">
        <f t="shared" ref="H7:H53" si="1">F7+G7</f>
        <v>134966824.97</v>
      </c>
    </row>
    <row r="8" spans="1:8" s="120" customFormat="1" ht="15.75">
      <c r="A8" s="224">
        <v>1.1000000000000001</v>
      </c>
      <c r="B8" s="226" t="s">
        <v>275</v>
      </c>
      <c r="C8" s="92">
        <v>16860354.149999999</v>
      </c>
      <c r="D8" s="92">
        <v>6392079.7399999993</v>
      </c>
      <c r="E8" s="90">
        <f t="shared" ref="E8:E52" si="2">C8+D8</f>
        <v>23252433.889999997</v>
      </c>
      <c r="F8" s="92">
        <v>6155791.8399999999</v>
      </c>
      <c r="G8" s="92">
        <v>5887789.4800000004</v>
      </c>
      <c r="H8" s="91">
        <f t="shared" si="1"/>
        <v>12043581.32</v>
      </c>
    </row>
    <row r="9" spans="1:8" s="120" customFormat="1" ht="15.75">
      <c r="A9" s="224">
        <v>1.2</v>
      </c>
      <c r="B9" s="226" t="s">
        <v>276</v>
      </c>
      <c r="C9" s="92">
        <v>1841344.76</v>
      </c>
      <c r="D9" s="92">
        <v>54072.480000000003</v>
      </c>
      <c r="E9" s="90">
        <f t="shared" si="2"/>
        <v>1895417.24</v>
      </c>
      <c r="F9" s="92">
        <v>114124.17000000016</v>
      </c>
      <c r="G9" s="92">
        <v>0</v>
      </c>
      <c r="H9" s="91">
        <f t="shared" si="1"/>
        <v>114124.17000000016</v>
      </c>
    </row>
    <row r="10" spans="1:8" s="120" customFormat="1" ht="15.75">
      <c r="A10" s="224">
        <v>1.3</v>
      </c>
      <c r="B10" s="226" t="s">
        <v>277</v>
      </c>
      <c r="C10" s="92">
        <v>76224101.629999995</v>
      </c>
      <c r="D10" s="92">
        <v>99302956.343999997</v>
      </c>
      <c r="E10" s="90">
        <f t="shared" si="2"/>
        <v>175527057.97399998</v>
      </c>
      <c r="F10" s="92">
        <v>72003264.849999994</v>
      </c>
      <c r="G10" s="92">
        <v>50405854.630000003</v>
      </c>
      <c r="H10" s="91">
        <f t="shared" si="1"/>
        <v>122409119.47999999</v>
      </c>
    </row>
    <row r="11" spans="1:8" s="120" customFormat="1" ht="15.75">
      <c r="A11" s="224">
        <v>1.4</v>
      </c>
      <c r="B11" s="226" t="s">
        <v>278</v>
      </c>
      <c r="C11" s="92">
        <v>400000</v>
      </c>
      <c r="D11" s="92">
        <v>0</v>
      </c>
      <c r="E11" s="90">
        <f t="shared" si="2"/>
        <v>400000</v>
      </c>
      <c r="F11" s="92">
        <v>400000</v>
      </c>
      <c r="G11" s="92">
        <v>0</v>
      </c>
      <c r="H11" s="91">
        <f t="shared" si="1"/>
        <v>400000</v>
      </c>
    </row>
    <row r="12" spans="1:8" s="120" customFormat="1" ht="29.25" customHeight="1">
      <c r="A12" s="224">
        <v>2</v>
      </c>
      <c r="B12" s="225" t="s">
        <v>279</v>
      </c>
      <c r="C12" s="90">
        <v>0</v>
      </c>
      <c r="D12" s="90">
        <v>0</v>
      </c>
      <c r="E12" s="90">
        <f t="shared" si="2"/>
        <v>0</v>
      </c>
      <c r="F12" s="90">
        <v>0</v>
      </c>
      <c r="G12" s="90">
        <v>0</v>
      </c>
      <c r="H12" s="91">
        <f t="shared" si="1"/>
        <v>0</v>
      </c>
    </row>
    <row r="13" spans="1:8" s="120" customFormat="1" ht="30">
      <c r="A13" s="224">
        <v>3</v>
      </c>
      <c r="B13" s="225" t="s">
        <v>280</v>
      </c>
      <c r="C13" s="90">
        <f>SUM(C14:C15)</f>
        <v>201655000</v>
      </c>
      <c r="D13" s="90">
        <f t="shared" ref="D13" si="3">SUM(D14:D15)</f>
        <v>0</v>
      </c>
      <c r="E13" s="90">
        <f t="shared" si="2"/>
        <v>201655000</v>
      </c>
      <c r="F13" s="90">
        <f>SUM(F14:F15)</f>
        <v>230091000</v>
      </c>
      <c r="G13" s="90">
        <f t="shared" ref="G13" si="4">SUM(G14:G15)</f>
        <v>0</v>
      </c>
      <c r="H13" s="91">
        <f t="shared" si="1"/>
        <v>230091000</v>
      </c>
    </row>
    <row r="14" spans="1:8" s="120" customFormat="1" ht="15.75">
      <c r="A14" s="224">
        <v>3.1</v>
      </c>
      <c r="B14" s="226" t="s">
        <v>281</v>
      </c>
      <c r="C14" s="92">
        <v>201655000</v>
      </c>
      <c r="D14" s="92">
        <v>0</v>
      </c>
      <c r="E14" s="90">
        <f t="shared" si="2"/>
        <v>201655000</v>
      </c>
      <c r="F14" s="92">
        <v>230091000</v>
      </c>
      <c r="G14" s="92">
        <v>0</v>
      </c>
      <c r="H14" s="91">
        <f t="shared" si="1"/>
        <v>230091000</v>
      </c>
    </row>
    <row r="15" spans="1:8" s="120" customFormat="1" ht="15.75">
      <c r="A15" s="224">
        <v>3.2</v>
      </c>
      <c r="B15" s="226" t="s">
        <v>282</v>
      </c>
      <c r="C15" s="92">
        <v>0</v>
      </c>
      <c r="D15" s="92">
        <v>0</v>
      </c>
      <c r="E15" s="90">
        <f t="shared" si="2"/>
        <v>0</v>
      </c>
      <c r="F15" s="92">
        <v>0</v>
      </c>
      <c r="G15" s="92">
        <v>0</v>
      </c>
      <c r="H15" s="91">
        <f t="shared" si="1"/>
        <v>0</v>
      </c>
    </row>
    <row r="16" spans="1:8" s="120" customFormat="1" ht="15.75">
      <c r="A16" s="224">
        <v>4</v>
      </c>
      <c r="B16" s="225" t="s">
        <v>283</v>
      </c>
      <c r="C16" s="90">
        <f>SUM(C17:C18)</f>
        <v>382297456.64999998</v>
      </c>
      <c r="D16" s="90">
        <f t="shared" ref="D16" si="5">SUM(D17:D18)</f>
        <v>8360664555.427</v>
      </c>
      <c r="E16" s="90">
        <f t="shared" si="2"/>
        <v>8742962012.0769997</v>
      </c>
      <c r="F16" s="90">
        <f t="shared" ref="F16" si="6">SUM(F17:F18)</f>
        <v>442581019.18000001</v>
      </c>
      <c r="G16" s="90">
        <f>SUM(G17:G18)</f>
        <v>3636729692.0699997</v>
      </c>
      <c r="H16" s="91">
        <f t="shared" si="1"/>
        <v>4079310711.2499995</v>
      </c>
    </row>
    <row r="17" spans="1:8" s="120" customFormat="1" ht="15.75">
      <c r="A17" s="224">
        <v>4.0999999999999996</v>
      </c>
      <c r="B17" s="226" t="s">
        <v>284</v>
      </c>
      <c r="C17" s="92">
        <v>0</v>
      </c>
      <c r="D17" s="92">
        <v>0</v>
      </c>
      <c r="E17" s="90">
        <f t="shared" si="2"/>
        <v>0</v>
      </c>
      <c r="F17" s="92">
        <v>0</v>
      </c>
      <c r="G17" s="92">
        <v>0</v>
      </c>
      <c r="H17" s="91">
        <f t="shared" si="1"/>
        <v>0</v>
      </c>
    </row>
    <row r="18" spans="1:8" s="120" customFormat="1" ht="15.75">
      <c r="A18" s="224">
        <v>4.2</v>
      </c>
      <c r="B18" s="226" t="s">
        <v>285</v>
      </c>
      <c r="C18" s="92">
        <v>382297456.64999998</v>
      </c>
      <c r="D18" s="92">
        <v>8360664555.427</v>
      </c>
      <c r="E18" s="90">
        <f t="shared" si="2"/>
        <v>8742962012.0769997</v>
      </c>
      <c r="F18" s="92">
        <v>442581019.18000001</v>
      </c>
      <c r="G18" s="92">
        <v>3636729692.0699997</v>
      </c>
      <c r="H18" s="91">
        <f t="shared" si="1"/>
        <v>4079310711.2499995</v>
      </c>
    </row>
    <row r="19" spans="1:8" s="120" customFormat="1" ht="30">
      <c r="A19" s="224">
        <v>5</v>
      </c>
      <c r="B19" s="225" t="s">
        <v>286</v>
      </c>
      <c r="C19" s="90">
        <f>SUM(C20,C21,C22,C28,C29,C30,C31)</f>
        <v>210704529.84000003</v>
      </c>
      <c r="D19" s="90">
        <f t="shared" ref="D19" si="7">SUM(D20,D21,D22,D28,D29,D30,D31)</f>
        <v>5741078769.29</v>
      </c>
      <c r="E19" s="90">
        <f>C19+D19</f>
        <v>5951783299.1300001</v>
      </c>
      <c r="F19" s="90">
        <f>SUM(F20,F21,F22,F28,F29,F30,F31)</f>
        <v>232418276.53</v>
      </c>
      <c r="G19" s="90">
        <f t="shared" ref="G19" si="8">SUM(G20,G21,G22,G28,G29,G30,G31)</f>
        <v>3290703910.5500002</v>
      </c>
      <c r="H19" s="91">
        <f>F19+G19</f>
        <v>3523122187.0800004</v>
      </c>
    </row>
    <row r="20" spans="1:8" s="120" customFormat="1" ht="15.75">
      <c r="A20" s="224">
        <v>5.0999999999999996</v>
      </c>
      <c r="B20" s="226" t="s">
        <v>287</v>
      </c>
      <c r="C20" s="92">
        <v>28389789.420000002</v>
      </c>
      <c r="D20" s="92">
        <v>8775578.2899999991</v>
      </c>
      <c r="E20" s="90">
        <f t="shared" si="2"/>
        <v>37165367.710000001</v>
      </c>
      <c r="F20" s="92">
        <v>15477375.859999999</v>
      </c>
      <c r="G20" s="92">
        <v>3629744.25</v>
      </c>
      <c r="H20" s="91">
        <f>F20+G20</f>
        <v>19107120.109999999</v>
      </c>
    </row>
    <row r="21" spans="1:8" s="120" customFormat="1" ht="15.75">
      <c r="A21" s="224">
        <v>5.2</v>
      </c>
      <c r="B21" s="226" t="s">
        <v>288</v>
      </c>
      <c r="C21" s="92">
        <v>78018208.620000005</v>
      </c>
      <c r="D21" s="92">
        <v>128413457.5</v>
      </c>
      <c r="E21" s="90">
        <f t="shared" si="2"/>
        <v>206431666.12</v>
      </c>
      <c r="F21" s="92">
        <v>78775493.230000004</v>
      </c>
      <c r="G21" s="92">
        <v>107400163</v>
      </c>
      <c r="H21" s="91">
        <f>F21+G21</f>
        <v>186175656.23000002</v>
      </c>
    </row>
    <row r="22" spans="1:8" s="120" customFormat="1" ht="15.75">
      <c r="A22" s="224">
        <v>5.3</v>
      </c>
      <c r="B22" s="226" t="s">
        <v>289</v>
      </c>
      <c r="C22" s="90">
        <f>SUM(C23:C27)</f>
        <v>1098500</v>
      </c>
      <c r="D22" s="90">
        <f>SUM(D23:D27)</f>
        <v>3553747638</v>
      </c>
      <c r="E22" s="90">
        <f>C22+D22</f>
        <v>3554846138</v>
      </c>
      <c r="F22" s="90">
        <f>SUM(F23:F27)</f>
        <v>579500</v>
      </c>
      <c r="G22" s="90">
        <f>SUM(G23:G27)</f>
        <v>1992287804</v>
      </c>
      <c r="H22" s="91">
        <f t="shared" si="1"/>
        <v>1992867304</v>
      </c>
    </row>
    <row r="23" spans="1:8" s="120" customFormat="1" ht="15.75">
      <c r="A23" s="224" t="s">
        <v>290</v>
      </c>
      <c r="B23" s="227" t="s">
        <v>291</v>
      </c>
      <c r="C23" s="92">
        <v>430800</v>
      </c>
      <c r="D23" s="92">
        <v>1562909084.1992564</v>
      </c>
      <c r="E23" s="90">
        <f t="shared" si="2"/>
        <v>1563339884.1992564</v>
      </c>
      <c r="F23" s="92">
        <v>348800</v>
      </c>
      <c r="G23" s="92">
        <v>1033158249.3622394</v>
      </c>
      <c r="H23" s="91">
        <f t="shared" si="1"/>
        <v>1033507049.3622394</v>
      </c>
    </row>
    <row r="24" spans="1:8" s="120" customFormat="1" ht="15.75">
      <c r="A24" s="224" t="s">
        <v>292</v>
      </c>
      <c r="B24" s="227" t="s">
        <v>293</v>
      </c>
      <c r="C24" s="92">
        <v>183000</v>
      </c>
      <c r="D24" s="92">
        <v>836969805.70699978</v>
      </c>
      <c r="E24" s="90">
        <f t="shared" si="2"/>
        <v>837152805.70699978</v>
      </c>
      <c r="F24" s="92">
        <v>11000</v>
      </c>
      <c r="G24" s="92">
        <v>549657230.4034003</v>
      </c>
      <c r="H24" s="91">
        <f t="shared" si="1"/>
        <v>549668230.4034003</v>
      </c>
    </row>
    <row r="25" spans="1:8" s="120" customFormat="1" ht="15.75">
      <c r="A25" s="224" t="s">
        <v>294</v>
      </c>
      <c r="B25" s="228" t="s">
        <v>295</v>
      </c>
      <c r="C25" s="92">
        <v>0</v>
      </c>
      <c r="D25" s="92">
        <v>360438212.67460001</v>
      </c>
      <c r="E25" s="90">
        <f t="shared" si="2"/>
        <v>360438212.67460001</v>
      </c>
      <c r="F25" s="92">
        <v>0</v>
      </c>
      <c r="G25" s="92">
        <v>54970925.011799991</v>
      </c>
      <c r="H25" s="91">
        <f t="shared" si="1"/>
        <v>54970925.011799991</v>
      </c>
    </row>
    <row r="26" spans="1:8" s="120" customFormat="1" ht="15.75">
      <c r="A26" s="224" t="s">
        <v>296</v>
      </c>
      <c r="B26" s="227" t="s">
        <v>297</v>
      </c>
      <c r="C26" s="92">
        <v>433700</v>
      </c>
      <c r="D26" s="92">
        <v>708777468.86086369</v>
      </c>
      <c r="E26" s="90">
        <f t="shared" si="2"/>
        <v>709211168.86086369</v>
      </c>
      <c r="F26" s="92">
        <v>184700</v>
      </c>
      <c r="G26" s="92">
        <v>262342945.30440015</v>
      </c>
      <c r="H26" s="91">
        <f t="shared" si="1"/>
        <v>262527645.30440015</v>
      </c>
    </row>
    <row r="27" spans="1:8" s="120" customFormat="1" ht="15.75">
      <c r="A27" s="224" t="s">
        <v>298</v>
      </c>
      <c r="B27" s="227" t="s">
        <v>299</v>
      </c>
      <c r="C27" s="92">
        <v>51000</v>
      </c>
      <c r="D27" s="92">
        <v>84653066.558280036</v>
      </c>
      <c r="E27" s="90">
        <f t="shared" si="2"/>
        <v>84704066.558280036</v>
      </c>
      <c r="F27" s="92">
        <v>35000</v>
      </c>
      <c r="G27" s="92">
        <v>92158453.918160021</v>
      </c>
      <c r="H27" s="91">
        <f t="shared" si="1"/>
        <v>92193453.918160021</v>
      </c>
    </row>
    <row r="28" spans="1:8" s="120" customFormat="1" ht="15.75">
      <c r="A28" s="224">
        <v>5.4</v>
      </c>
      <c r="B28" s="226" t="s">
        <v>300</v>
      </c>
      <c r="C28" s="92">
        <v>3923203.25</v>
      </c>
      <c r="D28" s="92">
        <v>229146266.40000001</v>
      </c>
      <c r="E28" s="90">
        <f t="shared" si="2"/>
        <v>233069469.65000001</v>
      </c>
      <c r="F28" s="92">
        <v>3843791.84</v>
      </c>
      <c r="G28" s="92">
        <v>191336799.30000001</v>
      </c>
      <c r="H28" s="91">
        <f t="shared" si="1"/>
        <v>195180591.14000002</v>
      </c>
    </row>
    <row r="29" spans="1:8" s="120" customFormat="1" ht="15.75">
      <c r="A29" s="224">
        <v>5.5</v>
      </c>
      <c r="B29" s="226" t="s">
        <v>301</v>
      </c>
      <c r="C29" s="92">
        <v>12125000</v>
      </c>
      <c r="D29" s="92">
        <v>674534278.39999998</v>
      </c>
      <c r="E29" s="90">
        <f t="shared" si="2"/>
        <v>686659278.39999998</v>
      </c>
      <c r="F29" s="92">
        <v>10000000</v>
      </c>
      <c r="G29" s="92">
        <v>361489603.39999998</v>
      </c>
      <c r="H29" s="91">
        <f t="shared" si="1"/>
        <v>371489603.39999998</v>
      </c>
    </row>
    <row r="30" spans="1:8" s="120" customFormat="1" ht="15.75">
      <c r="A30" s="224">
        <v>5.6</v>
      </c>
      <c r="B30" s="226" t="s">
        <v>302</v>
      </c>
      <c r="C30" s="92">
        <v>19000010</v>
      </c>
      <c r="D30" s="92">
        <v>744030506.20000005</v>
      </c>
      <c r="E30" s="90">
        <f t="shared" si="2"/>
        <v>763030516.20000005</v>
      </c>
      <c r="F30" s="92">
        <v>9000000</v>
      </c>
      <c r="G30" s="92">
        <v>234365591.40000001</v>
      </c>
      <c r="H30" s="91">
        <f t="shared" si="1"/>
        <v>243365591.40000001</v>
      </c>
    </row>
    <row r="31" spans="1:8" s="120" customFormat="1" ht="15.75">
      <c r="A31" s="224">
        <v>5.7</v>
      </c>
      <c r="B31" s="226" t="s">
        <v>303</v>
      </c>
      <c r="C31" s="92">
        <v>68149818.549999997</v>
      </c>
      <c r="D31" s="92">
        <v>402431044.5</v>
      </c>
      <c r="E31" s="90">
        <f t="shared" si="2"/>
        <v>470580863.05000001</v>
      </c>
      <c r="F31" s="92">
        <v>114742115.59999999</v>
      </c>
      <c r="G31" s="92">
        <v>400194205.19999999</v>
      </c>
      <c r="H31" s="91">
        <f t="shared" si="1"/>
        <v>514936320.79999995</v>
      </c>
    </row>
    <row r="32" spans="1:8" s="120" customFormat="1" ht="15.75">
      <c r="A32" s="224">
        <v>6</v>
      </c>
      <c r="B32" s="225" t="s">
        <v>304</v>
      </c>
      <c r="C32" s="90">
        <f>SUM(C33:C39)</f>
        <v>198428152.99999997</v>
      </c>
      <c r="D32" s="90">
        <f>SUM(D33:D39)</f>
        <v>349289082.69000006</v>
      </c>
      <c r="E32" s="90">
        <f t="shared" si="2"/>
        <v>547717235.69000006</v>
      </c>
      <c r="F32" s="90">
        <f>SUM(F33:F39)</f>
        <v>161736395.00000009</v>
      </c>
      <c r="G32" s="90">
        <f>SUM(G33:G39)</f>
        <v>424241844.76999998</v>
      </c>
      <c r="H32" s="91">
        <f t="shared" si="1"/>
        <v>585978239.7700001</v>
      </c>
    </row>
    <row r="33" spans="1:8" s="120" customFormat="1" ht="30">
      <c r="A33" s="224">
        <v>6.1</v>
      </c>
      <c r="B33" s="226" t="s">
        <v>483</v>
      </c>
      <c r="C33" s="92">
        <v>20323570.99999997</v>
      </c>
      <c r="D33" s="92">
        <v>240126133.69000003</v>
      </c>
      <c r="E33" s="90">
        <f t="shared" si="2"/>
        <v>260449704.69</v>
      </c>
      <c r="F33" s="92">
        <v>19008347.00000006</v>
      </c>
      <c r="G33" s="92">
        <v>267343886.83999997</v>
      </c>
      <c r="H33" s="91">
        <f t="shared" si="1"/>
        <v>286352233.84000003</v>
      </c>
    </row>
    <row r="34" spans="1:8" s="120" customFormat="1" ht="30">
      <c r="A34" s="224">
        <v>6.2</v>
      </c>
      <c r="B34" s="226" t="s">
        <v>305</v>
      </c>
      <c r="C34" s="92">
        <v>178104582</v>
      </c>
      <c r="D34" s="92">
        <v>109162949</v>
      </c>
      <c r="E34" s="90">
        <f t="shared" si="2"/>
        <v>287267531</v>
      </c>
      <c r="F34" s="92">
        <v>142728048.00000003</v>
      </c>
      <c r="G34" s="92">
        <v>156897957.92999998</v>
      </c>
      <c r="H34" s="91">
        <f t="shared" si="1"/>
        <v>299626005.93000001</v>
      </c>
    </row>
    <row r="35" spans="1:8" s="120" customFormat="1" ht="30">
      <c r="A35" s="224">
        <v>6.3</v>
      </c>
      <c r="B35" s="226" t="s">
        <v>306</v>
      </c>
      <c r="C35" s="92">
        <v>0</v>
      </c>
      <c r="D35" s="92">
        <v>0</v>
      </c>
      <c r="E35" s="90">
        <f t="shared" si="2"/>
        <v>0</v>
      </c>
      <c r="F35" s="92">
        <v>0</v>
      </c>
      <c r="G35" s="92">
        <v>0</v>
      </c>
      <c r="H35" s="91">
        <f t="shared" si="1"/>
        <v>0</v>
      </c>
    </row>
    <row r="36" spans="1:8" s="120" customFormat="1" ht="15.75">
      <c r="A36" s="224">
        <v>6.4</v>
      </c>
      <c r="B36" s="226" t="s">
        <v>307</v>
      </c>
      <c r="C36" s="92">
        <v>0</v>
      </c>
      <c r="D36" s="92">
        <v>0</v>
      </c>
      <c r="E36" s="90">
        <f t="shared" si="2"/>
        <v>0</v>
      </c>
      <c r="F36" s="92">
        <v>0</v>
      </c>
      <c r="G36" s="92">
        <v>0</v>
      </c>
      <c r="H36" s="91">
        <f t="shared" si="1"/>
        <v>0</v>
      </c>
    </row>
    <row r="37" spans="1:8" s="120" customFormat="1" ht="15.75">
      <c r="A37" s="224">
        <v>6.5</v>
      </c>
      <c r="B37" s="226" t="s">
        <v>308</v>
      </c>
      <c r="C37" s="92">
        <v>0</v>
      </c>
      <c r="D37" s="92">
        <v>0</v>
      </c>
      <c r="E37" s="90">
        <f t="shared" si="2"/>
        <v>0</v>
      </c>
      <c r="F37" s="92">
        <v>0</v>
      </c>
      <c r="G37" s="92">
        <v>0</v>
      </c>
      <c r="H37" s="91">
        <f t="shared" si="1"/>
        <v>0</v>
      </c>
    </row>
    <row r="38" spans="1:8" s="120" customFormat="1" ht="30">
      <c r="A38" s="224">
        <v>6.6</v>
      </c>
      <c r="B38" s="226" t="s">
        <v>309</v>
      </c>
      <c r="C38" s="92">
        <v>0</v>
      </c>
      <c r="D38" s="92">
        <v>0</v>
      </c>
      <c r="E38" s="90">
        <f t="shared" si="2"/>
        <v>0</v>
      </c>
      <c r="F38" s="92">
        <v>0</v>
      </c>
      <c r="G38" s="92">
        <v>0</v>
      </c>
      <c r="H38" s="91">
        <f t="shared" si="1"/>
        <v>0</v>
      </c>
    </row>
    <row r="39" spans="1:8" s="120" customFormat="1" ht="30">
      <c r="A39" s="224">
        <v>6.7</v>
      </c>
      <c r="B39" s="226" t="s">
        <v>310</v>
      </c>
      <c r="C39" s="92">
        <v>0</v>
      </c>
      <c r="D39" s="92">
        <v>0</v>
      </c>
      <c r="E39" s="90">
        <f t="shared" si="2"/>
        <v>0</v>
      </c>
      <c r="F39" s="92">
        <v>0</v>
      </c>
      <c r="G39" s="92">
        <v>0</v>
      </c>
      <c r="H39" s="91">
        <f t="shared" si="1"/>
        <v>0</v>
      </c>
    </row>
    <row r="40" spans="1:8" s="120" customFormat="1" ht="15.75">
      <c r="A40" s="224">
        <v>7</v>
      </c>
      <c r="B40" s="225" t="s">
        <v>311</v>
      </c>
      <c r="C40" s="90">
        <f>SUM(C41:C44)-C41-C42</f>
        <v>130600199.08999962</v>
      </c>
      <c r="D40" s="90">
        <f>SUM(D41:D44)-D41-D42</f>
        <v>1698607.0380097101</v>
      </c>
      <c r="E40" s="90">
        <f t="shared" si="2"/>
        <v>132298806.12800932</v>
      </c>
      <c r="F40" s="90">
        <f>SUM(F41:F44)-F41-F42</f>
        <v>110804177.02999972</v>
      </c>
      <c r="G40" s="90">
        <f>SUM(G41:G44)-G41-G42</f>
        <v>2038412.90379271</v>
      </c>
      <c r="H40" s="91">
        <f t="shared" si="1"/>
        <v>112842589.93379243</v>
      </c>
    </row>
    <row r="41" spans="1:8" s="120" customFormat="1" ht="30">
      <c r="A41" s="224">
        <v>7.1</v>
      </c>
      <c r="B41" s="226" t="s">
        <v>312</v>
      </c>
      <c r="C41" s="92">
        <v>13924201.619999938</v>
      </c>
      <c r="D41" s="92">
        <v>0</v>
      </c>
      <c r="E41" s="90">
        <f t="shared" si="2"/>
        <v>13924201.619999938</v>
      </c>
      <c r="F41" s="92">
        <v>796559.77999999921</v>
      </c>
      <c r="G41" s="92">
        <v>0</v>
      </c>
      <c r="H41" s="91">
        <f t="shared" si="1"/>
        <v>796559.77999999921</v>
      </c>
    </row>
    <row r="42" spans="1:8" s="120" customFormat="1" ht="30">
      <c r="A42" s="224">
        <v>7.2</v>
      </c>
      <c r="B42" s="226" t="s">
        <v>313</v>
      </c>
      <c r="C42" s="92">
        <v>0</v>
      </c>
      <c r="D42" s="92">
        <v>0</v>
      </c>
      <c r="E42" s="90">
        <f t="shared" si="2"/>
        <v>0</v>
      </c>
      <c r="F42" s="92">
        <v>0</v>
      </c>
      <c r="G42" s="92">
        <v>0</v>
      </c>
      <c r="H42" s="91">
        <f t="shared" si="1"/>
        <v>0</v>
      </c>
    </row>
    <row r="43" spans="1:8" s="120" customFormat="1" ht="30">
      <c r="A43" s="224">
        <v>7.3</v>
      </c>
      <c r="B43" s="226" t="s">
        <v>314</v>
      </c>
      <c r="C43" s="92">
        <v>130600199.08999962</v>
      </c>
      <c r="D43" s="92">
        <v>1698607.0380097101</v>
      </c>
      <c r="E43" s="90">
        <f t="shared" si="2"/>
        <v>132298806.12800932</v>
      </c>
      <c r="F43" s="92">
        <v>110804177.02999972</v>
      </c>
      <c r="G43" s="92">
        <v>2038412.90379271</v>
      </c>
      <c r="H43" s="91">
        <f t="shared" si="1"/>
        <v>112842589.93379243</v>
      </c>
    </row>
    <row r="44" spans="1:8" s="120" customFormat="1" ht="30">
      <c r="A44" s="224">
        <v>7.4</v>
      </c>
      <c r="B44" s="226" t="s">
        <v>315</v>
      </c>
      <c r="C44" s="92">
        <v>0</v>
      </c>
      <c r="D44" s="92">
        <v>0</v>
      </c>
      <c r="E44" s="90">
        <f t="shared" si="2"/>
        <v>0</v>
      </c>
      <c r="F44" s="92">
        <v>0</v>
      </c>
      <c r="G44" s="92">
        <v>0</v>
      </c>
      <c r="H44" s="91">
        <f t="shared" si="1"/>
        <v>0</v>
      </c>
    </row>
    <row r="45" spans="1:8" s="120" customFormat="1" ht="15.75">
      <c r="A45" s="224">
        <v>8</v>
      </c>
      <c r="B45" s="225" t="s">
        <v>316</v>
      </c>
      <c r="C45" s="90">
        <f>SUM(C46:C52)</f>
        <v>3505078.2198057203</v>
      </c>
      <c r="D45" s="90">
        <f t="shared" ref="D45" si="9">SUM(D46:D52)</f>
        <v>38242192.473681495</v>
      </c>
      <c r="E45" s="90">
        <f t="shared" si="2"/>
        <v>41747270.693487212</v>
      </c>
      <c r="F45" s="90">
        <f t="shared" ref="F45:G45" si="10">SUM(F46:F52)</f>
        <v>5085303.8942539655</v>
      </c>
      <c r="G45" s="90">
        <f t="shared" si="10"/>
        <v>46686650.707479</v>
      </c>
      <c r="H45" s="91">
        <f t="shared" si="1"/>
        <v>51771954.601732969</v>
      </c>
    </row>
    <row r="46" spans="1:8" s="120" customFormat="1" ht="15.75">
      <c r="A46" s="224">
        <v>8.1</v>
      </c>
      <c r="B46" s="226" t="s">
        <v>317</v>
      </c>
      <c r="C46" s="92">
        <v>0</v>
      </c>
      <c r="D46" s="92">
        <v>0</v>
      </c>
      <c r="E46" s="90">
        <f t="shared" si="2"/>
        <v>0</v>
      </c>
      <c r="F46" s="92">
        <v>0</v>
      </c>
      <c r="G46" s="92">
        <v>0</v>
      </c>
      <c r="H46" s="91">
        <f t="shared" si="1"/>
        <v>0</v>
      </c>
    </row>
    <row r="47" spans="1:8" s="120" customFormat="1" ht="15.75">
      <c r="A47" s="224">
        <v>8.1999999999999993</v>
      </c>
      <c r="B47" s="226" t="s">
        <v>318</v>
      </c>
      <c r="C47" s="92">
        <v>1301015.5698057204</v>
      </c>
      <c r="D47" s="92">
        <v>6972076.9943689974</v>
      </c>
      <c r="E47" s="90">
        <f t="shared" si="2"/>
        <v>8273092.5641747173</v>
      </c>
      <c r="F47" s="92">
        <v>1706403.9107903449</v>
      </c>
      <c r="G47" s="92">
        <v>9132338.6446759999</v>
      </c>
      <c r="H47" s="91">
        <f t="shared" si="1"/>
        <v>10838742.555466345</v>
      </c>
    </row>
    <row r="48" spans="1:8" s="120" customFormat="1" ht="15.75">
      <c r="A48" s="224">
        <v>8.3000000000000007</v>
      </c>
      <c r="B48" s="226" t="s">
        <v>319</v>
      </c>
      <c r="C48" s="92">
        <v>446123.4</v>
      </c>
      <c r="D48" s="92">
        <v>6640591.2199979993</v>
      </c>
      <c r="E48" s="90">
        <f t="shared" si="2"/>
        <v>7086714.6199979996</v>
      </c>
      <c r="F48" s="92">
        <v>1325964.4834636201</v>
      </c>
      <c r="G48" s="92">
        <v>8054089.2034279993</v>
      </c>
      <c r="H48" s="91">
        <f t="shared" si="1"/>
        <v>9380053.6868916191</v>
      </c>
    </row>
    <row r="49" spans="1:8" s="120" customFormat="1" ht="15.75">
      <c r="A49" s="224">
        <v>8.4</v>
      </c>
      <c r="B49" s="226" t="s">
        <v>320</v>
      </c>
      <c r="C49" s="92">
        <v>398243.4</v>
      </c>
      <c r="D49" s="92">
        <v>6104174.8654979998</v>
      </c>
      <c r="E49" s="90">
        <f t="shared" si="2"/>
        <v>6502418.2654980002</v>
      </c>
      <c r="F49" s="92">
        <v>462188</v>
      </c>
      <c r="G49" s="92">
        <v>6809604.4472279996</v>
      </c>
      <c r="H49" s="91">
        <f t="shared" si="1"/>
        <v>7271792.4472279996</v>
      </c>
    </row>
    <row r="50" spans="1:8" s="120" customFormat="1" ht="15.75">
      <c r="A50" s="224">
        <v>8.5</v>
      </c>
      <c r="B50" s="226" t="s">
        <v>321</v>
      </c>
      <c r="C50" s="92">
        <v>389473.4</v>
      </c>
      <c r="D50" s="92">
        <v>5088390.5699979998</v>
      </c>
      <c r="E50" s="90">
        <f t="shared" si="2"/>
        <v>5477863.9699980002</v>
      </c>
      <c r="F50" s="92">
        <v>415008</v>
      </c>
      <c r="G50" s="92">
        <v>6209216.3540279996</v>
      </c>
      <c r="H50" s="91">
        <f t="shared" si="1"/>
        <v>6624224.3540279996</v>
      </c>
    </row>
    <row r="51" spans="1:8" s="120" customFormat="1" ht="15.75">
      <c r="A51" s="224">
        <v>8.6</v>
      </c>
      <c r="B51" s="226" t="s">
        <v>322</v>
      </c>
      <c r="C51" s="92">
        <v>360023.4</v>
      </c>
      <c r="D51" s="92">
        <v>4157488.855498</v>
      </c>
      <c r="E51" s="90">
        <f t="shared" si="2"/>
        <v>4517512.2554980004</v>
      </c>
      <c r="F51" s="92">
        <v>406238</v>
      </c>
      <c r="G51" s="92">
        <v>5053349.6910279999</v>
      </c>
      <c r="H51" s="91">
        <f t="shared" si="1"/>
        <v>5459587.6910279999</v>
      </c>
    </row>
    <row r="52" spans="1:8" s="120" customFormat="1" ht="15.75">
      <c r="A52" s="224">
        <v>8.6999999999999993</v>
      </c>
      <c r="B52" s="226" t="s">
        <v>323</v>
      </c>
      <c r="C52" s="92">
        <v>610199.05000000005</v>
      </c>
      <c r="D52" s="92">
        <v>9279469.9683205001</v>
      </c>
      <c r="E52" s="90">
        <f t="shared" si="2"/>
        <v>9889669.0183205009</v>
      </c>
      <c r="F52" s="92">
        <v>769501.5</v>
      </c>
      <c r="G52" s="92">
        <v>11428052.367091</v>
      </c>
      <c r="H52" s="91">
        <f t="shared" si="1"/>
        <v>12197553.867091</v>
      </c>
    </row>
    <row r="53" spans="1:8" s="120" customFormat="1" ht="30.75" thickBot="1">
      <c r="A53" s="229">
        <v>9</v>
      </c>
      <c r="B53" s="230" t="s">
        <v>324</v>
      </c>
      <c r="C53" s="93">
        <v>788269</v>
      </c>
      <c r="D53" s="93">
        <v>3759924</v>
      </c>
      <c r="E53" s="93">
        <f>C53+D53</f>
        <v>4548193</v>
      </c>
      <c r="F53" s="93">
        <v>236266</v>
      </c>
      <c r="G53" s="93">
        <v>4942866.0599999996</v>
      </c>
      <c r="H53" s="94">
        <f t="shared" si="1"/>
        <v>5179132.0599999996</v>
      </c>
    </row>
  </sheetData>
  <mergeCells count="4">
    <mergeCell ref="A5:A6"/>
    <mergeCell ref="B5:B6"/>
    <mergeCell ref="C5:E5"/>
    <mergeCell ref="F5:H5"/>
  </mergeCells>
  <pageMargins left="0.25" right="0.25"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6"/>
  <sheetViews>
    <sheetView zoomScaleNormal="100" workbookViewId="0">
      <pane xSplit="1" ySplit="4" topLeftCell="B5" activePane="bottomRight" state="frozen"/>
      <selection activeCell="M22" sqref="M22"/>
      <selection pane="topRight" activeCell="M22" sqref="M22"/>
      <selection pane="bottomLeft" activeCell="M22" sqref="M22"/>
      <selection pane="bottomRight" activeCell="D23" sqref="D23"/>
    </sheetView>
  </sheetViews>
  <sheetFormatPr defaultColWidth="9.140625" defaultRowHeight="15"/>
  <cols>
    <col min="1" max="1" width="9.5703125" style="98" bestFit="1" customWidth="1"/>
    <col min="2" max="2" width="93.5703125" style="98" customWidth="1"/>
    <col min="3" max="3" width="12.85546875" style="98" customWidth="1"/>
    <col min="4" max="4" width="14" style="98" bestFit="1" customWidth="1"/>
    <col min="5" max="5" width="14.42578125" style="182" bestFit="1" customWidth="1"/>
    <col min="6" max="6" width="14.7109375" style="182" bestFit="1" customWidth="1"/>
    <col min="7" max="7" width="14.140625" style="182" bestFit="1" customWidth="1"/>
    <col min="8" max="11" width="9.7109375" style="182" customWidth="1"/>
    <col min="12" max="16384" width="9.140625" style="182"/>
  </cols>
  <sheetData>
    <row r="1" spans="1:8">
      <c r="A1" s="96" t="s">
        <v>188</v>
      </c>
      <c r="B1" s="103" t="str">
        <f>Info!C2</f>
        <v>სს ”ლიბერთი ბანკი”</v>
      </c>
      <c r="C1" s="103"/>
    </row>
    <row r="2" spans="1:8">
      <c r="A2" s="96" t="s">
        <v>189</v>
      </c>
      <c r="B2" s="100">
        <f>'1. key ratios'!B2</f>
        <v>44651</v>
      </c>
      <c r="C2" s="183"/>
      <c r="D2" s="101"/>
      <c r="E2" s="231"/>
      <c r="F2" s="231"/>
      <c r="G2" s="231"/>
      <c r="H2" s="231"/>
    </row>
    <row r="3" spans="1:8">
      <c r="A3" s="96"/>
      <c r="B3" s="103"/>
      <c r="C3" s="183"/>
      <c r="D3" s="101"/>
      <c r="E3" s="231"/>
      <c r="F3" s="231"/>
      <c r="G3" s="231"/>
      <c r="H3" s="231"/>
    </row>
    <row r="4" spans="1:8" ht="15" customHeight="1" thickBot="1">
      <c r="A4" s="232" t="s">
        <v>408</v>
      </c>
      <c r="B4" s="233" t="s">
        <v>187</v>
      </c>
      <c r="C4" s="234" t="s">
        <v>93</v>
      </c>
    </row>
    <row r="5" spans="1:8" ht="15" customHeight="1">
      <c r="A5" s="235" t="s">
        <v>26</v>
      </c>
      <c r="B5" s="236"/>
      <c r="C5" s="721" t="str">
        <f>INT((MONTH($B$2))/3)&amp;"Q"&amp;"-"&amp;YEAR($B$2)</f>
        <v>1Q-2022</v>
      </c>
      <c r="D5" s="721" t="str">
        <f>IF(INT(MONTH($B$2))=3, "4"&amp;"Q"&amp;"-"&amp;YEAR($B$2)-1, IF(INT(MONTH($B$2))=6, "1"&amp;"Q"&amp;"-"&amp;YEAR($B$2), IF(INT(MONTH($B$2))=9, "2"&amp;"Q"&amp;"-"&amp;YEAR($B$2),IF(INT(MONTH($B$2))=12, "3"&amp;"Q"&amp;"-"&amp;YEAR($B$2), 0))))</f>
        <v>4Q-2021</v>
      </c>
      <c r="E5" s="721" t="str">
        <f>IF(INT(MONTH($B$2))=3, "3"&amp;"Q"&amp;"-"&amp;YEAR($B$2)-1, IF(INT(MONTH($B$2))=6, "4"&amp;"Q"&amp;"-"&amp;YEAR($B$2)-1, IF(INT(MONTH($B$2))=9, "1"&amp;"Q"&amp;"-"&amp;YEAR($B$2),IF(INT(MONTH($B$2))=12, "2"&amp;"Q"&amp;"-"&amp;YEAR($B$2), 0))))</f>
        <v>3Q-2021</v>
      </c>
      <c r="F5" s="721" t="str">
        <f>IF(INT(MONTH($B$2))=3, "2"&amp;"Q"&amp;"-"&amp;YEAR($B$2)-1, IF(INT(MONTH($B$2))=6, "3"&amp;"Q"&amp;"-"&amp;YEAR($B$2)-1, IF(INT(MONTH($B$2))=9, "4"&amp;"Q"&amp;"-"&amp;YEAR($B$2)-1,IF(INT(MONTH($B$2))=12, "1"&amp;"Q"&amp;"-"&amp;YEAR($B$2), 0))))</f>
        <v>2Q-2021</v>
      </c>
      <c r="G5" s="722" t="str">
        <f>IF(INT(MONTH($B$2))=3, "1"&amp;"Q"&amp;"-"&amp;YEAR($B$2)-1, IF(INT(MONTH($B$2))=6, "2"&amp;"Q"&amp;"-"&amp;YEAR($B$2)-1, IF(INT(MONTH($B$2))=9, "3"&amp;"Q"&amp;"-"&amp;YEAR($B$2)-1,IF(INT(MONTH($B$2))=12, "4"&amp;"Q"&amp;"-"&amp;YEAR($B$2)-1, 0))))</f>
        <v>1Q-2021</v>
      </c>
    </row>
    <row r="6" spans="1:8" ht="15" customHeight="1">
      <c r="A6" s="237">
        <v>1</v>
      </c>
      <c r="B6" s="238" t="s">
        <v>192</v>
      </c>
      <c r="C6" s="239">
        <f>C7+C9+C10</f>
        <v>2105858057.9728897</v>
      </c>
      <c r="D6" s="240">
        <f>D7+D9+D10</f>
        <v>1888019008.8504019</v>
      </c>
      <c r="E6" s="240">
        <f t="shared" ref="E6:G6" si="0">E7+E9+E10</f>
        <v>1780598579.803659</v>
      </c>
      <c r="F6" s="239">
        <f t="shared" si="0"/>
        <v>1778050218.9147983</v>
      </c>
      <c r="G6" s="241">
        <f t="shared" si="0"/>
        <v>1800373041.6831629</v>
      </c>
    </row>
    <row r="7" spans="1:8" ht="15" customHeight="1">
      <c r="A7" s="237">
        <v>1.1000000000000001</v>
      </c>
      <c r="B7" s="242" t="s">
        <v>603</v>
      </c>
      <c r="C7" s="243">
        <v>2039225964.0625393</v>
      </c>
      <c r="D7" s="244">
        <v>1846189665.4479599</v>
      </c>
      <c r="E7" s="244">
        <v>1744460999.7263458</v>
      </c>
      <c r="F7" s="243">
        <v>1740250366.1122696</v>
      </c>
      <c r="G7" s="245">
        <v>1761942211.0842853</v>
      </c>
    </row>
    <row r="8" spans="1:8" ht="30">
      <c r="A8" s="237" t="s">
        <v>251</v>
      </c>
      <c r="B8" s="246" t="s">
        <v>402</v>
      </c>
      <c r="C8" s="243">
        <v>0</v>
      </c>
      <c r="D8" s="244">
        <v>0</v>
      </c>
      <c r="E8" s="244">
        <v>0</v>
      </c>
      <c r="F8" s="243">
        <v>0</v>
      </c>
      <c r="G8" s="245">
        <v>0</v>
      </c>
    </row>
    <row r="9" spans="1:8" ht="15" customHeight="1">
      <c r="A9" s="237">
        <v>1.2</v>
      </c>
      <c r="B9" s="242" t="s">
        <v>22</v>
      </c>
      <c r="C9" s="243">
        <v>51890568.40035025</v>
      </c>
      <c r="D9" s="244">
        <v>27912616.162889995</v>
      </c>
      <c r="E9" s="244">
        <v>22603940.971120998</v>
      </c>
      <c r="F9" s="243">
        <v>24450111.569896743</v>
      </c>
      <c r="G9" s="245">
        <v>21616449.361900996</v>
      </c>
    </row>
    <row r="10" spans="1:8" ht="15" customHeight="1">
      <c r="A10" s="237">
        <v>1.3</v>
      </c>
      <c r="B10" s="247" t="s">
        <v>77</v>
      </c>
      <c r="C10" s="248">
        <v>14741525.51</v>
      </c>
      <c r="D10" s="244">
        <v>13916727.239551999</v>
      </c>
      <c r="E10" s="244">
        <v>13533639.106192</v>
      </c>
      <c r="F10" s="243">
        <v>13349741.232632</v>
      </c>
      <c r="G10" s="249">
        <v>16814381.236976728</v>
      </c>
    </row>
    <row r="11" spans="1:8" ht="15" customHeight="1">
      <c r="A11" s="237">
        <v>2</v>
      </c>
      <c r="B11" s="238" t="s">
        <v>193</v>
      </c>
      <c r="C11" s="243">
        <v>62396628.965999447</v>
      </c>
      <c r="D11" s="244">
        <v>37206543.42500025</v>
      </c>
      <c r="E11" s="244">
        <v>34662122.415000245</v>
      </c>
      <c r="F11" s="243">
        <v>15556362.330999991</v>
      </c>
      <c r="G11" s="245">
        <v>37835354.849999949</v>
      </c>
    </row>
    <row r="12" spans="1:8" ht="15" customHeight="1">
      <c r="A12" s="250">
        <v>3</v>
      </c>
      <c r="B12" s="251" t="s">
        <v>191</v>
      </c>
      <c r="C12" s="248">
        <v>395236759.73124993</v>
      </c>
      <c r="D12" s="244">
        <v>394734589.44999993</v>
      </c>
      <c r="E12" s="244">
        <v>381833772.73749995</v>
      </c>
      <c r="F12" s="243">
        <v>381833772.73749995</v>
      </c>
      <c r="G12" s="249">
        <v>381833772.73749995</v>
      </c>
    </row>
    <row r="13" spans="1:8" ht="15" customHeight="1" thickBot="1">
      <c r="A13" s="252">
        <v>4</v>
      </c>
      <c r="B13" s="253" t="s">
        <v>252</v>
      </c>
      <c r="C13" s="254">
        <f>C6+C11+C12</f>
        <v>2563491446.6701388</v>
      </c>
      <c r="D13" s="255">
        <f>D6+D11+D12</f>
        <v>2319960141.7254019</v>
      </c>
      <c r="E13" s="255">
        <f t="shared" ref="E13:G13" si="1">E6+E11+E12</f>
        <v>2197094474.9561591</v>
      </c>
      <c r="F13" s="254">
        <f t="shared" si="1"/>
        <v>2175440353.9832983</v>
      </c>
      <c r="G13" s="256">
        <f t="shared" si="1"/>
        <v>2220042169.2706628</v>
      </c>
    </row>
    <row r="14" spans="1:8">
      <c r="B14" s="151"/>
    </row>
    <row r="15" spans="1:8" ht="30">
      <c r="B15" s="257" t="s">
        <v>604</v>
      </c>
    </row>
    <row r="16" spans="1:8">
      <c r="B16" s="257"/>
    </row>
  </sheetData>
  <pageMargins left="0.7" right="0.7" top="0.75" bottom="0.75" header="0.3" footer="0.3"/>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26"/>
  <sheetViews>
    <sheetView showGridLines="0" zoomScaleNormal="100" workbookViewId="0">
      <pane xSplit="1" ySplit="4" topLeftCell="B5" activePane="bottomRight" state="frozen"/>
      <selection activeCell="M22" sqref="M22"/>
      <selection pane="topRight" activeCell="M22" sqref="M22"/>
      <selection pane="bottomLeft" activeCell="M22" sqref="M22"/>
      <selection pane="bottomRight" activeCell="H16" sqref="H16"/>
    </sheetView>
  </sheetViews>
  <sheetFormatPr defaultColWidth="9.140625" defaultRowHeight="15.75"/>
  <cols>
    <col min="1" max="1" width="9.5703125" style="98" bestFit="1" customWidth="1"/>
    <col min="2" max="2" width="62.5703125" style="98" customWidth="1"/>
    <col min="3" max="3" width="37.7109375" style="98" customWidth="1"/>
    <col min="4" max="16384" width="9.140625" style="99"/>
  </cols>
  <sheetData>
    <row r="1" spans="1:3">
      <c r="A1" s="98" t="s">
        <v>188</v>
      </c>
      <c r="B1" s="98" t="str">
        <f>Info!C2</f>
        <v>სს ”ლიბერთი ბანკი”</v>
      </c>
    </row>
    <row r="2" spans="1:3">
      <c r="A2" s="98" t="s">
        <v>189</v>
      </c>
      <c r="B2" s="153">
        <f>'1. key ratios'!B2</f>
        <v>44651</v>
      </c>
    </row>
    <row r="4" spans="1:3" ht="20.25" customHeight="1" thickBot="1">
      <c r="A4" s="258" t="s">
        <v>409</v>
      </c>
      <c r="B4" s="751" t="s">
        <v>149</v>
      </c>
      <c r="C4" s="751"/>
    </row>
    <row r="5" spans="1:3">
      <c r="A5" s="259"/>
      <c r="B5" s="260" t="s">
        <v>150</v>
      </c>
      <c r="C5" s="261" t="s">
        <v>618</v>
      </c>
    </row>
    <row r="6" spans="1:3">
      <c r="A6" s="262">
        <v>1</v>
      </c>
      <c r="B6" s="730" t="s">
        <v>1016</v>
      </c>
      <c r="C6" s="731" t="s">
        <v>1013</v>
      </c>
    </row>
    <row r="7" spans="1:3">
      <c r="A7" s="262">
        <v>2</v>
      </c>
      <c r="B7" s="730" t="s">
        <v>1010</v>
      </c>
      <c r="C7" s="731" t="s">
        <v>1019</v>
      </c>
    </row>
    <row r="8" spans="1:3">
      <c r="A8" s="262">
        <v>3</v>
      </c>
      <c r="B8" s="730" t="s">
        <v>1014</v>
      </c>
      <c r="C8" s="731" t="s">
        <v>1015</v>
      </c>
    </row>
    <row r="9" spans="1:3">
      <c r="A9" s="262">
        <v>4</v>
      </c>
      <c r="B9" s="730" t="s">
        <v>1017</v>
      </c>
      <c r="C9" s="731" t="s">
        <v>1015</v>
      </c>
    </row>
    <row r="10" spans="1:3">
      <c r="A10" s="262">
        <v>5</v>
      </c>
      <c r="B10" s="730" t="s">
        <v>1018</v>
      </c>
      <c r="C10" s="731" t="s">
        <v>1019</v>
      </c>
    </row>
    <row r="11" spans="1:3">
      <c r="A11" s="264"/>
      <c r="B11" s="747"/>
      <c r="C11" s="748"/>
    </row>
    <row r="12" spans="1:3" ht="45">
      <c r="A12" s="264"/>
      <c r="B12" s="265" t="s">
        <v>151</v>
      </c>
      <c r="C12" s="266" t="s">
        <v>619</v>
      </c>
    </row>
    <row r="13" spans="1:3">
      <c r="A13" s="719">
        <v>1</v>
      </c>
      <c r="B13" s="263" t="s">
        <v>1011</v>
      </c>
      <c r="C13" s="267" t="s">
        <v>1020</v>
      </c>
    </row>
    <row r="14" spans="1:3" ht="30">
      <c r="A14" s="719">
        <v>2</v>
      </c>
      <c r="B14" s="263" t="s">
        <v>1021</v>
      </c>
      <c r="C14" s="268" t="s">
        <v>1022</v>
      </c>
    </row>
    <row r="15" spans="1:3" ht="30">
      <c r="A15" s="719">
        <v>3</v>
      </c>
      <c r="B15" s="263" t="s">
        <v>1023</v>
      </c>
      <c r="C15" s="268" t="s">
        <v>1024</v>
      </c>
    </row>
    <row r="16" spans="1:3">
      <c r="A16" s="264"/>
      <c r="B16" s="269"/>
      <c r="C16" s="270"/>
    </row>
    <row r="17" spans="1:3" ht="15">
      <c r="A17" s="264"/>
      <c r="B17" s="749" t="s">
        <v>152</v>
      </c>
      <c r="C17" s="750"/>
    </row>
    <row r="18" spans="1:3">
      <c r="A18" s="262">
        <v>1</v>
      </c>
      <c r="B18" s="271" t="s">
        <v>1025</v>
      </c>
      <c r="C18" s="732">
        <v>0.91985393346850919</v>
      </c>
    </row>
    <row r="19" spans="1:3">
      <c r="A19" s="262">
        <v>2</v>
      </c>
      <c r="B19" s="271" t="s">
        <v>1031</v>
      </c>
      <c r="C19" s="732">
        <v>4.2379198444325555E-2</v>
      </c>
    </row>
    <row r="20" spans="1:3">
      <c r="A20" s="262">
        <v>3</v>
      </c>
      <c r="B20" s="271" t="s">
        <v>1026</v>
      </c>
      <c r="C20" s="732">
        <v>3.7766868087165228E-2</v>
      </c>
    </row>
    <row r="21" spans="1:3">
      <c r="A21" s="264"/>
      <c r="B21" s="269"/>
      <c r="C21" s="272"/>
    </row>
    <row r="22" spans="1:3" ht="15">
      <c r="A22" s="264"/>
      <c r="B22" s="749" t="s">
        <v>272</v>
      </c>
      <c r="C22" s="750"/>
    </row>
    <row r="23" spans="1:3">
      <c r="A23" s="262">
        <v>1</v>
      </c>
      <c r="B23" s="263" t="s">
        <v>1010</v>
      </c>
      <c r="C23" s="733">
        <v>0.30661797782283562</v>
      </c>
    </row>
    <row r="24" spans="1:3">
      <c r="A24" s="262">
        <v>2</v>
      </c>
      <c r="B24" s="273" t="s">
        <v>1027</v>
      </c>
      <c r="C24" s="734">
        <v>0.30661797782283562</v>
      </c>
    </row>
    <row r="25" spans="1:3">
      <c r="A25" s="262">
        <v>3</v>
      </c>
      <c r="B25" s="273" t="s">
        <v>1028</v>
      </c>
      <c r="C25" s="734">
        <v>0.30661797782283562</v>
      </c>
    </row>
    <row r="26" spans="1:3" ht="16.5" thickBot="1">
      <c r="A26" s="274"/>
      <c r="B26" s="275"/>
      <c r="C26" s="276"/>
    </row>
  </sheetData>
  <mergeCells count="4">
    <mergeCell ref="B11:C11"/>
    <mergeCell ref="B22:C22"/>
    <mergeCell ref="B17:C17"/>
    <mergeCell ref="B4:C4"/>
  </mergeCells>
  <dataValidations count="1">
    <dataValidation type="list" allowBlank="1" showInputMessage="1" showErrorMessage="1" sqref="C6:C1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scale="8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80" zoomScaleNormal="80" zoomScaleSheetLayoutView="75" workbookViewId="0">
      <pane xSplit="1" ySplit="5" topLeftCell="B6" activePane="bottomRight" state="frozen"/>
      <selection activeCell="N39" sqref="N39"/>
      <selection pane="topRight" activeCell="N39" sqref="N39"/>
      <selection pane="bottomLeft" activeCell="N39" sqref="N39"/>
      <selection pane="bottomRight" activeCell="L22" sqref="L22"/>
    </sheetView>
  </sheetViews>
  <sheetFormatPr defaultColWidth="9.140625" defaultRowHeight="15.75"/>
  <cols>
    <col min="1" max="1" width="9.5703125" style="98" bestFit="1" customWidth="1"/>
    <col min="2" max="2" width="47.5703125" style="98" customWidth="1"/>
    <col min="3" max="3" width="28" style="98" customWidth="1"/>
    <col min="4" max="4" width="22.42578125" style="98" customWidth="1"/>
    <col min="5" max="5" width="20" style="98" customWidth="1"/>
    <col min="6" max="6" width="12" style="99" bestFit="1" customWidth="1"/>
    <col min="7" max="7" width="12.5703125" style="99" bestFit="1" customWidth="1"/>
    <col min="8" max="16384" width="9.140625" style="99"/>
  </cols>
  <sheetData>
    <row r="1" spans="1:7">
      <c r="A1" s="96" t="s">
        <v>188</v>
      </c>
      <c r="B1" s="103" t="str">
        <f>Info!C2</f>
        <v>სს ”ლიბერთი ბანკი”</v>
      </c>
    </row>
    <row r="2" spans="1:7" s="277" customFormat="1" ht="15.75" customHeight="1">
      <c r="A2" s="277" t="s">
        <v>189</v>
      </c>
      <c r="B2" s="153">
        <f>'1. key ratios'!B2</f>
        <v>44651</v>
      </c>
    </row>
    <row r="3" spans="1:7" s="277" customFormat="1" ht="15.75" customHeight="1"/>
    <row r="4" spans="1:7" s="277" customFormat="1" ht="15.75" customHeight="1" thickBot="1">
      <c r="A4" s="278" t="s">
        <v>410</v>
      </c>
      <c r="B4" s="279" t="s">
        <v>262</v>
      </c>
      <c r="C4" s="280"/>
      <c r="D4" s="280"/>
      <c r="E4" s="281" t="s">
        <v>93</v>
      </c>
    </row>
    <row r="5" spans="1:7" s="286" customFormat="1" ht="17.45" customHeight="1">
      <c r="A5" s="282"/>
      <c r="B5" s="283"/>
      <c r="C5" s="284" t="s">
        <v>0</v>
      </c>
      <c r="D5" s="284" t="s">
        <v>1</v>
      </c>
      <c r="E5" s="285" t="s">
        <v>2</v>
      </c>
    </row>
    <row r="6" spans="1:7" s="120" customFormat="1" ht="14.45" customHeight="1">
      <c r="A6" s="287"/>
      <c r="B6" s="752" t="s">
        <v>231</v>
      </c>
      <c r="C6" s="752" t="s">
        <v>230</v>
      </c>
      <c r="D6" s="753" t="s">
        <v>229</v>
      </c>
      <c r="E6" s="754"/>
      <c r="G6" s="99"/>
    </row>
    <row r="7" spans="1:7" s="120" customFormat="1" ht="105.75" customHeight="1">
      <c r="A7" s="287"/>
      <c r="B7" s="752"/>
      <c r="C7" s="752"/>
      <c r="D7" s="288" t="s">
        <v>228</v>
      </c>
      <c r="E7" s="289" t="s">
        <v>520</v>
      </c>
      <c r="G7" s="99"/>
    </row>
    <row r="8" spans="1:7" ht="15">
      <c r="A8" s="290">
        <v>1</v>
      </c>
      <c r="B8" s="291" t="s">
        <v>154</v>
      </c>
      <c r="C8" s="292">
        <v>271615155.57599998</v>
      </c>
      <c r="D8" s="292"/>
      <c r="E8" s="293">
        <v>271615155.57599998</v>
      </c>
    </row>
    <row r="9" spans="1:7" ht="15">
      <c r="A9" s="290">
        <v>2</v>
      </c>
      <c r="B9" s="291" t="s">
        <v>155</v>
      </c>
      <c r="C9" s="292">
        <v>94474545.537</v>
      </c>
      <c r="D9" s="292"/>
      <c r="E9" s="293">
        <v>94474545.537</v>
      </c>
    </row>
    <row r="10" spans="1:7" ht="15">
      <c r="A10" s="290">
        <v>3</v>
      </c>
      <c r="B10" s="291" t="s">
        <v>227</v>
      </c>
      <c r="C10" s="292">
        <v>174455338.14899999</v>
      </c>
      <c r="D10" s="292"/>
      <c r="E10" s="293">
        <v>174455338.14899999</v>
      </c>
    </row>
    <row r="11" spans="1:7" ht="30">
      <c r="A11" s="290">
        <v>4</v>
      </c>
      <c r="B11" s="291" t="s">
        <v>185</v>
      </c>
      <c r="C11" s="292">
        <v>0</v>
      </c>
      <c r="D11" s="292"/>
      <c r="E11" s="293">
        <v>0</v>
      </c>
    </row>
    <row r="12" spans="1:7" ht="15">
      <c r="A12" s="290">
        <v>5</v>
      </c>
      <c r="B12" s="291" t="s">
        <v>157</v>
      </c>
      <c r="C12" s="292">
        <v>229112506.67999998</v>
      </c>
      <c r="D12" s="292"/>
      <c r="E12" s="293">
        <v>229112506.67999998</v>
      </c>
    </row>
    <row r="13" spans="1:7" ht="15">
      <c r="A13" s="290">
        <v>6.1</v>
      </c>
      <c r="B13" s="291" t="s">
        <v>158</v>
      </c>
      <c r="C13" s="294">
        <v>2276287195.0880079</v>
      </c>
      <c r="D13" s="292"/>
      <c r="E13" s="293">
        <v>2276287195.0880079</v>
      </c>
    </row>
    <row r="14" spans="1:7" ht="15">
      <c r="A14" s="290">
        <v>6.2</v>
      </c>
      <c r="B14" s="295" t="s">
        <v>159</v>
      </c>
      <c r="C14" s="294">
        <v>-142759539.86700055</v>
      </c>
      <c r="D14" s="292"/>
      <c r="E14" s="293">
        <v>-142759539.86700055</v>
      </c>
    </row>
    <row r="15" spans="1:7" ht="15">
      <c r="A15" s="290">
        <v>6</v>
      </c>
      <c r="B15" s="291" t="s">
        <v>226</v>
      </c>
      <c r="C15" s="292">
        <v>2133527655.2210073</v>
      </c>
      <c r="D15" s="292"/>
      <c r="E15" s="293">
        <v>2133527655.2210073</v>
      </c>
    </row>
    <row r="16" spans="1:7" ht="30">
      <c r="A16" s="290">
        <v>7</v>
      </c>
      <c r="B16" s="291" t="s">
        <v>161</v>
      </c>
      <c r="C16" s="292">
        <v>41239614.161000006</v>
      </c>
      <c r="D16" s="292"/>
      <c r="E16" s="293">
        <v>41239614.161000006</v>
      </c>
    </row>
    <row r="17" spans="1:7" ht="15">
      <c r="A17" s="290">
        <v>8</v>
      </c>
      <c r="B17" s="291" t="s">
        <v>162</v>
      </c>
      <c r="C17" s="292">
        <v>162037.742</v>
      </c>
      <c r="D17" s="292"/>
      <c r="E17" s="293">
        <v>162037.742</v>
      </c>
      <c r="F17" s="296"/>
      <c r="G17" s="296"/>
    </row>
    <row r="18" spans="1:7" ht="15">
      <c r="A18" s="290">
        <v>9</v>
      </c>
      <c r="B18" s="291" t="s">
        <v>163</v>
      </c>
      <c r="C18" s="292">
        <v>106733.3</v>
      </c>
      <c r="D18" s="292">
        <v>106733</v>
      </c>
      <c r="E18" s="293">
        <v>0.30000000000291038</v>
      </c>
      <c r="G18" s="296"/>
    </row>
    <row r="19" spans="1:7" ht="30">
      <c r="A19" s="290">
        <v>10</v>
      </c>
      <c r="B19" s="291" t="s">
        <v>164</v>
      </c>
      <c r="C19" s="292">
        <v>236991320.08000001</v>
      </c>
      <c r="D19" s="292">
        <v>91125375.75</v>
      </c>
      <c r="E19" s="293">
        <v>145865944.33000001</v>
      </c>
      <c r="G19" s="296"/>
    </row>
    <row r="20" spans="1:7" ht="15">
      <c r="A20" s="290">
        <v>11</v>
      </c>
      <c r="B20" s="291" t="s">
        <v>165</v>
      </c>
      <c r="C20" s="292">
        <v>68707621.393999994</v>
      </c>
      <c r="D20" s="292"/>
      <c r="E20" s="293">
        <v>68707621.393999994</v>
      </c>
    </row>
    <row r="21" spans="1:7" ht="60.75" thickBot="1">
      <c r="A21" s="297"/>
      <c r="B21" s="298" t="s">
        <v>484</v>
      </c>
      <c r="C21" s="299">
        <f>SUM(C8:C12, C15:C20)</f>
        <v>3250392527.8400073</v>
      </c>
      <c r="D21" s="299">
        <f>SUM(D8:D12, D15:D20)</f>
        <v>91232108.75</v>
      </c>
      <c r="E21" s="300">
        <f>SUM(E8:E12, E15:E20)</f>
        <v>3159160419.0900073</v>
      </c>
    </row>
    <row r="22" spans="1:7" ht="15">
      <c r="A22" s="99"/>
      <c r="B22" s="99"/>
      <c r="C22" s="99"/>
      <c r="D22" s="99"/>
      <c r="E22" s="99"/>
    </row>
    <row r="23" spans="1:7" ht="15">
      <c r="A23" s="99"/>
      <c r="B23" s="99"/>
      <c r="C23" s="99"/>
      <c r="D23" s="99"/>
      <c r="E23" s="99"/>
    </row>
    <row r="25" spans="1:7" s="98" customFormat="1">
      <c r="B25" s="301"/>
      <c r="F25" s="99"/>
      <c r="G25" s="99"/>
    </row>
    <row r="26" spans="1:7" s="98" customFormat="1">
      <c r="B26" s="301"/>
      <c r="F26" s="99"/>
      <c r="G26" s="99"/>
    </row>
    <row r="27" spans="1:7" s="98" customFormat="1">
      <c r="B27" s="301"/>
      <c r="F27" s="99"/>
      <c r="G27" s="99"/>
    </row>
    <row r="28" spans="1:7" s="98" customFormat="1">
      <c r="B28" s="301"/>
      <c r="F28" s="99"/>
      <c r="G28" s="99"/>
    </row>
    <row r="29" spans="1:7" s="98" customFormat="1">
      <c r="B29" s="301"/>
      <c r="F29" s="99"/>
      <c r="G29" s="99"/>
    </row>
    <row r="30" spans="1:7" s="98" customFormat="1">
      <c r="B30" s="301"/>
      <c r="F30" s="99"/>
      <c r="G30" s="99"/>
    </row>
    <row r="31" spans="1:7" s="98" customFormat="1">
      <c r="B31" s="301"/>
      <c r="F31" s="99"/>
      <c r="G31" s="99"/>
    </row>
    <row r="32" spans="1:7" s="98" customFormat="1">
      <c r="B32" s="301"/>
      <c r="F32" s="99"/>
      <c r="G32" s="99"/>
    </row>
    <row r="33" spans="2:7" s="98" customFormat="1">
      <c r="B33" s="301"/>
      <c r="F33" s="99"/>
      <c r="G33" s="99"/>
    </row>
    <row r="34" spans="2:7" s="98" customFormat="1">
      <c r="B34" s="301"/>
      <c r="F34" s="99"/>
      <c r="G34" s="99"/>
    </row>
    <row r="35" spans="2:7" s="98" customFormat="1">
      <c r="B35" s="301"/>
      <c r="F35" s="99"/>
      <c r="G35" s="99"/>
    </row>
    <row r="36" spans="2:7" s="98" customFormat="1">
      <c r="B36" s="301"/>
      <c r="F36" s="99"/>
      <c r="G36" s="99"/>
    </row>
    <row r="37" spans="2:7" s="98" customFormat="1">
      <c r="B37" s="301"/>
      <c r="F37" s="99"/>
      <c r="G37" s="99"/>
    </row>
  </sheetData>
  <mergeCells count="3">
    <mergeCell ref="B6:B7"/>
    <mergeCell ref="C6:C7"/>
    <mergeCell ref="D6:E6"/>
  </mergeCells>
  <pageMargins left="0.7" right="0.7" top="0.75" bottom="0.75" header="0.3" footer="0.3"/>
  <pageSetup paperSize="9" scale="5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N39" sqref="N39"/>
      <selection pane="topRight" activeCell="N39" sqref="N39"/>
      <selection pane="bottomLeft" activeCell="N39" sqref="N39"/>
      <selection pane="bottomRight" activeCell="B23" sqref="B23"/>
    </sheetView>
  </sheetViews>
  <sheetFormatPr defaultColWidth="9.140625" defaultRowHeight="15.75" outlineLevelRow="1"/>
  <cols>
    <col min="1" max="1" width="9.5703125" style="98" bestFit="1" customWidth="1"/>
    <col min="2" max="2" width="114.28515625" style="98" customWidth="1"/>
    <col min="3" max="3" width="18.85546875" style="99" customWidth="1"/>
    <col min="4" max="4" width="25.42578125" style="99" customWidth="1"/>
    <col min="5" max="5" width="24.28515625" style="99" customWidth="1"/>
    <col min="6" max="6" width="24" style="99" customWidth="1"/>
    <col min="7" max="7" width="10" style="99" bestFit="1" customWidth="1"/>
    <col min="8" max="8" width="12" style="99" bestFit="1" customWidth="1"/>
    <col min="9" max="9" width="12.5703125" style="99" bestFit="1" customWidth="1"/>
    <col min="10" max="16384" width="9.140625" style="99"/>
  </cols>
  <sheetData>
    <row r="1" spans="1:6">
      <c r="A1" s="96" t="s">
        <v>188</v>
      </c>
      <c r="B1" s="103" t="str">
        <f>Info!C2</f>
        <v>სს ”ლიბერთი ბანკი”</v>
      </c>
    </row>
    <row r="2" spans="1:6" s="277" customFormat="1" ht="15.75" customHeight="1">
      <c r="A2" s="277" t="s">
        <v>189</v>
      </c>
      <c r="B2" s="153">
        <f>'1. key ratios'!B2</f>
        <v>44651</v>
      </c>
      <c r="C2" s="99"/>
      <c r="D2" s="99"/>
      <c r="E2" s="99"/>
      <c r="F2" s="99"/>
    </row>
    <row r="3" spans="1:6" s="277" customFormat="1" ht="15.75" customHeight="1">
      <c r="C3" s="99"/>
      <c r="D3" s="99"/>
      <c r="E3" s="99"/>
      <c r="F3" s="99"/>
    </row>
    <row r="4" spans="1:6" s="277" customFormat="1" ht="30.75" thickBot="1">
      <c r="A4" s="277" t="s">
        <v>411</v>
      </c>
      <c r="B4" s="302" t="s">
        <v>265</v>
      </c>
      <c r="C4" s="281" t="s">
        <v>93</v>
      </c>
      <c r="D4" s="99"/>
      <c r="E4" s="99"/>
      <c r="F4" s="99"/>
    </row>
    <row r="5" spans="1:6" ht="30">
      <c r="A5" s="303">
        <v>1</v>
      </c>
      <c r="B5" s="304" t="s">
        <v>433</v>
      </c>
      <c r="C5" s="305">
        <f>'7. LI1'!E21</f>
        <v>3159160419.0900073</v>
      </c>
    </row>
    <row r="6" spans="1:6" s="309" customFormat="1">
      <c r="A6" s="306">
        <v>2.1</v>
      </c>
      <c r="B6" s="307" t="s">
        <v>266</v>
      </c>
      <c r="C6" s="308">
        <v>200674909.43370602</v>
      </c>
    </row>
    <row r="7" spans="1:6" s="313" customFormat="1" ht="30" outlineLevel="1">
      <c r="A7" s="310">
        <v>2.2000000000000002</v>
      </c>
      <c r="B7" s="311" t="s">
        <v>267</v>
      </c>
      <c r="C7" s="312">
        <v>259850596</v>
      </c>
    </row>
    <row r="8" spans="1:6" s="313" customFormat="1" ht="30">
      <c r="A8" s="310">
        <v>3</v>
      </c>
      <c r="B8" s="314" t="s">
        <v>434</v>
      </c>
      <c r="C8" s="315">
        <f>SUM(C5:C7)</f>
        <v>3619685924.5237131</v>
      </c>
    </row>
    <row r="9" spans="1:6" s="309" customFormat="1" ht="15">
      <c r="A9" s="306">
        <v>4</v>
      </c>
      <c r="B9" s="316" t="s">
        <v>263</v>
      </c>
      <c r="C9" s="308">
        <v>40849468.929000691</v>
      </c>
    </row>
    <row r="10" spans="1:6" s="313" customFormat="1" ht="30" outlineLevel="1">
      <c r="A10" s="310">
        <v>5.0999999999999996</v>
      </c>
      <c r="B10" s="311" t="s">
        <v>273</v>
      </c>
      <c r="C10" s="312">
        <v>-141651142.38177502</v>
      </c>
    </row>
    <row r="11" spans="1:6" s="313" customFormat="1" ht="30" outlineLevel="1">
      <c r="A11" s="310">
        <v>5.2</v>
      </c>
      <c r="B11" s="311" t="s">
        <v>274</v>
      </c>
      <c r="C11" s="312">
        <v>-245109070.49000001</v>
      </c>
    </row>
    <row r="12" spans="1:6" s="313" customFormat="1">
      <c r="A12" s="310">
        <v>6</v>
      </c>
      <c r="B12" s="317" t="s">
        <v>605</v>
      </c>
      <c r="C12" s="318"/>
    </row>
    <row r="13" spans="1:6" s="313" customFormat="1" ht="16.5" thickBot="1">
      <c r="A13" s="252">
        <v>7</v>
      </c>
      <c r="B13" s="319" t="s">
        <v>264</v>
      </c>
      <c r="C13" s="320">
        <f>SUM(C8:C12)</f>
        <v>3273775180.5809393</v>
      </c>
    </row>
    <row r="15" spans="1:6" ht="30">
      <c r="B15" s="151" t="s">
        <v>606</v>
      </c>
    </row>
    <row r="17" spans="2:9" s="98" customFormat="1">
      <c r="B17" s="321"/>
      <c r="C17" s="99"/>
      <c r="D17" s="99"/>
      <c r="E17" s="99"/>
      <c r="F17" s="99"/>
      <c r="G17" s="99"/>
      <c r="H17" s="99"/>
      <c r="I17" s="99"/>
    </row>
    <row r="18" spans="2:9" s="98" customFormat="1">
      <c r="B18" s="321"/>
      <c r="C18" s="99"/>
      <c r="D18" s="99"/>
      <c r="E18" s="99"/>
      <c r="F18" s="99"/>
      <c r="G18" s="99"/>
      <c r="H18" s="99"/>
      <c r="I18" s="99"/>
    </row>
    <row r="19" spans="2:9" s="98" customFormat="1">
      <c r="B19" s="321"/>
      <c r="C19" s="99"/>
      <c r="D19" s="99"/>
      <c r="E19" s="99"/>
      <c r="F19" s="99"/>
      <c r="G19" s="99"/>
      <c r="H19" s="99"/>
      <c r="I19" s="99"/>
    </row>
    <row r="20" spans="2:9" s="98" customFormat="1">
      <c r="B20" s="301"/>
      <c r="C20" s="99"/>
      <c r="D20" s="99"/>
      <c r="E20" s="99"/>
      <c r="F20" s="99"/>
      <c r="G20" s="99"/>
      <c r="H20" s="99"/>
      <c r="I20" s="99"/>
    </row>
    <row r="21" spans="2:9" s="98" customFormat="1">
      <c r="B21" s="301"/>
      <c r="C21" s="99"/>
      <c r="D21" s="99"/>
      <c r="E21" s="99"/>
      <c r="F21" s="99"/>
      <c r="G21" s="99"/>
      <c r="H21" s="99"/>
      <c r="I21" s="99"/>
    </row>
    <row r="22" spans="2:9" s="98" customFormat="1">
      <c r="B22" s="301"/>
      <c r="C22" s="99"/>
      <c r="D22" s="99"/>
      <c r="E22" s="99"/>
      <c r="F22" s="99"/>
      <c r="G22" s="99"/>
      <c r="H22" s="99"/>
      <c r="I22" s="99"/>
    </row>
    <row r="23" spans="2:9" s="98" customFormat="1">
      <c r="B23" s="301"/>
      <c r="C23" s="99"/>
      <c r="D23" s="99"/>
      <c r="E23" s="99"/>
      <c r="F23" s="99"/>
      <c r="G23" s="99"/>
      <c r="H23" s="99"/>
      <c r="I23" s="99"/>
    </row>
    <row r="24" spans="2:9" s="98" customFormat="1">
      <c r="B24" s="301"/>
      <c r="C24" s="99"/>
      <c r="D24" s="99"/>
      <c r="E24" s="99"/>
      <c r="F24" s="99"/>
      <c r="G24" s="99"/>
      <c r="H24" s="99"/>
      <c r="I24" s="99"/>
    </row>
    <row r="25" spans="2:9" s="98" customFormat="1">
      <c r="B25" s="301"/>
      <c r="C25" s="99"/>
      <c r="D25" s="99"/>
      <c r="E25" s="99"/>
      <c r="F25" s="99"/>
      <c r="G25" s="99"/>
      <c r="H25" s="99"/>
      <c r="I25" s="99"/>
    </row>
    <row r="26" spans="2:9" s="98" customFormat="1">
      <c r="B26" s="301"/>
      <c r="C26" s="99"/>
      <c r="D26" s="99"/>
      <c r="E26" s="99"/>
      <c r="F26" s="99"/>
      <c r="G26" s="99"/>
      <c r="H26" s="99"/>
      <c r="I26" s="99"/>
    </row>
    <row r="27" spans="2:9" s="98" customFormat="1">
      <c r="B27" s="301"/>
      <c r="C27" s="99"/>
      <c r="D27" s="99"/>
      <c r="E27" s="99"/>
      <c r="F27" s="99"/>
      <c r="G27" s="99"/>
      <c r="H27" s="99"/>
      <c r="I27" s="99"/>
    </row>
    <row r="28" spans="2:9" s="98" customFormat="1">
      <c r="B28" s="301"/>
      <c r="C28" s="99"/>
      <c r="D28" s="99"/>
      <c r="E28" s="99"/>
      <c r="F28" s="99"/>
      <c r="G28" s="99"/>
      <c r="H28" s="99"/>
      <c r="I28" s="99"/>
    </row>
    <row r="29" spans="2:9" s="98" customFormat="1">
      <c r="B29" s="301"/>
      <c r="C29" s="99"/>
      <c r="D29" s="99"/>
      <c r="E29" s="99"/>
      <c r="F29" s="99"/>
      <c r="G29" s="99"/>
      <c r="H29" s="99"/>
      <c r="I29" s="99"/>
    </row>
    <row r="30" spans="2:9" s="98" customFormat="1">
      <c r="B30" s="301"/>
      <c r="C30" s="99"/>
      <c r="D30" s="99"/>
      <c r="E30" s="99"/>
      <c r="F30" s="99"/>
      <c r="G30" s="99"/>
      <c r="H30" s="99"/>
      <c r="I30" s="99"/>
    </row>
    <row r="31" spans="2:9" s="98" customFormat="1">
      <c r="B31" s="301"/>
      <c r="C31" s="99"/>
      <c r="D31" s="99"/>
      <c r="E31" s="99"/>
      <c r="F31" s="99"/>
      <c r="G31" s="99"/>
      <c r="H31" s="99"/>
      <c r="I31" s="99"/>
    </row>
    <row r="32" spans="2:9" s="98" customFormat="1">
      <c r="B32" s="301"/>
      <c r="C32" s="99"/>
      <c r="D32" s="99"/>
      <c r="E32" s="99"/>
      <c r="F32" s="99"/>
      <c r="G32" s="99"/>
      <c r="H32" s="99"/>
      <c r="I32" s="99"/>
    </row>
    <row r="33" spans="2:9" s="98" customFormat="1">
      <c r="B33" s="301"/>
      <c r="C33" s="99"/>
      <c r="D33" s="99"/>
      <c r="E33" s="99"/>
      <c r="F33" s="99"/>
      <c r="G33" s="99"/>
      <c r="H33" s="99"/>
      <c r="I33" s="99"/>
    </row>
  </sheetData>
  <pageMargins left="0.7" right="0.7" top="0.75" bottom="0.75" header="0.3" footer="0.3"/>
  <pageSetup paperSize="9" scale="57"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t7Tdzwwbbjzy9qP3JOwRhWovc+OJM1ikIKnYODgB2NA=</DigestValue>
    </Reference>
    <Reference Type="http://www.w3.org/2000/09/xmldsig#Object" URI="#idOfficeObject">
      <DigestMethod Algorithm="http://www.w3.org/2001/04/xmlenc#sha256"/>
      <DigestValue>FeEqnTBpDzX1idQIcPr0AaFf/pD0kqcDCadhDNsOLNY=</DigestValue>
    </Reference>
    <Reference Type="http://uri.etsi.org/01903#SignedProperties" URI="#idSignedProperties">
      <Transforms>
        <Transform Algorithm="http://www.w3.org/TR/2001/REC-xml-c14n-20010315"/>
      </Transforms>
      <DigestMethod Algorithm="http://www.w3.org/2001/04/xmlenc#sha256"/>
      <DigestValue>sTFndExJVbwK0YfTd5KMfvDZrLOftsAKVwFwgwsetQo=</DigestValue>
    </Reference>
  </SignedInfo>
  <SignatureValue>WgzD/DxldvWpneI+ULqeiAVMYTC98xcFtvxEt/9Ic73NkJHNkwm9oxQB0olX8XCmb4cFKbcEF2vU
YWmF3t2+gTtJwSLdBiEuOU8sru8goFBSfnUcQpsLXPL2Kii9kTRcLPIAkl4DePtpuK9DWsqmeFSm
545PyneUtkbFp5XfstplHbtWAa8h7VUqVEFXm2tQZMNV4piZ7PGShPQWWfVGfM36LlpaNdWMxILw
dI9HiztBHSdGYFYugBo3EOfjferMrZneChxShF4L1OxkQH7IQ2C8yyV6CkUdEV7eAh9PoF5TuCFc
65vt+HwWFbC4IIamlNWJGxV0vKFyA/ftVWMz3w==</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6YXQY9m2ZqOfIXpkcYCTXSoUKsmdUnj/+q5FtCKIvtU=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dzAFuUoy8iBCfRySchoXpZvK2dtH42Xyv1xqFA/jpqw=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QhwCuyEWPywnZHNk2M6bJ9E9A/D+8Ayde/x4y8pjQDw=</DigestValue>
      </Reference>
      <Reference URI="/xl/printerSettings/printerSettings8.bin?ContentType=application/vnd.openxmlformats-officedocument.spreadsheetml.printerSettings">
        <DigestMethod Algorithm="http://www.w3.org/2001/04/xmlenc#sha256"/>
        <DigestValue>9VA/MHCXt9APIeJlV77yAeAJ4cl5XgZiGmw5J2+3L1A=</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WOYgVEP5yNFaRhNViRgE/yHD+DsuNgYHU5R7RUXdh+0=</DigestValue>
      </Reference>
      <Reference URI="/xl/styles.xml?ContentType=application/vnd.openxmlformats-officedocument.spreadsheetml.styles+xml">
        <DigestMethod Algorithm="http://www.w3.org/2001/04/xmlenc#sha256"/>
        <DigestValue>ayzNE7gJ73yzRrg/y6BB5ZkiNb7BXaoB3sAfO+9Q9WU=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V0HHBg229NzgeWCTk+uuv+cV43zIVMAOvzdfXnYPPvA=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+zFpBFCaJ98wnynlUZZKwAmiBbpFYJ9u/IfBXqijACA=</DigestValue>
      </Reference>
      <Reference URI="/xl/worksheets/sheet10.xml?ContentType=application/vnd.openxmlformats-officedocument.spreadsheetml.worksheet+xml">
        <DigestMethod Algorithm="http://www.w3.org/2001/04/xmlenc#sha256"/>
        <DigestValue>jb/gh2N31v0mOMaVlUsyOCd6L+uVqP8JQMRqfQaLFIM=</DigestValue>
      </Reference>
      <Reference URI="/xl/worksheets/sheet11.xml?ContentType=application/vnd.openxmlformats-officedocument.spreadsheetml.worksheet+xml">
        <DigestMethod Algorithm="http://www.w3.org/2001/04/xmlenc#sha256"/>
        <DigestValue>fIRUbUQNDNVFAXtzY4KaGLAJQlDAkJTZhXxkNZI3eT4=</DigestValue>
      </Reference>
      <Reference URI="/xl/worksheets/sheet12.xml?ContentType=application/vnd.openxmlformats-officedocument.spreadsheetml.worksheet+xml">
        <DigestMethod Algorithm="http://www.w3.org/2001/04/xmlenc#sha256"/>
        <DigestValue>eQg4n3B+GM6lbpXvFCWxsKGmVUkBR6ad47N2LAu9Rcw=</DigestValue>
      </Reference>
      <Reference URI="/xl/worksheets/sheet13.xml?ContentType=application/vnd.openxmlformats-officedocument.spreadsheetml.worksheet+xml">
        <DigestMethod Algorithm="http://www.w3.org/2001/04/xmlenc#sha256"/>
        <DigestValue>N288xGMECQwNEGRxXP7Eet+TSw3xa67if9XV9HV59j4=</DigestValue>
      </Reference>
      <Reference URI="/xl/worksheets/sheet14.xml?ContentType=application/vnd.openxmlformats-officedocument.spreadsheetml.worksheet+xml">
        <DigestMethod Algorithm="http://www.w3.org/2001/04/xmlenc#sha256"/>
        <DigestValue>aTJXzpizo0pykKZ9DcQ7vOGxHJJPfOWZVceZnCb2JVc=</DigestValue>
      </Reference>
      <Reference URI="/xl/worksheets/sheet15.xml?ContentType=application/vnd.openxmlformats-officedocument.spreadsheetml.worksheet+xml">
        <DigestMethod Algorithm="http://www.w3.org/2001/04/xmlenc#sha256"/>
        <DigestValue>0peAce3FqUVH4sN3+TcVi9r1AZy6zcwVETEhEXNmiG8=</DigestValue>
      </Reference>
      <Reference URI="/xl/worksheets/sheet16.xml?ContentType=application/vnd.openxmlformats-officedocument.spreadsheetml.worksheet+xml">
        <DigestMethod Algorithm="http://www.w3.org/2001/04/xmlenc#sha256"/>
        <DigestValue>aIf9F+vguXNOR+k3t4Lk673C6ep0ycKwXmtAMriuatU=</DigestValue>
      </Reference>
      <Reference URI="/xl/worksheets/sheet17.xml?ContentType=application/vnd.openxmlformats-officedocument.spreadsheetml.worksheet+xml">
        <DigestMethod Algorithm="http://www.w3.org/2001/04/xmlenc#sha256"/>
        <DigestValue>ZDBNHynDh+WhrId/yORySd9HcZQ2eLyqvm6EUvVZh2g=</DigestValue>
      </Reference>
      <Reference URI="/xl/worksheets/sheet18.xml?ContentType=application/vnd.openxmlformats-officedocument.spreadsheetml.worksheet+xml">
        <DigestMethod Algorithm="http://www.w3.org/2001/04/xmlenc#sha256"/>
        <DigestValue>jF4gHGTZwYEVftq7BHdTsmCGje45hrqXG4XtMsZvnFc=</DigestValue>
      </Reference>
      <Reference URI="/xl/worksheets/sheet19.xml?ContentType=application/vnd.openxmlformats-officedocument.spreadsheetml.worksheet+xml">
        <DigestMethod Algorithm="http://www.w3.org/2001/04/xmlenc#sha256"/>
        <DigestValue>3+28UgdwM+Qv+k6R8tG1J3f5wJvWiAGeF7e8vZA2R3A=</DigestValue>
      </Reference>
      <Reference URI="/xl/worksheets/sheet2.xml?ContentType=application/vnd.openxmlformats-officedocument.spreadsheetml.worksheet+xml">
        <DigestMethod Algorithm="http://www.w3.org/2001/04/xmlenc#sha256"/>
        <DigestValue>2M4IiOkUTw3xDUxRv416r5A7kSiDlXkZ3CEzr/vn3pI=</DigestValue>
      </Reference>
      <Reference URI="/xl/worksheets/sheet20.xml?ContentType=application/vnd.openxmlformats-officedocument.spreadsheetml.worksheet+xml">
        <DigestMethod Algorithm="http://www.w3.org/2001/04/xmlenc#sha256"/>
        <DigestValue>WR1niyuQqo0YkczqzTEhUpTErf8egP/koHsT4TQeUxY=</DigestValue>
      </Reference>
      <Reference URI="/xl/worksheets/sheet21.xml?ContentType=application/vnd.openxmlformats-officedocument.spreadsheetml.worksheet+xml">
        <DigestMethod Algorithm="http://www.w3.org/2001/04/xmlenc#sha256"/>
        <DigestValue>sG99f2k7uvfUPHlVI1kFNs7yhRBGnJqb/lQnx8MrzVo=</DigestValue>
      </Reference>
      <Reference URI="/xl/worksheets/sheet22.xml?ContentType=application/vnd.openxmlformats-officedocument.spreadsheetml.worksheet+xml">
        <DigestMethod Algorithm="http://www.w3.org/2001/04/xmlenc#sha256"/>
        <DigestValue>vAnBp9lF8eV2UoiXx+okIfT+tUVnoKmfcr9EEsYsyb8=</DigestValue>
      </Reference>
      <Reference URI="/xl/worksheets/sheet23.xml?ContentType=application/vnd.openxmlformats-officedocument.spreadsheetml.worksheet+xml">
        <DigestMethod Algorithm="http://www.w3.org/2001/04/xmlenc#sha256"/>
        <DigestValue>l8ZhJbnwomOsbw9FH4UflblYN4PLBQBGBQ40jhYsiXw=</DigestValue>
      </Reference>
      <Reference URI="/xl/worksheets/sheet24.xml?ContentType=application/vnd.openxmlformats-officedocument.spreadsheetml.worksheet+xml">
        <DigestMethod Algorithm="http://www.w3.org/2001/04/xmlenc#sha256"/>
        <DigestValue>68BAaBHWRWQ6uR68i7wwIv6QE2PxvpMZBcPK+EPe31U=</DigestValue>
      </Reference>
      <Reference URI="/xl/worksheets/sheet25.xml?ContentType=application/vnd.openxmlformats-officedocument.spreadsheetml.worksheet+xml">
        <DigestMethod Algorithm="http://www.w3.org/2001/04/xmlenc#sha256"/>
        <DigestValue>eOOfL4SrvrLcPMUa/33Q64Rm34CbVpqjp2UH8XbdK8s=</DigestValue>
      </Reference>
      <Reference URI="/xl/worksheets/sheet26.xml?ContentType=application/vnd.openxmlformats-officedocument.spreadsheetml.worksheet+xml">
        <DigestMethod Algorithm="http://www.w3.org/2001/04/xmlenc#sha256"/>
        <DigestValue>qoQi6CJWegLmB9uNXgK0xqr+jQjEHvjkSsKT619C+50=</DigestValue>
      </Reference>
      <Reference URI="/xl/worksheets/sheet27.xml?ContentType=application/vnd.openxmlformats-officedocument.spreadsheetml.worksheet+xml">
        <DigestMethod Algorithm="http://www.w3.org/2001/04/xmlenc#sha256"/>
        <DigestValue>GUA9Ik1xU1gTi935wi6JCP26F9KAhMFWoOvWfQSwtQ0=</DigestValue>
      </Reference>
      <Reference URI="/xl/worksheets/sheet28.xml?ContentType=application/vnd.openxmlformats-officedocument.spreadsheetml.worksheet+xml">
        <DigestMethod Algorithm="http://www.w3.org/2001/04/xmlenc#sha256"/>
        <DigestValue>Ra5vFWJfCMlwXtgADdb97G11MWdTj5f/Je2F4lZL/Gc=</DigestValue>
      </Reference>
      <Reference URI="/xl/worksheets/sheet29.xml?ContentType=application/vnd.openxmlformats-officedocument.spreadsheetml.worksheet+xml">
        <DigestMethod Algorithm="http://www.w3.org/2001/04/xmlenc#sha256"/>
        <DigestValue>agH8nIz03FszzDaut4999Issrbbq88+Ra2lqV4gdyUk=</DigestValue>
      </Reference>
      <Reference URI="/xl/worksheets/sheet3.xml?ContentType=application/vnd.openxmlformats-officedocument.spreadsheetml.worksheet+xml">
        <DigestMethod Algorithm="http://www.w3.org/2001/04/xmlenc#sha256"/>
        <DigestValue>/wVzJvoBcZ1CDQxHL2mVRh+fb5Ey9g7bs6eIlw+I7DM=</DigestValue>
      </Reference>
      <Reference URI="/xl/worksheets/sheet30.xml?ContentType=application/vnd.openxmlformats-officedocument.spreadsheetml.worksheet+xml">
        <DigestMethod Algorithm="http://www.w3.org/2001/04/xmlenc#sha256"/>
        <DigestValue>qs1jNo4O0KScB7Ud9wNxSb9BOTihriCsvVwDYLpiRAk=</DigestValue>
      </Reference>
      <Reference URI="/xl/worksheets/sheet4.xml?ContentType=application/vnd.openxmlformats-officedocument.spreadsheetml.worksheet+xml">
        <DigestMethod Algorithm="http://www.w3.org/2001/04/xmlenc#sha256"/>
        <DigestValue>4MY+qZ4NtcoW/11B2rxULfnz6zXFtTFhDjD7SH4sM88=</DigestValue>
      </Reference>
      <Reference URI="/xl/worksheets/sheet5.xml?ContentType=application/vnd.openxmlformats-officedocument.spreadsheetml.worksheet+xml">
        <DigestMethod Algorithm="http://www.w3.org/2001/04/xmlenc#sha256"/>
        <DigestValue>3xaH/nRu7SzbcD6DFUcnVmaRgMaiKKi0x/0HzBsV4AA=</DigestValue>
      </Reference>
      <Reference URI="/xl/worksheets/sheet6.xml?ContentType=application/vnd.openxmlformats-officedocument.spreadsheetml.worksheet+xml">
        <DigestMethod Algorithm="http://www.w3.org/2001/04/xmlenc#sha256"/>
        <DigestValue>FueOo9jKiIARNpKwcY4w1fg1Qqh+Tam4HZV5fcIHWVI=</DigestValue>
      </Reference>
      <Reference URI="/xl/worksheets/sheet7.xml?ContentType=application/vnd.openxmlformats-officedocument.spreadsheetml.worksheet+xml">
        <DigestMethod Algorithm="http://www.w3.org/2001/04/xmlenc#sha256"/>
        <DigestValue>uYTC9GesLIai47DqWz0ujmxlY5XQH3Wl5yXsTJFGgT0=</DigestValue>
      </Reference>
      <Reference URI="/xl/worksheets/sheet8.xml?ContentType=application/vnd.openxmlformats-officedocument.spreadsheetml.worksheet+xml">
        <DigestMethod Algorithm="http://www.w3.org/2001/04/xmlenc#sha256"/>
        <DigestValue>ER5/gyVX1qXUNn5ToPapn0V8P8b9FSgm262wrvsEDH4=</DigestValue>
      </Reference>
      <Reference URI="/xl/worksheets/sheet9.xml?ContentType=application/vnd.openxmlformats-officedocument.spreadsheetml.worksheet+xml">
        <DigestMethod Algorithm="http://www.w3.org/2001/04/xmlenc#sha256"/>
        <DigestValue>hJ7zOIjuzVSkRoLo0b94w1nH1qOYbWo7t1MGXBBLsaw=</DigestValue>
      </Reference>
    </Manifest>
    <SignatureProperties>
      <SignatureProperty Id="idSignatureTime" Target="#idPackageSignature">
        <mdssi:SignatureTime xmlns:mdssi="http://schemas.openxmlformats.org/package/2006/digital-signature">
          <mdssi:Format>YYYY-MM-DDThh:mm:ssTZD</mdssi:Format>
          <mdssi:Value>2022-07-22T17:49:05Z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2022-07-22T17:49:05Z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fJVNl1PF/2s/epNLtA4qjNS+Hd1QSnyfrtvJ9BobrOo=</DigestValue>
    </Reference>
    <Reference Type="http://www.w3.org/2000/09/xmldsig#Object" URI="#idOfficeObject">
      <DigestMethod Algorithm="http://www.w3.org/2001/04/xmlenc#sha256"/>
      <DigestValue>FeEqnTBpDzX1idQIcPr0AaFf/pD0kqcDCadhDNsOLNY=</DigestValue>
    </Reference>
    <Reference Type="http://uri.etsi.org/01903#SignedProperties" URI="#idSignedProperties">
      <Transforms>
        <Transform Algorithm="http://www.w3.org/TR/2001/REC-xml-c14n-20010315"/>
      </Transforms>
      <DigestMethod Algorithm="http://www.w3.org/2001/04/xmlenc#sha256"/>
      <DigestValue>YwKf2nA509Z5lnCFwlhbKR2VChxhHZe7O4PIY3XeyKc=</DigestValue>
    </Reference>
  </SignedInfo>
  <SignatureValue>U9hpeQ19f0hMgraG1AxHn/y4X41In4L9xtme8MAK2k27fPQNcS/mtnU2cwFLmpEtoRWTpfzvnpav
IgHcZynKWZQMh11q1tIEYUMpZQmg2APvHrLb4BZ6bJ63U1hlbh7Kpi7R/qMqao7e5Gh5Ra/J5ucA
dyiaIFzuYElFWArpzs2vDJcqUyynCYyx5cWy0Xd6kWFgwgAd1C0zlHrEBZGfrgXIqt9LhvuETK2X
KjPlC093uWkxPz6WfJGo30v5dIriAvDM2zxWQbPTgcEKWSL6IoJEj3JwWvB4KrYCFsGSnliqzfpp
9FMrDvWwABMiThdOv43Y7Mo2UGjonjkOPbZD+A==</SignatureValue>
  <KeyInfo>
    <X509Data>
      <X509Certificate>MIIGPjCCBSagAwIBAgIKceS21gADAAHWTjANBgkqhkiG9w0BAQsFADBKMRIwEAYKCZImiZPyLGQBGRYCZ2UxEzARBgoJkiaJk/IsZAEZFgNuYmcxHzAdBgNVBAMTFk5CRyBDbGFzcyAyIElOVCBTdWIgQ0EwHhcNMjEwNDEyMDkwOTA0WhcNMjMwNDEyMDkwOTA0WjA8MRgwFgYDVQQKEw9KU0MgTGliZXR5IEJhbmsxIDAeBgNVBAMTF0JMQiAtIFRlb25hIEdpb3Jnb2JpYW5pMIIBIjANBgkqhkiG9w0BAQEFAAOCAQ8AMIIBCgKCAQEA8pM4wfd4iw4mZG1gDB6WXuTbyxasXtzDZlhBgGwSZ8qsccG/oyqAKwBtjPVmaRFCr35zPoTqaNU8gjUW9pl5GPbmmlZjesIz9kAe0eGWUSQFqZzLZbLGwNPn8kWPJ1th4bJe3oV3jLFxDAWfAqQecF2+gFV4ZbC2+hEVARI+MhGu08Q9tE1mXuh1MlEVQWt15Ik9ocPPmMbOLEy/WZ8gmiYBQXCsC2+4QEBRK9iNK17YUxHlzcUGacxSGWP286nDE2STlttsEHlAMS/2ilbkt9ZTe5cVzLKSlNJdoKfUHgBnOqvBdNxXDi9syEylnn8nguKwO4Bi5ZsBY5emcrub5QIDAQABo4IDMjCCAy4wPAYJKwYBBAGCNxUHBC8wLQYlKwYBBAGCNxUI5rJgg431RIaBmQmDuKFKg76EcQSDxJEzhIOIXQIBZAIBIzAdBgNVHSUEFjAUBggrBgEFBQcDAgYIKwYBBQUHAwQwCwYDVR0PBAQDAgeAMCcGCSsGAQQBgjcVCgQaMBgwCgYIKwYBBQUHAwIwCgYIKwYBBQUHAwQwHQYDVR0OBBYEFNrR1T2r2mjF2EBJdxwmpyxDWMdX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A0neo2OnZfzYa0j3yQfby7jvUFy7uDnLQgeJpEAfpRNS59aXMqExDDZzhWgrQzsbYYHHug8honqIwA96Ov1nwkVO7CWZYPwMmTZjceqUnERLncdDfkDZlTFGxEonkjWNS6XT49kX31/nDG8FRF6lQk1w3sI7Uwc7YMPsFw674T3OjkKfCL+aJpiWDDLhKibmSVgpMvzJA0+wOxYQuYKx9qqm8jJE593fJjVjsmuzFMjD6+kwAt1Z+LKlL48DU5/sWxYrBLrN/RpmwV1p+x/mA+Vr5ks1l5/4c74gUR2AolItB8W8ohb8s3FfvGBIK8UsjEw4C+h5XMpL+/PyqGcBwV</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6YXQY9m2ZqOfIXpkcYCTXSoUKsmdUnj/+q5FtCKIvtU=</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tYfGK0Ba408+wOHJC52m+ZnDz6ohGZiDi4Ugm9jzDx0=</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tDdUBmWNP9xCstwpbGLdrMlmQCEa6Zo24Os7Zg1h+Cg=</DigestValue>
      </Reference>
      <Reference URI="/xl/printerSettings/printerSettings10.bin?ContentType=application/vnd.openxmlformats-officedocument.spreadsheetml.printerSettings">
        <DigestMethod Algorithm="http://www.w3.org/2001/04/xmlenc#sha256"/>
        <DigestValue>tDdUBmWNP9xCstwpbGLdrMlmQCEa6Zo24Os7Zg1h+Cg=</DigestValue>
      </Reference>
      <Reference URI="/xl/printerSettings/printerSettings11.bin?ContentType=application/vnd.openxmlformats-officedocument.spreadsheetml.printerSettings">
        <DigestMethod Algorithm="http://www.w3.org/2001/04/xmlenc#sha256"/>
        <DigestValue>tDdUBmWNP9xCstwpbGLdrMlmQCEa6Zo24Os7Zg1h+Cg=</DigestValue>
      </Reference>
      <Reference URI="/xl/printerSettings/printerSettings12.bin?ContentType=application/vnd.openxmlformats-officedocument.spreadsheetml.printerSettings">
        <DigestMethod Algorithm="http://www.w3.org/2001/04/xmlenc#sha256"/>
        <DigestValue>tDdUBmWNP9xCstwpbGLdrMlmQCEa6Zo24Os7Zg1h+Cg=</DigestValue>
      </Reference>
      <Reference URI="/xl/printerSettings/printerSettings13.bin?ContentType=application/vnd.openxmlformats-officedocument.spreadsheetml.printerSettings">
        <DigestMethod Algorithm="http://www.w3.org/2001/04/xmlenc#sha256"/>
        <DigestValue>tDdUBmWNP9xCstwpbGLdrMlmQCEa6Zo24Os7Zg1h+Cg=</DigestValue>
      </Reference>
      <Reference URI="/xl/printerSettings/printerSettings14.bin?ContentType=application/vnd.openxmlformats-officedocument.spreadsheetml.printerSettings">
        <DigestMethod Algorithm="http://www.w3.org/2001/04/xmlenc#sha256"/>
        <DigestValue>tDdUBmWNP9xCstwpbGLdrMlmQCEa6Zo24Os7Zg1h+Cg=</DigestValue>
      </Reference>
      <Reference URI="/xl/printerSettings/printerSettings15.bin?ContentType=application/vnd.openxmlformats-officedocument.spreadsheetml.printerSettings">
        <DigestMethod Algorithm="http://www.w3.org/2001/04/xmlenc#sha256"/>
        <DigestValue>tDdUBmWNP9xCstwpbGLdrMlmQCEa6Zo24Os7Zg1h+Cg=</DigestValue>
      </Reference>
      <Reference URI="/xl/printerSettings/printerSettings16.bin?ContentType=application/vnd.openxmlformats-officedocument.spreadsheetml.printerSettings">
        <DigestMethod Algorithm="http://www.w3.org/2001/04/xmlenc#sha256"/>
        <DigestValue>tDdUBmWNP9xCstwpbGLdrMlmQCEa6Zo24Os7Zg1h+Cg=</DigestValue>
      </Reference>
      <Reference URI="/xl/printerSettings/printerSettings17.bin?ContentType=application/vnd.openxmlformats-officedocument.spreadsheetml.printerSettings">
        <DigestMethod Algorithm="http://www.w3.org/2001/04/xmlenc#sha256"/>
        <DigestValue>tDdUBmWNP9xCstwpbGLdrMlmQCEa6Zo24Os7Zg1h+Cg=</DigestValue>
      </Reference>
      <Reference URI="/xl/printerSettings/printerSettings18.bin?ContentType=application/vnd.openxmlformats-officedocument.spreadsheetml.printerSettings">
        <DigestMethod Algorithm="http://www.w3.org/2001/04/xmlenc#sha256"/>
        <DigestValue>tDdUBmWNP9xCstwpbGLdrMlmQCEa6Zo24Os7Zg1h+Cg=</DigestValue>
      </Reference>
      <Reference URI="/xl/printerSettings/printerSettings19.bin?ContentType=application/vnd.openxmlformats-officedocument.spreadsheetml.printerSettings">
        <DigestMethod Algorithm="http://www.w3.org/2001/04/xmlenc#sha256"/>
        <DigestValue>tDdUBmWNP9xCstwpbGLdrMlmQCEa6Zo24Os7Zg1h+Cg=</DigestValue>
      </Reference>
      <Reference URI="/xl/printerSettings/printerSettings2.bin?ContentType=application/vnd.openxmlformats-officedocument.spreadsheetml.printerSettings">
        <DigestMethod Algorithm="http://www.w3.org/2001/04/xmlenc#sha256"/>
        <DigestValue>tDdUBmWNP9xCstwpbGLdrMlmQCEa6Zo24Os7Zg1h+Cg=</DigestValue>
      </Reference>
      <Reference URI="/xl/printerSettings/printerSettings20.bin?ContentType=application/vnd.openxmlformats-officedocument.spreadsheetml.printerSettings">
        <DigestMethod Algorithm="http://www.w3.org/2001/04/xmlenc#sha256"/>
        <DigestValue>tDdUBmWNP9xCstwpbGLdrMlmQCEa6Zo24Os7Zg1h+Cg=</DigestValue>
      </Reference>
      <Reference URI="/xl/printerSettings/printerSettings21.bin?ContentType=application/vnd.openxmlformats-officedocument.spreadsheetml.printerSettings">
        <DigestMethod Algorithm="http://www.w3.org/2001/04/xmlenc#sha256"/>
        <DigestValue>QhwCuyEWPywnZHNk2M6bJ9E9A/D+8Ayde/x4y8pjQDw=</DigestValue>
      </Reference>
      <Reference URI="/xl/printerSettings/printerSettings22.bin?ContentType=application/vnd.openxmlformats-officedocument.spreadsheetml.printerSettings">
        <DigestMethod Algorithm="http://www.w3.org/2001/04/xmlenc#sha256"/>
        <DigestValue>dzAFuUoy8iBCfRySchoXpZvK2dtH42Xyv1xqFA/jpqw=</DigestValue>
      </Reference>
      <Reference URI="/xl/printerSettings/printerSettings23.bin?ContentType=application/vnd.openxmlformats-officedocument.spreadsheetml.printerSettings">
        <DigestMethod Algorithm="http://www.w3.org/2001/04/xmlenc#sha256"/>
        <DigestValue>QhwCuyEWPywnZHNk2M6bJ9E9A/D+8Ayde/x4y8pjQDw=</DigestValue>
      </Reference>
      <Reference URI="/xl/printerSettings/printerSettings24.bin?ContentType=application/vnd.openxmlformats-officedocument.spreadsheetml.printerSettings">
        <DigestMethod Algorithm="http://www.w3.org/2001/04/xmlenc#sha256"/>
        <DigestValue>tDdUBmWNP9xCstwpbGLdrMlmQCEa6Zo24Os7Zg1h+Cg=</DigestValue>
      </Reference>
      <Reference URI="/xl/printerSettings/printerSettings25.bin?ContentType=application/vnd.openxmlformats-officedocument.spreadsheetml.printerSettings">
        <DigestMethod Algorithm="http://www.w3.org/2001/04/xmlenc#sha256"/>
        <DigestValue>QhwCuyEWPywnZHNk2M6bJ9E9A/D+8Ayde/x4y8pjQDw=</DigestValue>
      </Reference>
      <Reference URI="/xl/printerSettings/printerSettings26.bin?ContentType=application/vnd.openxmlformats-officedocument.spreadsheetml.printerSettings">
        <DigestMethod Algorithm="http://www.w3.org/2001/04/xmlenc#sha256"/>
        <DigestValue>QhwCuyEWPywnZHNk2M6bJ9E9A/D+8Ayde/x4y8pjQDw=</DigestValue>
      </Reference>
      <Reference URI="/xl/printerSettings/printerSettings27.bin?ContentType=application/vnd.openxmlformats-officedocument.spreadsheetml.printerSettings">
        <DigestMethod Algorithm="http://www.w3.org/2001/04/xmlenc#sha256"/>
        <DigestValue>QhwCuyEWPywnZHNk2M6bJ9E9A/D+8Ayde/x4y8pjQDw=</DigestValue>
      </Reference>
      <Reference URI="/xl/printerSettings/printerSettings28.bin?ContentType=application/vnd.openxmlformats-officedocument.spreadsheetml.printerSettings">
        <DigestMethod Algorithm="http://www.w3.org/2001/04/xmlenc#sha256"/>
        <DigestValue>QhwCuyEWPywnZHNk2M6bJ9E9A/D+8Ayde/x4y8pjQDw=</DigestValue>
      </Reference>
      <Reference URI="/xl/printerSettings/printerSettings29.bin?ContentType=application/vnd.openxmlformats-officedocument.spreadsheetml.printerSettings">
        <DigestMethod Algorithm="http://www.w3.org/2001/04/xmlenc#sha256"/>
        <DigestValue>tDdUBmWNP9xCstwpbGLdrMlmQCEa6Zo24Os7Zg1h+Cg=</DigestValue>
      </Reference>
      <Reference URI="/xl/printerSettings/printerSettings3.bin?ContentType=application/vnd.openxmlformats-officedocument.spreadsheetml.printerSettings">
        <DigestMethod Algorithm="http://www.w3.org/2001/04/xmlenc#sha256"/>
        <DigestValue>tDdUBmWNP9xCstwpbGLdrMlmQCEa6Zo24Os7Zg1h+Cg=</DigestValue>
      </Reference>
      <Reference URI="/xl/printerSettings/printerSettings30.bin?ContentType=application/vnd.openxmlformats-officedocument.spreadsheetml.printerSettings">
        <DigestMethod Algorithm="http://www.w3.org/2001/04/xmlenc#sha256"/>
        <DigestValue>U9TfA/WuaxZO8Kgw0XQ6oFos3FioRqUdnk6puzIJUB0=</DigestValue>
      </Reference>
      <Reference URI="/xl/printerSettings/printerSettings4.bin?ContentType=application/vnd.openxmlformats-officedocument.spreadsheetml.printerSettings">
        <DigestMethod Algorithm="http://www.w3.org/2001/04/xmlenc#sha256"/>
        <DigestValue>tDdUBmWNP9xCstwpbGLdrMlmQCEa6Zo24Os7Zg1h+Cg=</DigestValue>
      </Reference>
      <Reference URI="/xl/printerSettings/printerSettings5.bin?ContentType=application/vnd.openxmlformats-officedocument.spreadsheetml.printerSettings">
        <DigestMethod Algorithm="http://www.w3.org/2001/04/xmlenc#sha256"/>
        <DigestValue>tDdUBmWNP9xCstwpbGLdrMlmQCEa6Zo24Os7Zg1h+Cg=</DigestValue>
      </Reference>
      <Reference URI="/xl/printerSettings/printerSettings6.bin?ContentType=application/vnd.openxmlformats-officedocument.spreadsheetml.printerSettings">
        <DigestMethod Algorithm="http://www.w3.org/2001/04/xmlenc#sha256"/>
        <DigestValue>tDdUBmWNP9xCstwpbGLdrMlmQCEa6Zo24Os7Zg1h+Cg=</DigestValue>
      </Reference>
      <Reference URI="/xl/printerSettings/printerSettings7.bin?ContentType=application/vnd.openxmlformats-officedocument.spreadsheetml.printerSettings">
        <DigestMethod Algorithm="http://www.w3.org/2001/04/xmlenc#sha256"/>
        <DigestValue>QhwCuyEWPywnZHNk2M6bJ9E9A/D+8Ayde/x4y8pjQDw=</DigestValue>
      </Reference>
      <Reference URI="/xl/printerSettings/printerSettings8.bin?ContentType=application/vnd.openxmlformats-officedocument.spreadsheetml.printerSettings">
        <DigestMethod Algorithm="http://www.w3.org/2001/04/xmlenc#sha256"/>
        <DigestValue>9VA/MHCXt9APIeJlV77yAeAJ4cl5XgZiGmw5J2+3L1A=</DigestValue>
      </Reference>
      <Reference URI="/xl/printerSettings/printerSettings9.bin?ContentType=application/vnd.openxmlformats-officedocument.spreadsheetml.printerSettings">
        <DigestMethod Algorithm="http://www.w3.org/2001/04/xmlenc#sha256"/>
        <DigestValue>tDdUBmWNP9xCstwpbGLdrMlmQCEa6Zo24Os7Zg1h+Cg=</DigestValue>
      </Reference>
      <Reference URI="/xl/sharedStrings.xml?ContentType=application/vnd.openxmlformats-officedocument.spreadsheetml.sharedStrings+xml">
        <DigestMethod Algorithm="http://www.w3.org/2001/04/xmlenc#sha256"/>
        <DigestValue>WOYgVEP5yNFaRhNViRgE/yHD+DsuNgYHU5R7RUXdh+0=</DigestValue>
      </Reference>
      <Reference URI="/xl/styles.xml?ContentType=application/vnd.openxmlformats-officedocument.spreadsheetml.styles+xml">
        <DigestMethod Algorithm="http://www.w3.org/2001/04/xmlenc#sha256"/>
        <DigestValue>ayzNE7gJ73yzRrg/y6BB5ZkiNb7BXaoB3sAfO+9Q9WU=</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V0HHBg229NzgeWCTk+uuv+cV43zIVMAOvzdfXnYPPvA=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tnniykCo/PrCeagHHjDrC0GN8e25mNJ9Ax2LYmX8rLk=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QiDCyON6/l/Ti8hBcEpg68sz+6NJGWbPiZMQQy/y0eQ=</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k1lyfwqmmD/+IoVTg0kz9LzXUr1Uk3Si/nXVc+rnGMI=</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3BU9j2nE/T0n7gCQLFZTcYggRvLBqeLDRh+2LLtPr1I=</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Cp9PA/EMUCmFN0rjs+ZKFhODDEGzJl8Ch1IdmuYTIUc=</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+zFpBFCaJ98wnynlUZZKwAmiBbpFYJ9u/IfBXqijACA=</DigestValue>
      </Reference>
      <Reference URI="/xl/worksheets/sheet10.xml?ContentType=application/vnd.openxmlformats-officedocument.spreadsheetml.worksheet+xml">
        <DigestMethod Algorithm="http://www.w3.org/2001/04/xmlenc#sha256"/>
        <DigestValue>jb/gh2N31v0mOMaVlUsyOCd6L+uVqP8JQMRqfQaLFIM=</DigestValue>
      </Reference>
      <Reference URI="/xl/worksheets/sheet11.xml?ContentType=application/vnd.openxmlformats-officedocument.spreadsheetml.worksheet+xml">
        <DigestMethod Algorithm="http://www.w3.org/2001/04/xmlenc#sha256"/>
        <DigestValue>fIRUbUQNDNVFAXtzY4KaGLAJQlDAkJTZhXxkNZI3eT4=</DigestValue>
      </Reference>
      <Reference URI="/xl/worksheets/sheet12.xml?ContentType=application/vnd.openxmlformats-officedocument.spreadsheetml.worksheet+xml">
        <DigestMethod Algorithm="http://www.w3.org/2001/04/xmlenc#sha256"/>
        <DigestValue>eQg4n3B+GM6lbpXvFCWxsKGmVUkBR6ad47N2LAu9Rcw=</DigestValue>
      </Reference>
      <Reference URI="/xl/worksheets/sheet13.xml?ContentType=application/vnd.openxmlformats-officedocument.spreadsheetml.worksheet+xml">
        <DigestMethod Algorithm="http://www.w3.org/2001/04/xmlenc#sha256"/>
        <DigestValue>N288xGMECQwNEGRxXP7Eet+TSw3xa67if9XV9HV59j4=</DigestValue>
      </Reference>
      <Reference URI="/xl/worksheets/sheet14.xml?ContentType=application/vnd.openxmlformats-officedocument.spreadsheetml.worksheet+xml">
        <DigestMethod Algorithm="http://www.w3.org/2001/04/xmlenc#sha256"/>
        <DigestValue>aTJXzpizo0pykKZ9DcQ7vOGxHJJPfOWZVceZnCb2JVc=</DigestValue>
      </Reference>
      <Reference URI="/xl/worksheets/sheet15.xml?ContentType=application/vnd.openxmlformats-officedocument.spreadsheetml.worksheet+xml">
        <DigestMethod Algorithm="http://www.w3.org/2001/04/xmlenc#sha256"/>
        <DigestValue>0peAce3FqUVH4sN3+TcVi9r1AZy6zcwVETEhEXNmiG8=</DigestValue>
      </Reference>
      <Reference URI="/xl/worksheets/sheet16.xml?ContentType=application/vnd.openxmlformats-officedocument.spreadsheetml.worksheet+xml">
        <DigestMethod Algorithm="http://www.w3.org/2001/04/xmlenc#sha256"/>
        <DigestValue>aIf9F+vguXNOR+k3t4Lk673C6ep0ycKwXmtAMriuatU=</DigestValue>
      </Reference>
      <Reference URI="/xl/worksheets/sheet17.xml?ContentType=application/vnd.openxmlformats-officedocument.spreadsheetml.worksheet+xml">
        <DigestMethod Algorithm="http://www.w3.org/2001/04/xmlenc#sha256"/>
        <DigestValue>ZDBNHynDh+WhrId/yORySd9HcZQ2eLyqvm6EUvVZh2g=</DigestValue>
      </Reference>
      <Reference URI="/xl/worksheets/sheet18.xml?ContentType=application/vnd.openxmlformats-officedocument.spreadsheetml.worksheet+xml">
        <DigestMethod Algorithm="http://www.w3.org/2001/04/xmlenc#sha256"/>
        <DigestValue>jF4gHGTZwYEVftq7BHdTsmCGje45hrqXG4XtMsZvnFc=</DigestValue>
      </Reference>
      <Reference URI="/xl/worksheets/sheet19.xml?ContentType=application/vnd.openxmlformats-officedocument.spreadsheetml.worksheet+xml">
        <DigestMethod Algorithm="http://www.w3.org/2001/04/xmlenc#sha256"/>
        <DigestValue>3+28UgdwM+Qv+k6R8tG1J3f5wJvWiAGeF7e8vZA2R3A=</DigestValue>
      </Reference>
      <Reference URI="/xl/worksheets/sheet2.xml?ContentType=application/vnd.openxmlformats-officedocument.spreadsheetml.worksheet+xml">
        <DigestMethod Algorithm="http://www.w3.org/2001/04/xmlenc#sha256"/>
        <DigestValue>2M4IiOkUTw3xDUxRv416r5A7kSiDlXkZ3CEzr/vn3pI=</DigestValue>
      </Reference>
      <Reference URI="/xl/worksheets/sheet20.xml?ContentType=application/vnd.openxmlformats-officedocument.spreadsheetml.worksheet+xml">
        <DigestMethod Algorithm="http://www.w3.org/2001/04/xmlenc#sha256"/>
        <DigestValue>WR1niyuQqo0YkczqzTEhUpTErf8egP/koHsT4TQeUxY=</DigestValue>
      </Reference>
      <Reference URI="/xl/worksheets/sheet21.xml?ContentType=application/vnd.openxmlformats-officedocument.spreadsheetml.worksheet+xml">
        <DigestMethod Algorithm="http://www.w3.org/2001/04/xmlenc#sha256"/>
        <DigestValue>sG99f2k7uvfUPHlVI1kFNs7yhRBGnJqb/lQnx8MrzVo=</DigestValue>
      </Reference>
      <Reference URI="/xl/worksheets/sheet22.xml?ContentType=application/vnd.openxmlformats-officedocument.spreadsheetml.worksheet+xml">
        <DigestMethod Algorithm="http://www.w3.org/2001/04/xmlenc#sha256"/>
        <DigestValue>vAnBp9lF8eV2UoiXx+okIfT+tUVnoKmfcr9EEsYsyb8=</DigestValue>
      </Reference>
      <Reference URI="/xl/worksheets/sheet23.xml?ContentType=application/vnd.openxmlformats-officedocument.spreadsheetml.worksheet+xml">
        <DigestMethod Algorithm="http://www.w3.org/2001/04/xmlenc#sha256"/>
        <DigestValue>l8ZhJbnwomOsbw9FH4UflblYN4PLBQBGBQ40jhYsiXw=</DigestValue>
      </Reference>
      <Reference URI="/xl/worksheets/sheet24.xml?ContentType=application/vnd.openxmlformats-officedocument.spreadsheetml.worksheet+xml">
        <DigestMethod Algorithm="http://www.w3.org/2001/04/xmlenc#sha256"/>
        <DigestValue>68BAaBHWRWQ6uR68i7wwIv6QE2PxvpMZBcPK+EPe31U=</DigestValue>
      </Reference>
      <Reference URI="/xl/worksheets/sheet25.xml?ContentType=application/vnd.openxmlformats-officedocument.spreadsheetml.worksheet+xml">
        <DigestMethod Algorithm="http://www.w3.org/2001/04/xmlenc#sha256"/>
        <DigestValue>eOOfL4SrvrLcPMUa/33Q64Rm34CbVpqjp2UH8XbdK8s=</DigestValue>
      </Reference>
      <Reference URI="/xl/worksheets/sheet26.xml?ContentType=application/vnd.openxmlformats-officedocument.spreadsheetml.worksheet+xml">
        <DigestMethod Algorithm="http://www.w3.org/2001/04/xmlenc#sha256"/>
        <DigestValue>qoQi6CJWegLmB9uNXgK0xqr+jQjEHvjkSsKT619C+50=</DigestValue>
      </Reference>
      <Reference URI="/xl/worksheets/sheet27.xml?ContentType=application/vnd.openxmlformats-officedocument.spreadsheetml.worksheet+xml">
        <DigestMethod Algorithm="http://www.w3.org/2001/04/xmlenc#sha256"/>
        <DigestValue>GUA9Ik1xU1gTi935wi6JCP26F9KAhMFWoOvWfQSwtQ0=</DigestValue>
      </Reference>
      <Reference URI="/xl/worksheets/sheet28.xml?ContentType=application/vnd.openxmlformats-officedocument.spreadsheetml.worksheet+xml">
        <DigestMethod Algorithm="http://www.w3.org/2001/04/xmlenc#sha256"/>
        <DigestValue>Ra5vFWJfCMlwXtgADdb97G11MWdTj5f/Je2F4lZL/Gc=</DigestValue>
      </Reference>
      <Reference URI="/xl/worksheets/sheet29.xml?ContentType=application/vnd.openxmlformats-officedocument.spreadsheetml.worksheet+xml">
        <DigestMethod Algorithm="http://www.w3.org/2001/04/xmlenc#sha256"/>
        <DigestValue>agH8nIz03FszzDaut4999Issrbbq88+Ra2lqV4gdyUk=</DigestValue>
      </Reference>
      <Reference URI="/xl/worksheets/sheet3.xml?ContentType=application/vnd.openxmlformats-officedocument.spreadsheetml.worksheet+xml">
        <DigestMethod Algorithm="http://www.w3.org/2001/04/xmlenc#sha256"/>
        <DigestValue>/wVzJvoBcZ1CDQxHL2mVRh+fb5Ey9g7bs6eIlw+I7DM=</DigestValue>
      </Reference>
      <Reference URI="/xl/worksheets/sheet30.xml?ContentType=application/vnd.openxmlformats-officedocument.spreadsheetml.worksheet+xml">
        <DigestMethod Algorithm="http://www.w3.org/2001/04/xmlenc#sha256"/>
        <DigestValue>qs1jNo4O0KScB7Ud9wNxSb9BOTihriCsvVwDYLpiRAk=</DigestValue>
      </Reference>
      <Reference URI="/xl/worksheets/sheet4.xml?ContentType=application/vnd.openxmlformats-officedocument.spreadsheetml.worksheet+xml">
        <DigestMethod Algorithm="http://www.w3.org/2001/04/xmlenc#sha256"/>
        <DigestValue>4MY+qZ4NtcoW/11B2rxULfnz6zXFtTFhDjD7SH4sM88=</DigestValue>
      </Reference>
      <Reference URI="/xl/worksheets/sheet5.xml?ContentType=application/vnd.openxmlformats-officedocument.spreadsheetml.worksheet+xml">
        <DigestMethod Algorithm="http://www.w3.org/2001/04/xmlenc#sha256"/>
        <DigestValue>3xaH/nRu7SzbcD6DFUcnVmaRgMaiKKi0x/0HzBsV4AA=</DigestValue>
      </Reference>
      <Reference URI="/xl/worksheets/sheet6.xml?ContentType=application/vnd.openxmlformats-officedocument.spreadsheetml.worksheet+xml">
        <DigestMethod Algorithm="http://www.w3.org/2001/04/xmlenc#sha256"/>
        <DigestValue>FueOo9jKiIARNpKwcY4w1fg1Qqh+Tam4HZV5fcIHWVI=</DigestValue>
      </Reference>
      <Reference URI="/xl/worksheets/sheet7.xml?ContentType=application/vnd.openxmlformats-officedocument.spreadsheetml.worksheet+xml">
        <DigestMethod Algorithm="http://www.w3.org/2001/04/xmlenc#sha256"/>
        <DigestValue>uYTC9GesLIai47DqWz0ujmxlY5XQH3Wl5yXsTJFGgT0=</DigestValue>
      </Reference>
      <Reference URI="/xl/worksheets/sheet8.xml?ContentType=application/vnd.openxmlformats-officedocument.spreadsheetml.worksheet+xml">
        <DigestMethod Algorithm="http://www.w3.org/2001/04/xmlenc#sha256"/>
        <DigestValue>ER5/gyVX1qXUNn5ToPapn0V8P8b9FSgm262wrvsEDH4=</DigestValue>
      </Reference>
      <Reference URI="/xl/worksheets/sheet9.xml?ContentType=application/vnd.openxmlformats-officedocument.spreadsheetml.worksheet+xml">
        <DigestMethod Algorithm="http://www.w3.org/2001/04/xmlenc#sha256"/>
        <DigestValue>hJ7zOIjuzVSkRoLo0b94w1nH1qOYbWo7t1MGXBBLsaw=</DigestValue>
      </Reference>
    </Manifest>
    <SignatureProperties>
      <SignatureProperty Id="idSignatureTime" Target="#idPackageSignature">
        <mdssi:SignatureTime xmlns:mdssi="http://schemas.openxmlformats.org/package/2006/digital-signature">
          <mdssi:Format>YYYY-MM-DDThh:mm:ssTZD</mdssi:Format>
          <mdssi:Value>2022-07-22T17:49:31Z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2022-07-22T17:49:31Z</xd:SigningTime>
          <xd:SigningCertificate>
            <xd:Cert>
              <xd:CertDigest>
                <DigestMethod Algorithm="http://www.w3.org/2001/04/xmlenc#sha256"/>
                <DigestValue>gvmWZbzG/3P8aIQqfm5HlCnrVH3uumQYKqFaSg/iyfI=</DigestValue>
              </xd:CertDigest>
              <xd:IssuerSerial>
                <X509IssuerName>CN=NBG Class 2 INT Sub CA, DC=nbg, DC=ge</X509IssuerName>
                <X509SerialNumber>537846444930848490903118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2022-07-22T16:00:44Z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