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1.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87997639-ED74-4C37-BD32-C34D20BF8604}" xr6:coauthVersionLast="47" xr6:coauthVersionMax="47" xr10:uidLastSave="{00000000-0000-0000-0000-000000000000}"/>
  <bookViews>
    <workbookView xWindow="1116" yWindow="1116" windowWidth="17280" windowHeight="8964" tabRatio="78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83" l="1"/>
  <c r="I22" i="83"/>
  <c r="C34" i="83"/>
  <c r="I11" i="83"/>
  <c r="C19" i="85" l="1"/>
  <c r="C19" i="84"/>
  <c r="H21" i="82" l="1"/>
  <c r="G21" i="82"/>
  <c r="F21" i="82"/>
  <c r="E21" i="82"/>
  <c r="D21" i="82"/>
  <c r="C21" i="82"/>
  <c r="C37" i="69"/>
  <c r="C15" i="69"/>
  <c r="C25" i="69" s="1"/>
  <c r="C47" i="28"/>
  <c r="C43" i="28"/>
  <c r="C35" i="28"/>
  <c r="C31" i="28"/>
  <c r="C30" i="28" s="1"/>
  <c r="C41" i="28" s="1"/>
  <c r="C12" i="28"/>
  <c r="G18" i="80" l="1"/>
  <c r="D18" i="80"/>
  <c r="F18" i="80"/>
  <c r="D11" i="80"/>
  <c r="G24" i="80" l="1"/>
  <c r="C11" i="80"/>
  <c r="E11" i="80"/>
  <c r="F11" i="80"/>
  <c r="G11" i="80"/>
  <c r="C5" i="6" l="1"/>
  <c r="C24" i="80" l="1"/>
  <c r="G8" i="80" l="1"/>
  <c r="G21" i="80" s="1"/>
  <c r="F8" i="80"/>
  <c r="C8" i="80" l="1"/>
  <c r="D8" i="80"/>
  <c r="D33" i="80"/>
  <c r="I7" i="83" l="1"/>
  <c r="O33" i="88" l="1"/>
  <c r="D33" i="88"/>
  <c r="E33" i="88"/>
  <c r="F33" i="88"/>
  <c r="G33" i="88"/>
  <c r="H33" i="88"/>
  <c r="I33" i="88"/>
  <c r="J33" i="88"/>
  <c r="K33" i="88"/>
  <c r="L33" i="88"/>
  <c r="M33" i="88"/>
  <c r="N33" i="88"/>
  <c r="C33" i="88"/>
  <c r="U22" i="86"/>
  <c r="L22" i="86"/>
  <c r="G22" i="86"/>
  <c r="D15" i="86"/>
  <c r="E15" i="86"/>
  <c r="F15" i="86"/>
  <c r="G15" i="86"/>
  <c r="H15" i="86"/>
  <c r="I15" i="86"/>
  <c r="J15" i="86"/>
  <c r="K15" i="86"/>
  <c r="L15" i="86"/>
  <c r="M15" i="86"/>
  <c r="N15" i="86"/>
  <c r="O15" i="86"/>
  <c r="P15" i="86"/>
  <c r="Q15" i="86"/>
  <c r="R15" i="86"/>
  <c r="S15" i="86"/>
  <c r="T15" i="86"/>
  <c r="U15" i="86"/>
  <c r="C8" i="86"/>
  <c r="D22" i="86"/>
  <c r="C22" i="86"/>
  <c r="C15" i="86"/>
  <c r="D8" i="86"/>
  <c r="E8" i="86"/>
  <c r="F8" i="86"/>
  <c r="G8" i="86"/>
  <c r="H8" i="86"/>
  <c r="I8" i="86"/>
  <c r="J8" i="86"/>
  <c r="K8" i="86"/>
  <c r="L8" i="86"/>
  <c r="M8" i="86"/>
  <c r="N8" i="86"/>
  <c r="O8" i="86"/>
  <c r="P8" i="86"/>
  <c r="Q8" i="86"/>
  <c r="R8" i="86"/>
  <c r="S8" i="86"/>
  <c r="T8" i="86"/>
  <c r="U8" i="86"/>
  <c r="G33" i="80" l="1"/>
  <c r="F33" i="80"/>
  <c r="E33" i="80"/>
  <c r="C33" i="80"/>
  <c r="F24" i="80"/>
  <c r="E24" i="80"/>
  <c r="D24" i="80"/>
  <c r="E18" i="80"/>
  <c r="C18" i="80"/>
  <c r="E8" i="80"/>
  <c r="G37" i="80" l="1"/>
  <c r="C22" i="74"/>
  <c r="G39" i="80" l="1"/>
  <c r="B2" i="71"/>
  <c r="G5" i="71" l="1"/>
  <c r="F5" i="71"/>
  <c r="E5" i="71"/>
  <c r="D5" i="71"/>
  <c r="C5"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F22" i="75"/>
  <c r="F19" i="75" s="1"/>
  <c r="D22" i="75"/>
  <c r="D19" i="75" s="1"/>
  <c r="C22" i="75"/>
  <c r="H21" i="75"/>
  <c r="E21" i="75"/>
  <c r="H20" i="75"/>
  <c r="E20" i="75"/>
  <c r="G19" i="75"/>
  <c r="H18" i="75"/>
  <c r="E18" i="75"/>
  <c r="H17" i="75"/>
  <c r="E17" i="75"/>
  <c r="G16" i="75"/>
  <c r="F16" i="75"/>
  <c r="D16" i="75"/>
  <c r="C16" i="75"/>
  <c r="H15" i="75"/>
  <c r="E15" i="75"/>
  <c r="H14" i="75"/>
  <c r="E14" i="75"/>
  <c r="G13" i="75"/>
  <c r="F13" i="75"/>
  <c r="H13" i="75" s="1"/>
  <c r="D13" i="75"/>
  <c r="C13" i="75"/>
  <c r="H12" i="75"/>
  <c r="E12" i="75"/>
  <c r="H11" i="75"/>
  <c r="E11" i="75"/>
  <c r="H10" i="75"/>
  <c r="E10" i="75"/>
  <c r="H9" i="75"/>
  <c r="E9" i="75"/>
  <c r="H8" i="75"/>
  <c r="E8" i="75"/>
  <c r="G7" i="75"/>
  <c r="F7" i="75"/>
  <c r="D7" i="75"/>
  <c r="C7" i="75"/>
  <c r="C14" i="62"/>
  <c r="G14" i="62"/>
  <c r="F14" i="62"/>
  <c r="D14" i="62"/>
  <c r="E22" i="75" l="1"/>
  <c r="E45" i="75"/>
  <c r="E13" i="75"/>
  <c r="H22" i="75"/>
  <c r="C19" i="75"/>
  <c r="E19" i="75" s="1"/>
  <c r="H7" i="75"/>
  <c r="E7" i="75"/>
  <c r="E14" i="62"/>
  <c r="H16" i="75"/>
  <c r="E40" i="75"/>
  <c r="H45" i="75"/>
  <c r="H40" i="75"/>
  <c r="H32" i="75"/>
  <c r="E16" i="75"/>
  <c r="H19" i="75"/>
  <c r="E32" i="75"/>
  <c r="B2" i="91" l="1"/>
  <c r="B1" i="91"/>
  <c r="B1" i="89" l="1"/>
  <c r="B1" i="88"/>
  <c r="B1" i="87"/>
  <c r="B1" i="86"/>
  <c r="B1" i="85"/>
  <c r="B1" i="84"/>
  <c r="B1" i="83"/>
  <c r="B1" i="82"/>
  <c r="B1" i="81"/>
  <c r="D22" i="81" l="1"/>
  <c r="E22" i="81"/>
  <c r="F22" i="81"/>
  <c r="G22" i="81"/>
  <c r="C22" i="81"/>
  <c r="B2" i="89" l="1"/>
  <c r="B2" i="88"/>
  <c r="B2" i="87"/>
  <c r="B2" i="86"/>
  <c r="B2" i="85"/>
  <c r="B2" i="84"/>
  <c r="B2" i="83"/>
  <c r="B2" i="82"/>
  <c r="B2" i="81"/>
  <c r="D12" i="84" l="1"/>
  <c r="D7" i="84"/>
  <c r="H34" i="83"/>
  <c r="G34" i="83"/>
  <c r="F34" i="83"/>
  <c r="E34" i="83"/>
  <c r="D34" i="83"/>
  <c r="I33" i="83"/>
  <c r="I32" i="83"/>
  <c r="I31" i="83"/>
  <c r="I30" i="83"/>
  <c r="I29" i="83"/>
  <c r="I28" i="83"/>
  <c r="I27" i="83"/>
  <c r="I26" i="83"/>
  <c r="I25" i="83"/>
  <c r="I24" i="83"/>
  <c r="I23" i="83"/>
  <c r="I21" i="83"/>
  <c r="I20" i="83"/>
  <c r="I19" i="83"/>
  <c r="I18" i="83"/>
  <c r="I17" i="83"/>
  <c r="I16" i="83"/>
  <c r="I15" i="83"/>
  <c r="I14" i="83"/>
  <c r="I13" i="83"/>
  <c r="I12" i="83"/>
  <c r="I10" i="83"/>
  <c r="I9" i="83"/>
  <c r="I23" i="82"/>
  <c r="I22" i="82"/>
  <c r="I20" i="82"/>
  <c r="I19" i="82"/>
  <c r="I18" i="82"/>
  <c r="I17" i="82"/>
  <c r="I16" i="82"/>
  <c r="I15" i="82"/>
  <c r="I14" i="82"/>
  <c r="I13" i="82"/>
  <c r="I12" i="82"/>
  <c r="I11" i="82"/>
  <c r="I10" i="82"/>
  <c r="I9" i="82"/>
  <c r="I8" i="82"/>
  <c r="I7" i="82"/>
  <c r="D19" i="84" l="1"/>
  <c r="H22" i="81"/>
  <c r="I34" i="83"/>
  <c r="I21" i="82"/>
  <c r="B2" i="80"/>
  <c r="B1" i="80"/>
  <c r="B2" i="79" l="1"/>
  <c r="B2" i="37"/>
  <c r="B2" i="36"/>
  <c r="B2" i="74"/>
  <c r="B2" i="64"/>
  <c r="B2" i="35"/>
  <c r="B2" i="69"/>
  <c r="B2" i="77"/>
  <c r="B2" i="28"/>
  <c r="B2" i="73"/>
  <c r="B2" i="72"/>
  <c r="B2" i="52"/>
  <c r="B2" i="75"/>
  <c r="B2" i="53"/>
  <c r="B2" i="62"/>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30" i="79" l="1"/>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I7" i="37"/>
  <c r="I21" i="37" s="1"/>
  <c r="H7" i="37"/>
  <c r="H21" i="37" s="1"/>
  <c r="G7" i="37"/>
  <c r="F7" i="37"/>
  <c r="C7" i="37"/>
  <c r="G21" i="37" l="1"/>
  <c r="J21" i="37"/>
  <c r="L21" i="37"/>
  <c r="F21" i="37"/>
  <c r="N14" i="37"/>
  <c r="E14" i="37"/>
  <c r="E7" i="37"/>
  <c r="C21" i="37"/>
  <c r="N8" i="37"/>
  <c r="E21" i="37" l="1"/>
  <c r="C12" i="79" s="1"/>
  <c r="C18" i="79" s="1"/>
  <c r="C36" i="79" s="1"/>
  <c r="C38" i="79" s="1"/>
  <c r="N7" i="37"/>
  <c r="N21" i="37" s="1"/>
  <c r="K7" i="37"/>
  <c r="K21" i="37" s="1"/>
  <c r="E21" i="72" l="1"/>
  <c r="C5" i="73" s="1"/>
  <c r="C8"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2" i="28" l="1"/>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alcChain>
</file>

<file path=xl/sharedStrings.xml><?xml version="1.0" encoding="utf-8"?>
<sst xmlns="http://schemas.openxmlformats.org/spreadsheetml/2006/main" count="1607" uniqueCount="1040">
  <si>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</si>
  <si>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</si>
  <si>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</si>
  <si>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</si>
  <si>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</si>
  <si>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</si>
  <si>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</si>
  <si>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</si>
  <si>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</si>
  <si>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</si>
  <si>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</si>
  <si>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</si>
  <si>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</si>
  <si>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</si>
  <si>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</si>
  <si>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</si>
  <si>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</si>
  <si>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</si>
  <si>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</si>
  <si>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</si>
  <si>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</si>
  <si>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</si>
  <si>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</si>
  <si>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</si>
  <si>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</si>
  <si>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</si>
  <si>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</si>
  <si>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</si>
  <si>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</si>
  <si>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</si>
  <si>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</si>
  <si>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</si>
  <si>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</si>
  <si>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</si>
  <si>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</si>
  <si>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</si>
  <si>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</si>
  <si>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</si>
  <si>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</si>
  <si>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</si>
  <si>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</si>
  <si>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</si>
  <si>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</si>
  <si>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</si>
  <si>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</si>
  <si>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</si>
  <si>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</si>
  <si>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</si>
  <si>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</si>
  <si>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</si>
  <si>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</si>
  <si>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</si>
  <si>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</si>
  <si>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</si>
  <si>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</si>
  <si>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</si>
  <si>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</si>
  <si>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</si>
  <si>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</si>
  <si>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</si>
  <si>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</si>
  <si>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</si>
  <si>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</si>
  <si>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</si>
  <si>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</si>
  <si>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</si>
  <si>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</si>
  <si>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</si>
  <si>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</si>
  <si>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</si>
  <si>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</si>
  <si>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</si>
  <si>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</si>
  <si>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</si>
  <si>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</si>
  <si>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</si>
  <si>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</si>
  <si>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</si>
  <si>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</si>
  <si>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</si>
  <si>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</si>
  <si>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</si>
  <si>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</si>
  <si>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</si>
  <si>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</si>
  <si>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</si>
  <si>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</si>
  <si>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</si>
  <si>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</si>
  <si>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</si>
  <si>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</si>
  <si>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</si>
  <si>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</si>
  <si>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</si>
  <si>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</si>
  <si>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</si>
  <si>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</si>
  <si>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</si>
  <si>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</si>
  <si>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</si>
  <si>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</si>
  <si>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</si>
  <si>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</si>
  <si>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</si>
  <si>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</si>
  <si>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</si>
  <si>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</si>
  <si>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</si>
  <si>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</si>
  <si>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</si>
  <si>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</si>
  <si>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</si>
  <si>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</si>
  <si>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</si>
  <si>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</si>
  <si>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</si>
  <si>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</si>
  <si>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</si>
  <si>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</si>
  <si>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</si>
  <si>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</si>
  <si>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</si>
  <si>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</si>
  <si>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</si>
  <si>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</si>
  <si>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</si>
  <si>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</si>
  <si>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</si>
  <si>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</si>
  <si>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</si>
  <si>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</si>
  <si>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</si>
  <si>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</si>
  <si>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</si>
  <si>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</si>
  <si>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</si>
  <si>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</si>
  <si>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</si>
  <si>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</si>
  <si>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</si>
  <si>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</si>
  <si>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</si>
  <si>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</si>
  <si>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</si>
  <si>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</si>
  <si>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</si>
  <si>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</si>
  <si>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</si>
  <si>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</si>
  <si>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</si>
  <si>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</si>
  <si>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</si>
  <si>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</si>
  <si>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</si>
  <si>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</si>
  <si>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</si>
  <si>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</si>
  <si>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</si>
  <si>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</si>
  <si>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</si>
  <si>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</si>
  <si>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</si>
  <si>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</si>
  <si>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</si>
  <si>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</si>
  <si>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</si>
  <si>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</si>
  <si>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</si>
  <si>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</si>
  <si>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</si>
  <si>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</si>
  <si>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</si>
  <si>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</si>
  <si>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</si>
  <si>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</si>
  <si>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</si>
  <si>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</si>
  <si>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</si>
  <si>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</si>
  <si>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</si>
  <si>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</si>
  <si>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</si>
  <si>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</si>
  <si>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</si>
  <si>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</si>
  <si>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</si>
  <si>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</si>
  <si>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</si>
  <si>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</si>
  <si>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</si>
  <si>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</si>
  <si>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</si>
  <si>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</si>
  <si>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</si>
  <si>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</si>
  <si>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</si>
  <si>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</si>
  <si>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</si>
  <si>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</si>
  <si>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</si>
  <si>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</si>
  <si>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</si>
  <si>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</si>
  <si>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</si>
  <si>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</si>
  <si>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</si>
  <si>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</si>
  <si>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</si>
  <si>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</si>
  <si>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</si>
  <si>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</si>
  <si>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</si>
  <si>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</si>
  <si>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</si>
  <si>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</si>
  <si>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</si>
  <si>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</si>
  <si>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</si>
  <si>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</si>
  <si>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</si>
  <si>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</si>
  <si>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</si>
  <si>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</si>
  <si>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</si>
  <si>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</si>
  <si>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</si>
  <si>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</si>
  <si>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</si>
  <si>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</si>
  <si>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</si>
  <si>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</si>
  <si>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</si>
  <si>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</si>
  <si>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</si>
  <si>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</si>
  <si>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</si>
  <si>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</si>
  <si>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</si>
  <si>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</si>
  <si>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</si>
  <si>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</si>
  <si>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</si>
  <si>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</si>
  <si>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</si>
  <si>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</si>
  <si>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</si>
  <si>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</si>
  <si>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</si>
  <si>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</si>
  <si>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</si>
  <si>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</si>
  <si>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</si>
  <si>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</si>
  <si>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</si>
  <si>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</si>
  <si>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</si>
  <si>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</si>
  <si>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</si>
  <si>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</si>
  <si>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</si>
  <si>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</si>
  <si>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</si>
  <si>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</si>
  <si>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</si>
  <si>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</si>
  <si>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</si>
  <si>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</si>
  <si>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</si>
  <si>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</si>
  <si>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</si>
  <si>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</si>
  <si>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</si>
  <si>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</si>
  <si>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</si>
  <si>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</si>
  <si>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</si>
  <si>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</si>
  <si>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</si>
  <si>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</si>
  <si>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</si>
  <si>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</si>
  <si>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</si>
  <si>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</si>
  <si>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</si>
  <si>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</si>
  <si>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</si>
  <si>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</si>
  <si>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</si>
  <si>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</si>
  <si>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</si>
  <si>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</si>
  <si>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</si>
  <si>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</si>
  <si>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</si>
  <si>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</si>
  <si>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</si>
  <si>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</si>
  <si>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</si>
  <si>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</si>
  <si>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</si>
  <si>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</si>
  <si>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</si>
  <si>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</si>
  <si>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</si>
  <si>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</si>
  <si>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</si>
  <si>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</si>
  <si>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</si>
  <si>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</si>
  <si>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</si>
  <si>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</si>
  <si>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</si>
  <si>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</si>
  <si>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</si>
  <si>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</si>
  <si>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</si>
  <si>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</si>
  <si>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</si>
  <si>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</si>
  <si>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</si>
  <si>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</si>
  <si>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</si>
  <si>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</si>
  <si>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</si>
  <si>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</si>
  <si>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</si>
  <si>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</si>
  <si>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</si>
  <si>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</si>
  <si>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</si>
  <si>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</si>
  <si>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</si>
  <si>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</si>
  <si>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</si>
  <si>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</si>
  <si>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</si>
  <si>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</si>
  <si>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</si>
  <si>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</si>
  <si>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</si>
  <si>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</si>
  <si>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</si>
  <si>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</si>
  <si>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</si>
  <si>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</si>
  <si>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</si>
  <si>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</si>
  <si>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</si>
  <si>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</si>
  <si>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</si>
  <si>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</si>
  <si>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</si>
  <si>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</si>
  <si>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</si>
  <si>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</si>
  <si>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</si>
  <si>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</si>
  <si>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</si>
  <si>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</si>
  <si>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</si>
  <si>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</si>
  <si>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</si>
  <si>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</si>
  <si>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</si>
  <si>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</si>
  <si>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</si>
  <si>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</si>
  <si>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</si>
  <si>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</si>
  <si>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</si>
  <si>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</si>
  <si>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</si>
  <si>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</si>
  <si>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</si>
  <si>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</si>
  <si>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</si>
  <si>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</si>
  <si>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</si>
  <si>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</si>
  <si>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</si>
  <si>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</si>
  <si>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</si>
  <si>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</si>
  <si>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</si>
  <si>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</si>
  <si>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</si>
  <si>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</si>
  <si>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</si>
  <si>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</si>
  <si>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</si>
  <si>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</si>
  <si>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</si>
  <si>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</si>
  <si>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</si>
  <si>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</si>
  <si>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</si>
  <si>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</si>
  <si>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</si>
  <si>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</si>
  <si>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</si>
  <si>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</si>
  <si>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</si>
  <si>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</si>
  <si>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</si>
  <si>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</si>
  <si>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</si>
  <si>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</si>
  <si>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</si>
  <si>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</si>
  <si>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</si>
  <si>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</si>
  <si>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</si>
  <si>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</si>
  <si>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</si>
  <si>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</si>
  <si>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</si>
  <si>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</si>
  <si>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</si>
  <si>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</si>
  <si>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</si>
  <si>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</si>
  <si>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</si>
  <si>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</si>
  <si>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</si>
  <si>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</si>
  <si>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</si>
  <si>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</si>
  <si>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</si>
  <si>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</si>
  <si>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</si>
  <si>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</si>
  <si>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</si>
  <si>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</si>
  <si>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</si>
  <si>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</si>
  <si>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</si>
  <si>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</si>
  <si>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</si>
  <si>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</si>
  <si>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</si>
  <si>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</si>
  <si>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</si>
  <si>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</si>
  <si>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</si>
  <si>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</si>
  <si>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</si>
  <si>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</si>
  <si>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</si>
  <si>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</si>
  <si>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</si>
  <si>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</si>
  <si>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</si>
  <si>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</si>
  <si>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</si>
  <si>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</si>
  <si>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</si>
  <si>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</si>
  <si>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</si>
  <si>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</si>
  <si>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</si>
  <si>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</si>
  <si>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</si>
  <si>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</si>
  <si>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</si>
  <si>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</si>
  <si>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</si>
  <si>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</si>
  <si>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</si>
  <si>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</si>
  <si>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</si>
  <si>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</si>
  <si>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</si>
  <si>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</si>
  <si>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</si>
  <si>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</si>
  <si>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</si>
  <si>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</si>
  <si>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</si>
  <si>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</si>
  <si>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</si>
  <si>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</si>
  <si>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</si>
  <si>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</si>
  <si>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</si>
  <si>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</si>
  <si>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</si>
  <si>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</si>
  <si>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</si>
  <si>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</si>
  <si>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</si>
  <si>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</si>
  <si>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</si>
  <si>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</si>
  <si>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</si>
  <si>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</si>
  <si>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</si>
  <si>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</si>
  <si>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</si>
  <si>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</si>
  <si>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</si>
  <si>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</si>
  <si>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</si>
  <si>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</si>
  <si>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</si>
  <si>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</si>
  <si>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</si>
  <si>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</si>
  <si>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</si>
  <si>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</si>
  <si>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</si>
  <si>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</si>
  <si>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</si>
  <si>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</si>
  <si>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</si>
  <si>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</si>
  <si>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</si>
  <si>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</si>
  <si>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</si>
  <si>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</si>
  <si>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</si>
  <si>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</si>
  <si>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</si>
  <si>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</si>
  <si>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</si>
  <si>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</si>
  <si>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</si>
  <si>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</si>
  <si>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</si>
  <si>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</si>
  <si>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</si>
  <si>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</si>
  <si>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</si>
  <si>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</si>
  <si>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</si>
  <si>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</si>
  <si>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</si>
  <si>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</si>
  <si>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</si>
  <si>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</si>
  <si>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</si>
  <si>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</si>
  <si>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</si>
  <si>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</si>
  <si>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</si>
  <si>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</si>
  <si>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</si>
  <si>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</si>
  <si>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</si>
  <si>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</si>
  <si>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</si>
  <si>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</si>
  <si>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</si>
  <si>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</si>
  <si>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</si>
  <si>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</si>
  <si>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</si>
  <si>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</si>
  <si>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</si>
  <si>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</si>
  <si>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</si>
  <si>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</si>
  <si>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</si>
  <si>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</si>
  <si>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</si>
  <si>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</si>
  <si>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</si>
  <si>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</si>
  <si>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</si>
  <si>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</si>
  <si>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</si>
  <si>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</si>
  <si>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</si>
  <si>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</si>
  <si>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</si>
  <si>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</si>
  <si>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</si>
  <si>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</si>
  <si>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</si>
  <si>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</si>
  <si>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</si>
  <si>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</si>
  <si>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</si>
  <si>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</si>
  <si>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</si>
  <si>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</si>
  <si>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</si>
  <si>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</si>
  <si>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</si>
  <si>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</si>
  <si>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</si>
  <si>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</si>
  <si>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</si>
  <si>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</si>
  <si>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</si>
  <si>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</si>
  <si>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</si>
  <si>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</si>
  <si>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</si>
  <si>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</si>
  <si>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</si>
  <si>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</si>
  <si>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</si>
  <si>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</si>
  <si>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</si>
  <si>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</si>
  <si>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</si>
  <si>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</si>
  <si>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</si>
  <si>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</si>
  <si>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</si>
  <si>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</si>
  <si>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</si>
  <si>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</si>
  <si>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</si>
  <si>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</si>
  <si>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</si>
  <si>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</si>
  <si>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</si>
  <si>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</si>
  <si>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</si>
  <si>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</si>
  <si>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</si>
  <si>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</si>
  <si>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</si>
  <si>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</si>
  <si>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</si>
  <si>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</si>
  <si>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</si>
  <si>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</si>
  <si>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</si>
  <si>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</si>
  <si>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</si>
  <si>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</si>
  <si>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</si>
  <si>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</si>
  <si>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</si>
  <si>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</si>
  <si>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</si>
  <si>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</si>
  <si>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</si>
  <si>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</si>
  <si>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</si>
  <si>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</si>
  <si>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</si>
  <si>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</si>
  <si>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</si>
  <si>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</si>
  <si>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</si>
  <si>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</si>
  <si>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</si>
  <si>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</si>
  <si>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</si>
  <si>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</si>
  <si>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</si>
  <si>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</si>
  <si>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</si>
  <si>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</si>
  <si>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</si>
  <si>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</si>
  <si>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</si>
  <si>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</si>
  <si>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</si>
  <si>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</si>
  <si>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</si>
  <si>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</si>
  <si>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</si>
  <si>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</si>
  <si>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</si>
  <si>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</si>
  <si>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</si>
  <si>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</si>
  <si>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</si>
  <si>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</si>
  <si>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</si>
  <si>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</si>
  <si>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</si>
  <si>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</si>
  <si>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</si>
  <si>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</si>
  <si>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</si>
  <si>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</si>
  <si>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</si>
  <si>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</si>
  <si>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</si>
  <si>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</si>
  <si>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</si>
  <si>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</si>
  <si>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</si>
  <si>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</si>
  <si>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</si>
  <si>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</si>
  <si>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</si>
  <si>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</si>
  <si>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</si>
  <si>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</si>
  <si>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</si>
  <si>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</si>
  <si>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</si>
  <si>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</si>
  <si>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</si>
  <si>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</si>
  <si>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</si>
  <si>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</si>
  <si>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</si>
  <si>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</si>
  <si>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</si>
  <si>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</si>
  <si>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</si>
  <si>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</si>
  <si>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</si>
  <si>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</si>
  <si>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</si>
  <si>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</si>
  <si>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</si>
  <si>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</si>
  <si>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</si>
  <si>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</si>
  <si>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</si>
  <si>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</si>
  <si>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</si>
  <si>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</si>
  <si>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</si>
  <si>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</si>
  <si>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</si>
  <si>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</si>
  <si>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</si>
  <si>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</si>
  <si>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</si>
  <si>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</si>
  <si>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</si>
  <si>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</si>
  <si>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</si>
  <si>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</si>
  <si>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</si>
  <si>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</si>
  <si>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</si>
  <si>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</si>
  <si>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</si>
  <si>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</si>
  <si>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</si>
  <si>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</si>
  <si>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</si>
  <si>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</si>
  <si>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</si>
  <si>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</si>
  <si>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</si>
  <si>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</si>
  <si>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</si>
  <si>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</si>
  <si>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</si>
  <si>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</si>
  <si>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</si>
  <si>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</si>
  <si>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</si>
  <si>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</si>
  <si>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</si>
  <si>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</si>
  <si>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</si>
  <si>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</si>
  <si>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</si>
  <si>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</si>
  <si>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</si>
  <si>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</si>
  <si>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</si>
  <si>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</si>
  <si>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</si>
  <si>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</si>
  <si>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</si>
  <si>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</si>
  <si>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</si>
  <si>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</si>
  <si>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</si>
  <si>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</si>
  <si>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</si>
  <si>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</si>
  <si>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</si>
  <si>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</si>
  <si>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</si>
  <si>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</si>
  <si>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</si>
  <si>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</si>
  <si>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</si>
  <si>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</si>
  <si>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</si>
  <si>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</si>
  <si>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</si>
  <si>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</si>
  <si>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</si>
  <si>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</si>
  <si>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</si>
  <si>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</si>
  <si>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</si>
  <si>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</si>
  <si>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</si>
  <si>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</si>
  <si>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</si>
  <si>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</si>
  <si>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</si>
  <si>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</si>
  <si>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</si>
  <si>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</si>
  <si>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</si>
  <si>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</si>
  <si>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</si>
  <si>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</si>
  <si>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</si>
  <si>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</si>
  <si>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</si>
  <si>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</si>
  <si>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</si>
  <si>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</si>
  <si>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</si>
  <si>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</si>
  <si>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</si>
  <si>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</si>
  <si>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</si>
  <si>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</si>
  <si>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</si>
  <si>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</si>
  <si>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</si>
  <si>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</si>
  <si>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</si>
  <si>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</si>
  <si>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</si>
  <si>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</si>
  <si>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</si>
  <si>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</si>
  <si>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</si>
  <si>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</si>
  <si>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</si>
  <si>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</si>
  <si>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</si>
  <si>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</si>
  <si>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</si>
  <si>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</si>
  <si>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</si>
  <si>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</si>
  <si>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</si>
  <si>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</si>
  <si>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</si>
  <si>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</si>
  <si>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</si>
  <si>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</si>
  <si>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</si>
  <si>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</si>
  <si>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</si>
  <si>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</si>
  <si>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</si>
  <si>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</si>
  <si>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</si>
  <si>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</si>
  <si>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</si>
  <si>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</si>
  <si>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</si>
  <si>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</si>
  <si>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</si>
  <si>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</si>
  <si>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</si>
  <si>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</si>
  <si>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</si>
  <si>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</si>
  <si>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</si>
  <si>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</si>
  <si>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</si>
  <si>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</si>
  <si>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</si>
  <si>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</si>
  <si>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</si>
  <si>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</si>
  <si>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</si>
  <si>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</si>
  <si>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</si>
  <si>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</si>
  <si>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</si>
  <si>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</si>
  <si>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</si>
  <si>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</si>
  <si>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</si>
  <si>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</si>
  <si>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</si>
  <si>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</si>
  <si>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</si>
  <si>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</si>
  <si>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</si>
  <si>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</si>
  <si>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</si>
  <si>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</si>
  <si>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</si>
  <si>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</si>
  <si>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</si>
  <si>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</si>
  <si>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</si>
  <si>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</si>
  <si>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</si>
  <si>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</si>
  <si>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</si>
  <si>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</si>
  <si>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</si>
  <si>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</si>
  <si>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</si>
  <si>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</si>
  <si>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</si>
  <si>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</si>
  <si>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</si>
  <si>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</si>
  <si>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</si>
  <si>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</si>
  <si>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</si>
  <si>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</si>
  <si>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</si>
  <si>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</si>
  <si>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</si>
  <si>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</si>
  <si>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</si>
  <si>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</si>
  <si>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</si>
  <si>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</si>
  <si>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</si>
  <si>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</si>
  <si>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</si>
  <si>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</si>
  <si>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</si>
  <si>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</si>
  <si>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</si>
  <si>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</si>
  <si>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</si>
  <si>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</si>
  <si>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</si>
  <si>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</si>
  <si>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</si>
  <si>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</si>
  <si>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</si>
  <si>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</si>
  <si>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</si>
  <si>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</si>
  <si>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</si>
  <si>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</si>
  <si>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</si>
  <si>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</si>
  <si>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</si>
  <si>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</si>
  <si>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</si>
  <si>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</si>
  <si>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</si>
  <si>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</si>
  <si>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</si>
  <si>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</si>
  <si>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</si>
  <si>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</si>
  <si>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</si>
  <si>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</si>
  <si>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</si>
  <si>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</si>
  <si>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</si>
  <si>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</si>
  <si>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</si>
  <si>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</si>
  <si>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</si>
  <si>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</si>
  <si>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</si>
  <si>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</si>
  <si>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</si>
  <si>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</si>
  <si>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</si>
  <si>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</si>
  <si>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</si>
  <si>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</si>
  <si>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</si>
  <si>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</si>
  <si>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</si>
  <si>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</si>
  <si>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</si>
  <si>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</si>
  <si>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</si>
  <si>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</si>
  <si>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</si>
  <si>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</si>
  <si>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</si>
  <si>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</si>
  <si>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</si>
  <si>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</si>
  <si>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</si>
  <si>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</si>
  <si>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</si>
  <si>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</si>
  <si>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</si>
  <si>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</si>
  <si>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</si>
  <si>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</si>
  <si>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</si>
  <si>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</si>
  <si>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</si>
  <si>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</si>
  <si>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</si>
  <si>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</si>
  <si>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</si>
  <si>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</si>
  <si>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</si>
  <si>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</si>
  <si>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</si>
  <si>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</si>
  <si>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</si>
  <si>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</si>
  <si>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</si>
  <si>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</si>
  <si>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</si>
  <si>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</si>
  <si>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</si>
  <si>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</si>
  <si>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”ლიბერთი ბანკი”</t>
  </si>
  <si>
    <t xml:space="preserve">ირაკლი ოთარ რუხაძე </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</si>
  <si>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</si>
  <si>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</si>
  <si>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</si>
  <si>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</si>
  <si>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</si>
  <si>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</si>
  <si>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</si>
  <si>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</si>
  <si>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</si>
  <si>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</si>
  <si>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</si>
  <si>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Georgian Financial Group B.V.</t>
  </si>
  <si>
    <t>დანარჩენი აქციონერები</t>
  </si>
  <si>
    <t>ბენჯამინ ალბერტ მარსონი</t>
  </si>
  <si>
    <t>იგორ ალექსეევი</t>
  </si>
  <si>
    <t>nmf</t>
  </si>
  <si>
    <r>
      <rPr>
        <b/>
        <sz val="9"/>
        <rFont val="Sylfaen"/>
        <family val="1"/>
        <charset val="204"/>
      </rPr>
      <t>ოქრო/ოქროს ნაკეთობებით უზრუნველყოფილი ვალდებულების საბაზრო ღირებულება</t>
    </r>
  </si>
  <si>
    <t>სს,,გალტ &amp; თაგარტი"(ნომინალური მფლობელი)</t>
  </si>
  <si>
    <t>გიორგი გვაზავა</t>
  </si>
  <si>
    <t>3Q-2021</t>
  </si>
  <si>
    <t>4Q-2021</t>
  </si>
  <si>
    <t>1Q-2022</t>
  </si>
  <si>
    <t>2Q-2022</t>
  </si>
  <si>
    <t>რისკების დირექტორი</t>
  </si>
  <si>
    <t>ბრუნო ხუან ბალვანერა</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</si>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</sst>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
    <numFmt numFmtId="195" formatCode="0.000%"/>
  </numFmts>
  <fonts count="12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name val="Sylfaen"/>
      <family val="1"/>
    </font>
    <font>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color rgb="FF000000"/>
      <name val="Sylfaen"/>
      <family val="1"/>
    </font>
    <font>
      <u/>
      <sz val="10"/>
      <color indexed="12"/>
      <name val="Sylfaen"/>
      <family val="1"/>
      <charset val="204"/>
    </font>
    <font>
      <sz val="10"/>
      <name val="Sylfaen"/>
      <family val="1"/>
      <charset val="204"/>
    </font>
    <font>
      <b/>
      <sz val="9"/>
      <name val="Sylfaen"/>
      <family val="1"/>
      <charset val="204"/>
    </font>
    <font>
      <sz val="10"/>
      <color theme="1"/>
      <name val="Sylfaen"/>
      <family val="1"/>
      <charset val="204"/>
    </font>
    <font>
      <sz val="11"/>
      <color theme="1"/>
      <name val="Sylfaen"/>
      <family val="1"/>
      <charset val="204"/>
    </font>
    <font>
      <b/>
      <sz val="10"/>
      <name val="Sylfaen"/>
      <family val="1"/>
      <charset val="204"/>
    </font>
    <font>
      <b/>
      <sz val="10"/>
      <color theme="1"/>
      <name val="Sylfaen"/>
      <family val="1"/>
      <charset val="204"/>
    </font>
    <font>
      <b/>
      <i/>
      <sz val="10"/>
      <name val="Sylfaen"/>
      <family val="1"/>
      <charset val="204"/>
    </font>
    <font>
      <sz val="10"/>
      <color rgb="FF333333"/>
      <name val="Sylfaen"/>
      <family val="1"/>
      <charset val="204"/>
    </font>
    <font>
      <i/>
      <sz val="10"/>
      <name val="Sylfaen"/>
      <family val="1"/>
      <charset val="204"/>
    </font>
    <font>
      <i/>
      <sz val="10"/>
      <color theme="1"/>
      <name val="Sylfaen"/>
      <family val="1"/>
      <charset val="204"/>
    </font>
    <font>
      <sz val="8"/>
      <color theme="1"/>
      <name val="Sylfaen"/>
      <family val="1"/>
      <charset val="204"/>
    </font>
    <font>
      <i/>
      <sz val="11"/>
      <color theme="1"/>
      <name val="Sylfaen"/>
      <family val="1"/>
      <charset val="204"/>
    </font>
    <font>
      <b/>
      <sz val="11"/>
      <color theme="1"/>
      <name val="Sylfaen"/>
      <family val="1"/>
      <charset val="204"/>
    </font>
    <font>
      <sz val="9"/>
      <color theme="1"/>
      <name val="Sylfaen"/>
      <family val="1"/>
      <charset val="204"/>
    </font>
    <font>
      <sz val="9"/>
      <name val="Sylfaen"/>
      <family val="1"/>
      <charset val="204"/>
    </font>
    <font>
      <sz val="8"/>
      <name val="Sylfaen"/>
      <family val="1"/>
      <charset val="204"/>
    </font>
    <font>
      <b/>
      <u/>
      <sz val="9"/>
      <name val="Sylfaen"/>
      <family val="1"/>
      <charset val="204"/>
    </font>
    <font>
      <b/>
      <sz val="9"/>
      <color theme="1"/>
      <name val="Sylfaen"/>
      <family val="1"/>
      <charset val="204"/>
    </font>
    <font>
      <i/>
      <sz val="9"/>
      <name val="Sylfaen"/>
      <family val="1"/>
      <charset val="204"/>
    </font>
    <font>
      <b/>
      <u/>
      <sz val="9"/>
      <color theme="1"/>
      <name val="Sylfaen"/>
      <family val="1"/>
      <charset val="204"/>
    </font>
    <font>
      <sz val="9"/>
      <color rgb="FF000000"/>
      <name val="Sylfaen"/>
      <family val="1"/>
      <charset val="204"/>
    </font>
    <font>
      <b/>
      <sz val="9"/>
      <color rgb="FF000000"/>
      <name val="Sylfaen"/>
      <family val="1"/>
      <charset val="204"/>
    </font>
    <font>
      <i/>
      <sz val="10"/>
      <color theme="1"/>
      <name val="Sylfaen"/>
      <family val="1"/>
    </font>
    <font>
      <i/>
      <sz val="10"/>
      <name val="Sylfaen"/>
      <family val="1"/>
    </font>
    <font>
      <b/>
      <sz val="10"/>
      <color theme="1"/>
      <name val="Sylfaen"/>
      <family val="1"/>
    </font>
    <font>
      <b/>
      <sz val="9"/>
      <color theme="1"/>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168" fontId="26"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168" fontId="26"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169" fontId="26"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5" fillId="9" borderId="36"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0" fontId="24" fillId="64" borderId="43" applyNumberFormat="0" applyAlignment="0" applyProtection="0"/>
    <xf numFmtId="168" fontId="26" fillId="64" borderId="43" applyNumberFormat="0" applyAlignment="0" applyProtection="0"/>
    <xf numFmtId="169" fontId="26" fillId="64" borderId="43" applyNumberFormat="0" applyAlignment="0" applyProtection="0"/>
    <xf numFmtId="168" fontId="26" fillId="64" borderId="43" applyNumberFormat="0" applyAlignment="0" applyProtection="0"/>
    <xf numFmtId="168" fontId="26" fillId="64" borderId="43" applyNumberFormat="0" applyAlignment="0" applyProtection="0"/>
    <xf numFmtId="169" fontId="26" fillId="64" borderId="43" applyNumberFormat="0" applyAlignment="0" applyProtection="0"/>
    <xf numFmtId="168" fontId="26" fillId="64" borderId="43" applyNumberFormat="0" applyAlignment="0" applyProtection="0"/>
    <xf numFmtId="168" fontId="26" fillId="64" borderId="43" applyNumberFormat="0" applyAlignment="0" applyProtection="0"/>
    <xf numFmtId="169" fontId="26" fillId="64" borderId="43" applyNumberFormat="0" applyAlignment="0" applyProtection="0"/>
    <xf numFmtId="168" fontId="26" fillId="64" borderId="43" applyNumberFormat="0" applyAlignment="0" applyProtection="0"/>
    <xf numFmtId="168" fontId="26" fillId="64" borderId="43" applyNumberFormat="0" applyAlignment="0" applyProtection="0"/>
    <xf numFmtId="169" fontId="26" fillId="64" borderId="43" applyNumberFormat="0" applyAlignment="0" applyProtection="0"/>
    <xf numFmtId="168" fontId="26" fillId="64" borderId="43" applyNumberFormat="0" applyAlignment="0" applyProtection="0"/>
    <xf numFmtId="0" fontId="24" fillId="64" borderId="43" applyNumberFormat="0" applyAlignment="0" applyProtection="0"/>
    <xf numFmtId="0" fontId="27" fillId="65" borderId="44" applyNumberFormat="0" applyAlignment="0" applyProtection="0"/>
    <xf numFmtId="0" fontId="28" fillId="10" borderId="39" applyNumberFormat="0" applyAlignment="0" applyProtection="0"/>
    <xf numFmtId="168"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0" fontId="27"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0" fontId="28" fillId="10" borderId="39"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169" fontId="29" fillId="65" borderId="44" applyNumberFormat="0" applyAlignment="0" applyProtection="0"/>
    <xf numFmtId="168" fontId="29" fillId="65" borderId="44" applyNumberFormat="0" applyAlignment="0" applyProtection="0"/>
    <xf numFmtId="0" fontId="27"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5">
      <alignment vertical="center"/>
    </xf>
    <xf numFmtId="38" fontId="12" fillId="0" borderId="45">
      <alignment vertical="center"/>
    </xf>
    <xf numFmtId="38" fontId="12" fillId="0" borderId="45">
      <alignment vertical="center"/>
    </xf>
    <xf numFmtId="38" fontId="12" fillId="0" borderId="45">
      <alignment vertical="center"/>
    </xf>
    <xf numFmtId="38" fontId="12" fillId="0" borderId="45">
      <alignment vertical="center"/>
    </xf>
    <xf numFmtId="38" fontId="12" fillId="0" borderId="45">
      <alignment vertical="center"/>
    </xf>
    <xf numFmtId="38" fontId="12" fillId="0" borderId="45">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3" applyNumberFormat="0" applyAlignment="0" applyProtection="0">
      <alignment horizontal="left" vertical="center"/>
    </xf>
    <xf numFmtId="0" fontId="40" fillId="0" borderId="33" applyNumberFormat="0" applyAlignment="0" applyProtection="0">
      <alignment horizontal="left" vertical="center"/>
    </xf>
    <xf numFmtId="168" fontId="40" fillId="0" borderId="33"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6" applyNumberFormat="0" applyFill="0" applyAlignment="0" applyProtection="0"/>
    <xf numFmtId="169" fontId="41" fillId="0" borderId="46" applyNumberFormat="0" applyFill="0" applyAlignment="0" applyProtection="0"/>
    <xf numFmtId="0" fontId="41" fillId="0" borderId="46" applyNumberFormat="0" applyFill="0" applyAlignment="0" applyProtection="0"/>
    <xf numFmtId="168" fontId="41" fillId="0" borderId="46" applyNumberFormat="0" applyFill="0" applyAlignment="0" applyProtection="0"/>
    <xf numFmtId="168" fontId="41" fillId="0" borderId="46" applyNumberFormat="0" applyFill="0" applyAlignment="0" applyProtection="0"/>
    <xf numFmtId="168" fontId="41" fillId="0" borderId="46" applyNumberFormat="0" applyFill="0" applyAlignment="0" applyProtection="0"/>
    <xf numFmtId="169" fontId="41" fillId="0" borderId="46" applyNumberFormat="0" applyFill="0" applyAlignment="0" applyProtection="0"/>
    <xf numFmtId="168" fontId="41" fillId="0" borderId="46" applyNumberFormat="0" applyFill="0" applyAlignment="0" applyProtection="0"/>
    <xf numFmtId="168" fontId="41" fillId="0" borderId="46" applyNumberFormat="0" applyFill="0" applyAlignment="0" applyProtection="0"/>
    <xf numFmtId="169" fontId="41" fillId="0" borderId="46" applyNumberFormat="0" applyFill="0" applyAlignment="0" applyProtection="0"/>
    <xf numFmtId="168" fontId="41" fillId="0" borderId="46" applyNumberFormat="0" applyFill="0" applyAlignment="0" applyProtection="0"/>
    <xf numFmtId="168" fontId="41" fillId="0" borderId="46" applyNumberFormat="0" applyFill="0" applyAlignment="0" applyProtection="0"/>
    <xf numFmtId="169" fontId="41" fillId="0" borderId="46" applyNumberFormat="0" applyFill="0" applyAlignment="0" applyProtection="0"/>
    <xf numFmtId="168" fontId="41" fillId="0" borderId="46" applyNumberFormat="0" applyFill="0" applyAlignment="0" applyProtection="0"/>
    <xf numFmtId="168" fontId="41" fillId="0" borderId="46" applyNumberFormat="0" applyFill="0" applyAlignment="0" applyProtection="0"/>
    <xf numFmtId="169" fontId="41" fillId="0" borderId="46" applyNumberFormat="0" applyFill="0" applyAlignment="0" applyProtection="0"/>
    <xf numFmtId="168" fontId="41" fillId="0" borderId="46" applyNumberFormat="0" applyFill="0" applyAlignment="0" applyProtection="0"/>
    <xf numFmtId="0" fontId="41" fillId="0" borderId="46" applyNumberFormat="0" applyFill="0" applyAlignment="0" applyProtection="0"/>
    <xf numFmtId="0" fontId="42" fillId="0" borderId="47" applyNumberFormat="0" applyFill="0" applyAlignment="0" applyProtection="0"/>
    <xf numFmtId="169" fontId="42" fillId="0" borderId="47" applyNumberFormat="0" applyFill="0" applyAlignment="0" applyProtection="0"/>
    <xf numFmtId="0" fontId="42" fillId="0" borderId="47" applyNumberFormat="0" applyFill="0" applyAlignment="0" applyProtection="0"/>
    <xf numFmtId="168" fontId="42" fillId="0" borderId="47" applyNumberFormat="0" applyFill="0" applyAlignment="0" applyProtection="0"/>
    <xf numFmtId="168" fontId="42" fillId="0" borderId="47" applyNumberFormat="0" applyFill="0" applyAlignment="0" applyProtection="0"/>
    <xf numFmtId="168" fontId="42" fillId="0" borderId="47" applyNumberFormat="0" applyFill="0" applyAlignment="0" applyProtection="0"/>
    <xf numFmtId="169" fontId="42" fillId="0" borderId="47" applyNumberFormat="0" applyFill="0" applyAlignment="0" applyProtection="0"/>
    <xf numFmtId="168" fontId="42" fillId="0" borderId="47" applyNumberFormat="0" applyFill="0" applyAlignment="0" applyProtection="0"/>
    <xf numFmtId="168" fontId="42" fillId="0" borderId="47" applyNumberFormat="0" applyFill="0" applyAlignment="0" applyProtection="0"/>
    <xf numFmtId="169" fontId="42" fillId="0" borderId="47" applyNumberFormat="0" applyFill="0" applyAlignment="0" applyProtection="0"/>
    <xf numFmtId="168" fontId="42" fillId="0" borderId="47" applyNumberFormat="0" applyFill="0" applyAlignment="0" applyProtection="0"/>
    <xf numFmtId="168" fontId="42" fillId="0" borderId="47" applyNumberFormat="0" applyFill="0" applyAlignment="0" applyProtection="0"/>
    <xf numFmtId="169" fontId="42" fillId="0" borderId="47" applyNumberFormat="0" applyFill="0" applyAlignment="0" applyProtection="0"/>
    <xf numFmtId="168" fontId="42" fillId="0" borderId="47" applyNumberFormat="0" applyFill="0" applyAlignment="0" applyProtection="0"/>
    <xf numFmtId="168" fontId="42" fillId="0" borderId="47" applyNumberFormat="0" applyFill="0" applyAlignment="0" applyProtection="0"/>
    <xf numFmtId="169" fontId="42" fillId="0" borderId="47" applyNumberFormat="0" applyFill="0" applyAlignment="0" applyProtection="0"/>
    <xf numFmtId="168" fontId="42" fillId="0" borderId="47" applyNumberFormat="0" applyFill="0" applyAlignment="0" applyProtection="0"/>
    <xf numFmtId="0" fontId="42" fillId="0" borderId="47" applyNumberFormat="0" applyFill="0" applyAlignment="0" applyProtection="0"/>
    <xf numFmtId="0" fontId="43" fillId="0" borderId="48" applyNumberFormat="0" applyFill="0" applyAlignment="0" applyProtection="0"/>
    <xf numFmtId="169" fontId="43" fillId="0" borderId="48" applyNumberFormat="0" applyFill="0" applyAlignment="0" applyProtection="0"/>
    <xf numFmtId="0" fontId="43" fillId="0" borderId="48" applyNumberFormat="0" applyFill="0" applyAlignment="0" applyProtection="0"/>
    <xf numFmtId="168" fontId="43" fillId="0" borderId="48" applyNumberFormat="0" applyFill="0" applyAlignment="0" applyProtection="0"/>
    <xf numFmtId="0" fontId="43" fillId="0" borderId="48" applyNumberFormat="0" applyFill="0" applyAlignment="0" applyProtection="0"/>
    <xf numFmtId="168"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168" fontId="43" fillId="0" borderId="48" applyNumberFormat="0" applyFill="0" applyAlignment="0" applyProtection="0"/>
    <xf numFmtId="169" fontId="43" fillId="0" borderId="48" applyNumberFormat="0" applyFill="0" applyAlignment="0" applyProtection="0"/>
    <xf numFmtId="168" fontId="43" fillId="0" borderId="48" applyNumberFormat="0" applyFill="0" applyAlignment="0" applyProtection="0"/>
    <xf numFmtId="168" fontId="43" fillId="0" borderId="48" applyNumberFormat="0" applyFill="0" applyAlignment="0" applyProtection="0"/>
    <xf numFmtId="169" fontId="43" fillId="0" borderId="48" applyNumberFormat="0" applyFill="0" applyAlignment="0" applyProtection="0"/>
    <xf numFmtId="168" fontId="43" fillId="0" borderId="48" applyNumberFormat="0" applyFill="0" applyAlignment="0" applyProtection="0"/>
    <xf numFmtId="168" fontId="43" fillId="0" borderId="48" applyNumberFormat="0" applyFill="0" applyAlignment="0" applyProtection="0"/>
    <xf numFmtId="169" fontId="43" fillId="0" borderId="48" applyNumberFormat="0" applyFill="0" applyAlignment="0" applyProtection="0"/>
    <xf numFmtId="168" fontId="43" fillId="0" borderId="48" applyNumberFormat="0" applyFill="0" applyAlignment="0" applyProtection="0"/>
    <xf numFmtId="168" fontId="43" fillId="0" borderId="48" applyNumberFormat="0" applyFill="0" applyAlignment="0" applyProtection="0"/>
    <xf numFmtId="169" fontId="43" fillId="0" borderId="48" applyNumberFormat="0" applyFill="0" applyAlignment="0" applyProtection="0"/>
    <xf numFmtId="168" fontId="43" fillId="0" borderId="48" applyNumberFormat="0" applyFill="0" applyAlignment="0" applyProtection="0"/>
    <xf numFmtId="0" fontId="43" fillId="0" borderId="48"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168" fontId="54"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168" fontId="54"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169" fontId="54"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3" fillId="8" borderId="36"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0" fontId="52" fillId="43" borderId="43" applyNumberFormat="0" applyAlignment="0" applyProtection="0"/>
    <xf numFmtId="168" fontId="54" fillId="43" borderId="43" applyNumberFormat="0" applyAlignment="0" applyProtection="0"/>
    <xf numFmtId="169" fontId="54" fillId="43" borderId="43" applyNumberFormat="0" applyAlignment="0" applyProtection="0"/>
    <xf numFmtId="168" fontId="54" fillId="43" borderId="43" applyNumberFormat="0" applyAlignment="0" applyProtection="0"/>
    <xf numFmtId="168" fontId="54" fillId="43" borderId="43" applyNumberFormat="0" applyAlignment="0" applyProtection="0"/>
    <xf numFmtId="169" fontId="54" fillId="43" borderId="43" applyNumberFormat="0" applyAlignment="0" applyProtection="0"/>
    <xf numFmtId="168" fontId="54" fillId="43" borderId="43" applyNumberFormat="0" applyAlignment="0" applyProtection="0"/>
    <xf numFmtId="168" fontId="54" fillId="43" borderId="43" applyNumberFormat="0" applyAlignment="0" applyProtection="0"/>
    <xf numFmtId="169" fontId="54" fillId="43" borderId="43" applyNumberFormat="0" applyAlignment="0" applyProtection="0"/>
    <xf numFmtId="168" fontId="54" fillId="43" borderId="43" applyNumberFormat="0" applyAlignment="0" applyProtection="0"/>
    <xf numFmtId="168" fontId="54" fillId="43" borderId="43" applyNumberFormat="0" applyAlignment="0" applyProtection="0"/>
    <xf numFmtId="169" fontId="54" fillId="43" borderId="43" applyNumberFormat="0" applyAlignment="0" applyProtection="0"/>
    <xf numFmtId="168" fontId="54" fillId="43" borderId="43" applyNumberFormat="0" applyAlignment="0" applyProtection="0"/>
    <xf numFmtId="0" fontId="52" fillId="43" borderId="43"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49" applyNumberFormat="0" applyFill="0" applyAlignment="0" applyProtection="0"/>
    <xf numFmtId="0" fontId="56" fillId="0" borderId="38"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0" fontId="55" fillId="0" borderId="49"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5"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50"/>
    <xf numFmtId="169" fontId="12" fillId="0" borderId="50"/>
    <xf numFmtId="168" fontId="12"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168" fontId="2" fillId="0" borderId="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2" fillId="74" borderId="51" applyNumberFormat="0" applyFont="0" applyAlignment="0" applyProtection="0"/>
    <xf numFmtId="0" fontId="13" fillId="74" borderId="51" applyNumberFormat="0" applyFont="0" applyAlignment="0" applyProtection="0"/>
    <xf numFmtId="168" fontId="2" fillId="0" borderId="0"/>
    <xf numFmtId="0" fontId="13" fillId="74" borderId="51" applyNumberFormat="0" applyFont="0" applyAlignment="0" applyProtection="0"/>
    <xf numFmtId="0" fontId="13"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3" fillId="74" borderId="51" applyNumberFormat="0" applyFont="0" applyAlignment="0" applyProtection="0"/>
    <xf numFmtId="0" fontId="2"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169" fontId="2" fillId="0" borderId="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2" fillId="74" borderId="51" applyNumberFormat="0" applyFont="0" applyAlignment="0" applyProtection="0"/>
    <xf numFmtId="0" fontId="2" fillId="0" borderId="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4" fillId="11" borderId="40"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13"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168" fontId="71"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168" fontId="71"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169" fontId="71"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70" fillId="9" borderId="37"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0" fontId="69" fillId="64" borderId="52" applyNumberFormat="0" applyAlignment="0" applyProtection="0"/>
    <xf numFmtId="168" fontId="71" fillId="64" borderId="52" applyNumberFormat="0" applyAlignment="0" applyProtection="0"/>
    <xf numFmtId="169" fontId="71" fillId="64" borderId="52" applyNumberFormat="0" applyAlignment="0" applyProtection="0"/>
    <xf numFmtId="168" fontId="71" fillId="64" borderId="52" applyNumberFormat="0" applyAlignment="0" applyProtection="0"/>
    <xf numFmtId="168" fontId="71" fillId="64" borderId="52" applyNumberFormat="0" applyAlignment="0" applyProtection="0"/>
    <xf numFmtId="169" fontId="71" fillId="64" borderId="52" applyNumberFormat="0" applyAlignment="0" applyProtection="0"/>
    <xf numFmtId="168" fontId="71" fillId="64" borderId="52" applyNumberFormat="0" applyAlignment="0" applyProtection="0"/>
    <xf numFmtId="168" fontId="71" fillId="64" borderId="52" applyNumberFormat="0" applyAlignment="0" applyProtection="0"/>
    <xf numFmtId="169" fontId="71" fillId="64" borderId="52" applyNumberFormat="0" applyAlignment="0" applyProtection="0"/>
    <xf numFmtId="168" fontId="71" fillId="64" borderId="52" applyNumberFormat="0" applyAlignment="0" applyProtection="0"/>
    <xf numFmtId="168" fontId="71" fillId="64" borderId="52" applyNumberFormat="0" applyAlignment="0" applyProtection="0"/>
    <xf numFmtId="169" fontId="71" fillId="64" borderId="52" applyNumberFormat="0" applyAlignment="0" applyProtection="0"/>
    <xf numFmtId="168" fontId="71" fillId="64" borderId="52" applyNumberFormat="0" applyAlignment="0" applyProtection="0"/>
    <xf numFmtId="0" fontId="69" fillId="64" borderId="52"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168" fontId="80"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168" fontId="80"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169" fontId="80"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4" fillId="0" borderId="41"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0" fontId="33" fillId="0" borderId="53" applyNumberFormat="0" applyFill="0" applyAlignment="0" applyProtection="0"/>
    <xf numFmtId="168" fontId="80" fillId="0" borderId="53" applyNumberFormat="0" applyFill="0" applyAlignment="0" applyProtection="0"/>
    <xf numFmtId="169" fontId="80" fillId="0" borderId="53" applyNumberFormat="0" applyFill="0" applyAlignment="0" applyProtection="0"/>
    <xf numFmtId="168" fontId="80" fillId="0" borderId="53" applyNumberFormat="0" applyFill="0" applyAlignment="0" applyProtection="0"/>
    <xf numFmtId="168" fontId="80" fillId="0" borderId="53" applyNumberFormat="0" applyFill="0" applyAlignment="0" applyProtection="0"/>
    <xf numFmtId="169" fontId="80" fillId="0" borderId="53" applyNumberFormat="0" applyFill="0" applyAlignment="0" applyProtection="0"/>
    <xf numFmtId="168" fontId="80" fillId="0" borderId="53" applyNumberFormat="0" applyFill="0" applyAlignment="0" applyProtection="0"/>
    <xf numFmtId="168" fontId="80" fillId="0" borderId="53" applyNumberFormat="0" applyFill="0" applyAlignment="0" applyProtection="0"/>
    <xf numFmtId="169" fontId="80" fillId="0" borderId="53" applyNumberFormat="0" applyFill="0" applyAlignment="0" applyProtection="0"/>
    <xf numFmtId="168" fontId="80" fillId="0" borderId="53" applyNumberFormat="0" applyFill="0" applyAlignment="0" applyProtection="0"/>
    <xf numFmtId="168" fontId="80" fillId="0" borderId="53" applyNumberFormat="0" applyFill="0" applyAlignment="0" applyProtection="0"/>
    <xf numFmtId="169" fontId="80" fillId="0" borderId="53" applyNumberFormat="0" applyFill="0" applyAlignment="0" applyProtection="0"/>
    <xf numFmtId="168" fontId="80" fillId="0" borderId="53" applyNumberFormat="0" applyFill="0" applyAlignment="0" applyProtection="0"/>
    <xf numFmtId="0" fontId="33" fillId="0" borderId="53" applyNumberFormat="0" applyFill="0" applyAlignment="0" applyProtection="0"/>
    <xf numFmtId="0" fontId="11" fillId="0" borderId="54"/>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11" applyNumberFormat="0" applyFill="0" applyAlignment="0" applyProtection="0"/>
    <xf numFmtId="168" fontId="80" fillId="0" borderId="111" applyNumberFormat="0" applyFill="0" applyAlignment="0" applyProtection="0"/>
    <xf numFmtId="169" fontId="80" fillId="0" borderId="111" applyNumberFormat="0" applyFill="0" applyAlignment="0" applyProtection="0"/>
    <xf numFmtId="168" fontId="80" fillId="0" borderId="111" applyNumberFormat="0" applyFill="0" applyAlignment="0" applyProtection="0"/>
    <xf numFmtId="168" fontId="80" fillId="0" borderId="111" applyNumberFormat="0" applyFill="0" applyAlignment="0" applyProtection="0"/>
    <xf numFmtId="169" fontId="80" fillId="0" borderId="111" applyNumberFormat="0" applyFill="0" applyAlignment="0" applyProtection="0"/>
    <xf numFmtId="168" fontId="80" fillId="0" borderId="111" applyNumberFormat="0" applyFill="0" applyAlignment="0" applyProtection="0"/>
    <xf numFmtId="168" fontId="80" fillId="0" borderId="111" applyNumberFormat="0" applyFill="0" applyAlignment="0" applyProtection="0"/>
    <xf numFmtId="169" fontId="80" fillId="0" borderId="111" applyNumberFormat="0" applyFill="0" applyAlignment="0" applyProtection="0"/>
    <xf numFmtId="168" fontId="80" fillId="0" borderId="111" applyNumberFormat="0" applyFill="0" applyAlignment="0" applyProtection="0"/>
    <xf numFmtId="168" fontId="80" fillId="0" borderId="111" applyNumberFormat="0" applyFill="0" applyAlignment="0" applyProtection="0"/>
    <xf numFmtId="169" fontId="80" fillId="0" borderId="111" applyNumberFormat="0" applyFill="0" applyAlignment="0" applyProtection="0"/>
    <xf numFmtId="168" fontId="80"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169" fontId="80"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168" fontId="80"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168" fontId="80"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0" fontId="33" fillId="0" borderId="111" applyNumberFormat="0" applyFill="0" applyAlignment="0" applyProtection="0"/>
    <xf numFmtId="188" fontId="2" fillId="70" borderId="106" applyFont="0">
      <alignment horizontal="right" vertical="center"/>
    </xf>
    <xf numFmtId="3" fontId="2" fillId="70" borderId="106" applyFont="0">
      <alignment horizontal="right" vertical="center"/>
    </xf>
    <xf numFmtId="0" fontId="69" fillId="64" borderId="110" applyNumberFormat="0" applyAlignment="0" applyProtection="0"/>
    <xf numFmtId="168" fontId="71" fillId="64" borderId="110" applyNumberFormat="0" applyAlignment="0" applyProtection="0"/>
    <xf numFmtId="169" fontId="71" fillId="64" borderId="110" applyNumberFormat="0" applyAlignment="0" applyProtection="0"/>
    <xf numFmtId="168" fontId="71" fillId="64" borderId="110" applyNumberFormat="0" applyAlignment="0" applyProtection="0"/>
    <xf numFmtId="168" fontId="71" fillId="64" borderId="110" applyNumberFormat="0" applyAlignment="0" applyProtection="0"/>
    <xf numFmtId="169" fontId="71" fillId="64" borderId="110" applyNumberFormat="0" applyAlignment="0" applyProtection="0"/>
    <xf numFmtId="168" fontId="71" fillId="64" borderId="110" applyNumberFormat="0" applyAlignment="0" applyProtection="0"/>
    <xf numFmtId="168" fontId="71" fillId="64" borderId="110" applyNumberFormat="0" applyAlignment="0" applyProtection="0"/>
    <xf numFmtId="169" fontId="71" fillId="64" borderId="110" applyNumberFormat="0" applyAlignment="0" applyProtection="0"/>
    <xf numFmtId="168" fontId="71" fillId="64" borderId="110" applyNumberFormat="0" applyAlignment="0" applyProtection="0"/>
    <xf numFmtId="168" fontId="71" fillId="64" borderId="110" applyNumberFormat="0" applyAlignment="0" applyProtection="0"/>
    <xf numFmtId="169" fontId="71" fillId="64" borderId="110" applyNumberFormat="0" applyAlignment="0" applyProtection="0"/>
    <xf numFmtId="168" fontId="71"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169" fontId="71"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168" fontId="71"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168" fontId="71"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0" fontId="69" fillId="64" borderId="110" applyNumberFormat="0" applyAlignment="0" applyProtection="0"/>
    <xf numFmtId="3" fontId="2" fillId="75" borderId="106" applyFont="0">
      <alignment horizontal="right" vertical="center"/>
      <protection locked="0"/>
    </xf>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2"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2" fillId="74" borderId="109" applyNumberFormat="0" applyFont="0" applyAlignment="0" applyProtection="0"/>
    <xf numFmtId="0" fontId="13"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2"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0" fontId="13" fillId="74" borderId="109" applyNumberFormat="0" applyFont="0" applyAlignment="0" applyProtection="0"/>
    <xf numFmtId="3" fontId="2" fillId="72" borderId="106" applyFont="0">
      <alignment horizontal="right" vertical="center"/>
      <protection locked="0"/>
    </xf>
    <xf numFmtId="0" fontId="52" fillId="43" borderId="108" applyNumberFormat="0" applyAlignment="0" applyProtection="0"/>
    <xf numFmtId="168" fontId="54" fillId="43" borderId="108" applyNumberFormat="0" applyAlignment="0" applyProtection="0"/>
    <xf numFmtId="169" fontId="54" fillId="43" borderId="108" applyNumberFormat="0" applyAlignment="0" applyProtection="0"/>
    <xf numFmtId="168" fontId="54" fillId="43" borderId="108" applyNumberFormat="0" applyAlignment="0" applyProtection="0"/>
    <xf numFmtId="168" fontId="54" fillId="43" borderId="108" applyNumberFormat="0" applyAlignment="0" applyProtection="0"/>
    <xf numFmtId="169" fontId="54" fillId="43" borderId="108" applyNumberFormat="0" applyAlignment="0" applyProtection="0"/>
    <xf numFmtId="168" fontId="54" fillId="43" borderId="108" applyNumberFormat="0" applyAlignment="0" applyProtection="0"/>
    <xf numFmtId="168" fontId="54" fillId="43" borderId="108" applyNumberFormat="0" applyAlignment="0" applyProtection="0"/>
    <xf numFmtId="169" fontId="54" fillId="43" borderId="108" applyNumberFormat="0" applyAlignment="0" applyProtection="0"/>
    <xf numFmtId="168" fontId="54" fillId="43" borderId="108" applyNumberFormat="0" applyAlignment="0" applyProtection="0"/>
    <xf numFmtId="168" fontId="54" fillId="43" borderId="108" applyNumberFormat="0" applyAlignment="0" applyProtection="0"/>
    <xf numFmtId="169" fontId="54" fillId="43" borderId="108" applyNumberFormat="0" applyAlignment="0" applyProtection="0"/>
    <xf numFmtId="168" fontId="54"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169" fontId="54"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168" fontId="54"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168" fontId="54"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52" fillId="43" borderId="108"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48" fillId="70" borderId="107" applyFont="0" applyBorder="0">
      <alignment horizontal="center" wrapText="1"/>
    </xf>
    <xf numFmtId="168" fontId="40" fillId="0" borderId="104">
      <alignment horizontal="left" vertical="center"/>
    </xf>
    <xf numFmtId="0" fontId="40" fillId="0" borderId="104">
      <alignment horizontal="left" vertical="center"/>
    </xf>
    <xf numFmtId="0" fontId="40" fillId="0" borderId="104">
      <alignment horizontal="left" vertical="center"/>
    </xf>
    <xf numFmtId="0" fontId="2" fillId="69" borderId="106" applyNumberFormat="0" applyFont="0" applyBorder="0" applyProtection="0">
      <alignment horizontal="center" vertical="center"/>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2" fillId="0" borderId="106" applyNumberFormat="0" applyAlignment="0">
      <alignment horizontal="right"/>
      <protection locked="0"/>
    </xf>
    <xf numFmtId="0" fontId="24" fillId="64" borderId="108" applyNumberFormat="0" applyAlignment="0" applyProtection="0"/>
    <xf numFmtId="168" fontId="26" fillId="64" borderId="108" applyNumberFormat="0" applyAlignment="0" applyProtection="0"/>
    <xf numFmtId="169" fontId="26" fillId="64" borderId="108" applyNumberFormat="0" applyAlignment="0" applyProtection="0"/>
    <xf numFmtId="168" fontId="26" fillId="64" borderId="108" applyNumberFormat="0" applyAlignment="0" applyProtection="0"/>
    <xf numFmtId="168" fontId="26" fillId="64" borderId="108" applyNumberFormat="0" applyAlignment="0" applyProtection="0"/>
    <xf numFmtId="169" fontId="26" fillId="64" borderId="108" applyNumberFormat="0" applyAlignment="0" applyProtection="0"/>
    <xf numFmtId="168" fontId="26" fillId="64" borderId="108" applyNumberFormat="0" applyAlignment="0" applyProtection="0"/>
    <xf numFmtId="168" fontId="26" fillId="64" borderId="108" applyNumberFormat="0" applyAlignment="0" applyProtection="0"/>
    <xf numFmtId="169" fontId="26" fillId="64" borderId="108" applyNumberFormat="0" applyAlignment="0" applyProtection="0"/>
    <xf numFmtId="168" fontId="26" fillId="64" borderId="108" applyNumberFormat="0" applyAlignment="0" applyProtection="0"/>
    <xf numFmtId="168" fontId="26" fillId="64" borderId="108" applyNumberFormat="0" applyAlignment="0" applyProtection="0"/>
    <xf numFmtId="169" fontId="26" fillId="64" borderId="108" applyNumberFormat="0" applyAlignment="0" applyProtection="0"/>
    <xf numFmtId="168" fontId="26"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169" fontId="26"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168" fontId="26"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168" fontId="26"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24" fillId="64" borderId="108" applyNumberFormat="0" applyAlignment="0" applyProtection="0"/>
    <xf numFmtId="0" fontId="1" fillId="0" borderId="0"/>
    <xf numFmtId="169" fontId="12" fillId="37" borderId="0"/>
    <xf numFmtId="0" fontId="2" fillId="0" borderId="0">
      <alignment vertical="center"/>
    </xf>
    <xf numFmtId="166" fontId="1" fillId="0" borderId="0" applyFont="0" applyFill="0" applyBorder="0" applyAlignment="0" applyProtection="0"/>
  </cellStyleXfs>
  <cellXfs count="910">
    <xf numFmtId="0" fontId="0" fillId="0" borderId="0" xfId="0"/>
    <xf numFmtId="0" fontId="3" fillId="0" borderId="0" xfId="0" applyFont="1"/>
    <xf numFmtId="0" fontId="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7" xfId="0" applyNumberFormat="1" applyFont="1" applyFill="1" applyBorder="1" applyAlignment="1">
      <alignment horizontal="right" vertical="center"/>
    </xf>
    <xf numFmtId="49" fontId="90" fillId="0" borderId="83" xfId="0" applyNumberFormat="1" applyFont="1" applyFill="1" applyBorder="1" applyAlignment="1">
      <alignment horizontal="right" vertical="center"/>
    </xf>
    <xf numFmtId="49" fontId="90" fillId="0" borderId="86" xfId="0" applyNumberFormat="1" applyFont="1" applyFill="1" applyBorder="1" applyAlignment="1">
      <alignment horizontal="right" vertical="center"/>
    </xf>
    <xf numFmtId="49" fontId="90" fillId="0" borderId="91"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91"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0" borderId="93" xfId="0" applyFont="1" applyFill="1" applyBorder="1" applyAlignment="1">
      <alignment horizontal="right" vertical="center"/>
    </xf>
    <xf numFmtId="0" fontId="8" fillId="0" borderId="106" xfId="17" applyFill="1" applyBorder="1" applyAlignment="1" applyProtection="1"/>
    <xf numFmtId="0" fontId="5" fillId="3" borderId="106" xfId="20960" applyFont="1" applyFill="1" applyBorder="1" applyAlignment="1" applyProtection="1"/>
    <xf numFmtId="0" fontId="87" fillId="0" borderId="106" xfId="20960" applyFont="1" applyFill="1" applyBorder="1" applyAlignment="1" applyProtection="1">
      <alignment horizontal="center" vertical="center"/>
    </xf>
    <xf numFmtId="0" fontId="3" fillId="0" borderId="106" xfId="0" applyFont="1" applyBorder="1"/>
    <xf numFmtId="0" fontId="8" fillId="0" borderId="106" xfId="17" applyFill="1" applyBorder="1" applyAlignment="1" applyProtection="1">
      <alignment horizontal="left" vertical="center" wrapText="1"/>
    </xf>
    <xf numFmtId="49" fontId="92" fillId="0" borderId="106" xfId="0" applyNumberFormat="1" applyFont="1" applyFill="1" applyBorder="1" applyAlignment="1">
      <alignment horizontal="right" vertical="center" wrapText="1"/>
    </xf>
    <xf numFmtId="0" fontId="8" fillId="0" borderId="106" xfId="17" applyFill="1" applyBorder="1" applyAlignment="1" applyProtection="1">
      <alignment horizontal="left" vertical="center"/>
    </xf>
    <xf numFmtId="0" fontId="8" fillId="0" borderId="106" xfId="17" applyBorder="1" applyAlignment="1" applyProtection="1"/>
    <xf numFmtId="0" fontId="3" fillId="0" borderId="106" xfId="0" applyFont="1" applyFill="1" applyBorder="1"/>
    <xf numFmtId="0" fontId="90" fillId="0" borderId="93" xfId="0" applyFont="1" applyFill="1" applyBorder="1" applyAlignment="1">
      <alignment horizontal="left" vertical="center"/>
    </xf>
    <xf numFmtId="0" fontId="90" fillId="0" borderId="91" xfId="0" applyFont="1" applyFill="1" applyBorder="1" applyAlignment="1">
      <alignment vertical="center" wrapText="1"/>
    </xf>
    <xf numFmtId="0" fontId="90" fillId="0" borderId="91" xfId="0" applyFont="1" applyFill="1" applyBorder="1" applyAlignment="1">
      <alignment horizontal="left" vertical="center" wrapText="1"/>
    </xf>
    <xf numFmtId="49" fontId="90" fillId="0" borderId="106" xfId="0" applyNumberFormat="1" applyFont="1" applyFill="1" applyBorder="1" applyAlignment="1">
      <alignment horizontal="right" vertical="center"/>
    </xf>
    <xf numFmtId="0" fontId="90" fillId="3" borderId="106" xfId="5" applyNumberFormat="1" applyFont="1" applyFill="1" applyBorder="1" applyAlignment="1" applyProtection="1">
      <alignment horizontal="right" vertical="center"/>
      <protection locked="0"/>
    </xf>
    <xf numFmtId="0" fontId="90" fillId="0" borderId="106" xfId="0" applyNumberFormat="1" applyFont="1" applyFill="1" applyBorder="1" applyAlignment="1">
      <alignment vertical="center" wrapText="1"/>
    </xf>
    <xf numFmtId="0" fontId="96" fillId="0" borderId="106" xfId="0" applyNumberFormat="1" applyFont="1" applyFill="1" applyBorder="1" applyAlignment="1">
      <alignment horizontal="left" vertical="center" wrapText="1"/>
    </xf>
    <xf numFmtId="0" fontId="90" fillId="0" borderId="106" xfId="0" applyNumberFormat="1" applyFont="1" applyFill="1" applyBorder="1" applyAlignment="1">
      <alignment vertical="center"/>
    </xf>
    <xf numFmtId="0" fontId="96" fillId="0" borderId="106" xfId="0" applyNumberFormat="1" applyFont="1" applyFill="1" applyBorder="1" applyAlignment="1">
      <alignment vertical="center" wrapText="1"/>
    </xf>
    <xf numFmtId="2" fontId="90" fillId="3" borderId="106" xfId="5" applyNumberFormat="1" applyFont="1" applyFill="1" applyBorder="1" applyAlignment="1" applyProtection="1">
      <alignment horizontal="right" vertical="center"/>
      <protection locked="0"/>
    </xf>
    <xf numFmtId="0" fontId="90" fillId="0" borderId="106" xfId="0" applyNumberFormat="1" applyFont="1" applyFill="1" applyBorder="1" applyAlignment="1">
      <alignment horizontal="left" vertical="center" wrapText="1"/>
    </xf>
    <xf numFmtId="0" fontId="90" fillId="0" borderId="106" xfId="0" applyNumberFormat="1" applyFont="1" applyFill="1" applyBorder="1" applyAlignment="1">
      <alignment horizontal="right" vertical="center"/>
    </xf>
    <xf numFmtId="0" fontId="97" fillId="0" borderId="0" xfId="0" applyFont="1" applyFill="1" applyBorder="1" applyAlignment="1"/>
    <xf numFmtId="0" fontId="90" fillId="0" borderId="106" xfId="12672" applyFont="1" applyFill="1" applyBorder="1" applyAlignment="1">
      <alignment horizontal="left" vertical="center" wrapText="1"/>
    </xf>
    <xf numFmtId="0" fontId="90" fillId="0" borderId="101" xfId="0" applyNumberFormat="1" applyFont="1" applyFill="1" applyBorder="1" applyAlignment="1">
      <alignment horizontal="left" vertical="top" wrapText="1"/>
    </xf>
    <xf numFmtId="0" fontId="98" fillId="0" borderId="106" xfId="0" applyFont="1" applyBorder="1"/>
    <xf numFmtId="0" fontId="96" fillId="0" borderId="106" xfId="0" applyFont="1" applyBorder="1" applyAlignment="1">
      <alignment horizontal="left" vertical="top" wrapText="1"/>
    </xf>
    <xf numFmtId="0" fontId="96" fillId="0" borderId="106" xfId="0" applyFont="1" applyBorder="1"/>
    <xf numFmtId="0" fontId="96" fillId="0" borderId="106" xfId="0" applyFont="1" applyBorder="1" applyAlignment="1">
      <alignment horizontal="left" wrapText="1" indent="2"/>
    </xf>
    <xf numFmtId="0" fontId="90" fillId="0" borderId="106" xfId="12672" applyFont="1" applyFill="1" applyBorder="1" applyAlignment="1">
      <alignment horizontal="left" vertical="center" wrapText="1" indent="2"/>
    </xf>
    <xf numFmtId="0" fontId="96" fillId="0" borderId="106" xfId="0" applyFont="1" applyBorder="1" applyAlignment="1">
      <alignment horizontal="left" vertical="top" wrapText="1" indent="2"/>
    </xf>
    <xf numFmtId="0" fontId="98" fillId="0" borderId="7" xfId="0" applyFont="1" applyBorder="1"/>
    <xf numFmtId="0" fontId="96" fillId="0" borderId="106" xfId="0" applyFont="1" applyFill="1" applyBorder="1" applyAlignment="1">
      <alignment horizontal="left" wrapText="1" indent="2"/>
    </xf>
    <xf numFmtId="0" fontId="96" fillId="0" borderId="106" xfId="0" applyFont="1" applyBorder="1" applyAlignment="1">
      <alignment horizontal="left" indent="1"/>
    </xf>
    <xf numFmtId="0" fontId="96" fillId="0" borderId="106" xfId="0" applyFont="1" applyBorder="1" applyAlignment="1">
      <alignment horizontal="left" indent="2"/>
    </xf>
    <xf numFmtId="49" fontId="96" fillId="0" borderId="106" xfId="0" applyNumberFormat="1" applyFont="1" applyFill="1" applyBorder="1" applyAlignment="1">
      <alignment horizontal="left" indent="3"/>
    </xf>
    <xf numFmtId="49" fontId="96" fillId="0" borderId="106" xfId="0" applyNumberFormat="1" applyFont="1" applyFill="1" applyBorder="1" applyAlignment="1">
      <alignment horizontal="left" vertical="center" indent="1"/>
    </xf>
    <xf numFmtId="0" fontId="90" fillId="0" borderId="106" xfId="0" applyFont="1" applyFill="1" applyBorder="1" applyAlignment="1">
      <alignment vertical="center" wrapText="1"/>
    </xf>
    <xf numFmtId="49" fontId="96" fillId="0" borderId="106" xfId="0" applyNumberFormat="1" applyFont="1" applyFill="1" applyBorder="1" applyAlignment="1">
      <alignment horizontal="left" vertical="top" wrapText="1" indent="2"/>
    </xf>
    <xf numFmtId="49" fontId="96" fillId="0" borderId="106" xfId="0" applyNumberFormat="1" applyFont="1" applyFill="1" applyBorder="1" applyAlignment="1">
      <alignment horizontal="left" vertical="top" wrapText="1"/>
    </xf>
    <xf numFmtId="49" fontId="96" fillId="0" borderId="106" xfId="0" applyNumberFormat="1" applyFont="1" applyFill="1" applyBorder="1" applyAlignment="1">
      <alignment horizontal="left" wrapText="1" indent="3"/>
    </xf>
    <xf numFmtId="49" fontId="96" fillId="0" borderId="106" xfId="0" applyNumberFormat="1" applyFont="1" applyFill="1" applyBorder="1" applyAlignment="1">
      <alignment horizontal="left" wrapText="1" indent="2"/>
    </xf>
    <xf numFmtId="49" fontId="96" fillId="0" borderId="106" xfId="0" applyNumberFormat="1" applyFont="1" applyFill="1" applyBorder="1" applyAlignment="1">
      <alignment vertical="top" wrapText="1"/>
    </xf>
    <xf numFmtId="0" fontId="8" fillId="0" borderId="106" xfId="17" applyFill="1" applyBorder="1" applyAlignment="1" applyProtection="1">
      <alignment wrapText="1"/>
    </xf>
    <xf numFmtId="49" fontId="96" fillId="0" borderId="106" xfId="0" applyNumberFormat="1" applyFont="1" applyFill="1" applyBorder="1" applyAlignment="1">
      <alignment horizontal="left" vertical="center" wrapText="1" indent="3"/>
    </xf>
    <xf numFmtId="0" fontId="96" fillId="0" borderId="106" xfId="0" applyFont="1" applyBorder="1" applyAlignment="1">
      <alignment horizontal="left" vertical="center" wrapText="1" indent="2"/>
    </xf>
    <xf numFmtId="0" fontId="90" fillId="0" borderId="106" xfId="0" applyFont="1" applyFill="1" applyBorder="1" applyAlignment="1">
      <alignment horizontal="left" vertical="center" wrapText="1"/>
    </xf>
    <xf numFmtId="0" fontId="94" fillId="0" borderId="0" xfId="0" applyFont="1" applyBorder="1" applyAlignment="1">
      <alignment horizontal="left" indent="1"/>
    </xf>
    <xf numFmtId="0" fontId="94" fillId="0" borderId="0" xfId="0" applyFont="1" applyBorder="1" applyAlignment="1">
      <alignment horizontal="left" indent="2"/>
    </xf>
    <xf numFmtId="49" fontId="94" fillId="0" borderId="0" xfId="0" applyNumberFormat="1" applyFont="1" applyBorder="1" applyAlignment="1">
      <alignment horizontal="left" indent="3"/>
    </xf>
    <xf numFmtId="49" fontId="94" fillId="0" borderId="0" xfId="0" applyNumberFormat="1" applyFont="1" applyBorder="1" applyAlignment="1">
      <alignment horizontal="left" indent="1"/>
    </xf>
    <xf numFmtId="49" fontId="94" fillId="0" borderId="0" xfId="0" applyNumberFormat="1" applyFont="1" applyBorder="1" applyAlignment="1">
      <alignment horizontal="left" wrapText="1" indent="2"/>
    </xf>
    <xf numFmtId="49" fontId="94" fillId="0" borderId="0" xfId="0" applyNumberFormat="1" applyFont="1" applyFill="1" applyBorder="1" applyAlignment="1">
      <alignment horizontal="left" wrapText="1" indent="3"/>
    </xf>
    <xf numFmtId="0" fontId="94" fillId="0" borderId="0" xfId="0" applyNumberFormat="1" applyFont="1" applyFill="1" applyBorder="1" applyAlignment="1">
      <alignment horizontal="left" wrapText="1" indent="1"/>
    </xf>
    <xf numFmtId="49" fontId="89" fillId="0" borderId="106" xfId="0" applyNumberFormat="1" applyFont="1" applyFill="1" applyBorder="1" applyAlignment="1">
      <alignment horizontal="right" vertical="center"/>
    </xf>
    <xf numFmtId="0" fontId="90" fillId="0" borderId="106" xfId="0" applyFont="1" applyFill="1" applyBorder="1" applyAlignment="1">
      <alignment horizontal="left" vertical="center" wrapText="1"/>
    </xf>
    <xf numFmtId="0" fontId="90" fillId="0" borderId="105" xfId="0" applyNumberFormat="1" applyFont="1" applyFill="1" applyBorder="1" applyAlignment="1">
      <alignment horizontal="left" vertical="center" wrapText="1"/>
    </xf>
    <xf numFmtId="0" fontId="90" fillId="0" borderId="106" xfId="0" applyFont="1" applyFill="1" applyBorder="1" applyAlignment="1">
      <alignment horizontal="left" vertical="center" wrapText="1"/>
    </xf>
    <xf numFmtId="0" fontId="93" fillId="0" borderId="106" xfId="0" applyNumberFormat="1" applyFont="1" applyFill="1" applyBorder="1" applyAlignment="1">
      <alignment vertical="center" wrapText="1"/>
    </xf>
    <xf numFmtId="0" fontId="93" fillId="0" borderId="106" xfId="0" applyFont="1" applyFill="1" applyBorder="1" applyAlignment="1">
      <alignment vertical="center" wrapText="1"/>
    </xf>
    <xf numFmtId="0" fontId="93" fillId="0" borderId="106" xfId="0" applyNumberFormat="1" applyFont="1" applyFill="1" applyBorder="1" applyAlignment="1">
      <alignment horizontal="left" vertical="center" wrapText="1" indent="1"/>
    </xf>
    <xf numFmtId="0" fontId="93" fillId="0" borderId="106" xfId="0" applyNumberFormat="1" applyFont="1" applyFill="1" applyBorder="1" applyAlignment="1">
      <alignment horizontal="left" vertical="center" indent="1"/>
    </xf>
    <xf numFmtId="0" fontId="95" fillId="0" borderId="106" xfId="0" applyFont="1" applyBorder="1" applyAlignment="1">
      <alignment horizontal="left" indent="2"/>
    </xf>
    <xf numFmtId="0" fontId="95" fillId="0" borderId="106" xfId="0" applyFont="1" applyBorder="1" applyAlignment="1">
      <alignment horizontal="left" vertical="center" wrapText="1"/>
    </xf>
    <xf numFmtId="0" fontId="93" fillId="0" borderId="106" xfId="0" applyFont="1" applyFill="1" applyBorder="1" applyAlignment="1">
      <alignment horizontal="left" vertical="center" wrapText="1"/>
    </xf>
    <xf numFmtId="0" fontId="100" fillId="0" borderId="141" xfId="0" applyNumberFormat="1" applyFont="1" applyFill="1" applyBorder="1" applyAlignment="1">
      <alignment horizontal="left" vertical="center" wrapText="1" readingOrder="1"/>
    </xf>
    <xf numFmtId="0" fontId="9" fillId="0" borderId="106" xfId="0" applyFont="1" applyBorder="1"/>
    <xf numFmtId="0" fontId="101" fillId="0" borderId="106" xfId="17" applyFont="1" applyBorder="1" applyAlignment="1" applyProtection="1"/>
    <xf numFmtId="164" fontId="102" fillId="36" borderId="106" xfId="7" applyNumberFormat="1" applyFont="1" applyFill="1" applyBorder="1" applyAlignment="1" applyProtection="1">
      <alignment horizontal="right"/>
    </xf>
    <xf numFmtId="164" fontId="102" fillId="36" borderId="120" xfId="7" applyNumberFormat="1" applyFont="1" applyFill="1" applyBorder="1" applyAlignment="1" applyProtection="1">
      <alignment horizontal="right"/>
    </xf>
    <xf numFmtId="164" fontId="102" fillId="0" borderId="106" xfId="7" applyNumberFormat="1" applyFont="1" applyFill="1" applyBorder="1" applyAlignment="1" applyProtection="1">
      <alignment horizontal="right"/>
    </xf>
    <xf numFmtId="164" fontId="102" fillId="36" borderId="25" xfId="7" applyNumberFormat="1" applyFont="1" applyFill="1" applyBorder="1" applyAlignment="1" applyProtection="1">
      <alignment horizontal="right"/>
    </xf>
    <xf numFmtId="164" fontId="102" fillId="36" borderId="26" xfId="7" applyNumberFormat="1" applyFont="1" applyFill="1" applyBorder="1" applyAlignment="1" applyProtection="1">
      <alignment horizontal="right"/>
    </xf>
    <xf numFmtId="164" fontId="103" fillId="36" borderId="106" xfId="7" applyNumberFormat="1" applyFont="1" applyFill="1" applyBorder="1"/>
    <xf numFmtId="0" fontId="102" fillId="0" borderId="0" xfId="11" applyFont="1" applyFill="1" applyBorder="1" applyProtection="1"/>
    <xf numFmtId="43" fontId="102" fillId="0" borderId="0" xfId="7" applyFont="1"/>
    <xf numFmtId="0" fontId="104" fillId="0" borderId="0" xfId="0" applyFont="1"/>
    <xf numFmtId="0" fontId="105" fillId="0" borderId="0" xfId="0" applyFont="1"/>
    <xf numFmtId="14" fontId="102" fillId="0" borderId="0" xfId="0" applyNumberFormat="1" applyFont="1" applyAlignment="1">
      <alignment horizontal="left"/>
    </xf>
    <xf numFmtId="0" fontId="104" fillId="0" borderId="0" xfId="0" applyFont="1" applyBorder="1"/>
    <xf numFmtId="0" fontId="105" fillId="0" borderId="0" xfId="0" applyFont="1" applyBorder="1"/>
    <xf numFmtId="0" fontId="102" fillId="0" borderId="0" xfId="0" applyFont="1"/>
    <xf numFmtId="0" fontId="102" fillId="0" borderId="1" xfId="0" applyFont="1" applyBorder="1"/>
    <xf numFmtId="0" fontId="106" fillId="0" borderId="1" xfId="0" applyFont="1" applyBorder="1" applyAlignment="1">
      <alignment horizontal="center"/>
    </xf>
    <xf numFmtId="0" fontId="107" fillId="0" borderId="1" xfId="0" applyFont="1" applyBorder="1" applyAlignment="1">
      <alignment horizontal="center" vertical="center"/>
    </xf>
    <xf numFmtId="0" fontId="102" fillId="0" borderId="18" xfId="0" applyFont="1" applyFill="1" applyBorder="1" applyAlignment="1">
      <alignment horizontal="right" vertical="center" wrapText="1"/>
    </xf>
    <xf numFmtId="0" fontId="102" fillId="0" borderId="19" xfId="0" applyFont="1" applyFill="1" applyBorder="1" applyAlignment="1">
      <alignment vertical="center" wrapText="1"/>
    </xf>
    <xf numFmtId="0" fontId="102" fillId="0" borderId="122" xfId="0" applyFont="1" applyFill="1" applyBorder="1" applyAlignment="1">
      <alignment horizontal="center" vertical="center" wrapText="1"/>
    </xf>
    <xf numFmtId="0" fontId="106" fillId="0" borderId="106" xfId="0" applyFont="1" applyFill="1" applyBorder="1" applyAlignment="1">
      <alignment horizontal="center" vertical="center" wrapText="1"/>
    </xf>
    <xf numFmtId="169" fontId="102" fillId="37" borderId="0" xfId="20" applyFont="1" applyBorder="1"/>
    <xf numFmtId="169" fontId="102" fillId="37" borderId="99" xfId="20" applyFont="1" applyBorder="1"/>
    <xf numFmtId="0" fontId="108" fillId="0" borderId="106" xfId="0" applyFont="1" applyFill="1" applyBorder="1" applyAlignment="1">
      <alignment horizontal="left" vertical="center" wrapText="1"/>
    </xf>
    <xf numFmtId="0" fontId="102" fillId="0" borderId="122" xfId="0" applyFont="1" applyFill="1" applyBorder="1" applyAlignment="1">
      <alignment horizontal="right" vertical="center" wrapText="1"/>
    </xf>
    <xf numFmtId="0" fontId="102" fillId="0" borderId="106" xfId="0" applyFont="1" applyFill="1" applyBorder="1" applyAlignment="1">
      <alignment vertical="center" wrapText="1"/>
    </xf>
    <xf numFmtId="193" fontId="102" fillId="0" borderId="106" xfId="0" applyNumberFormat="1" applyFont="1" applyFill="1" applyBorder="1" applyAlignment="1" applyProtection="1">
      <alignment vertical="center" wrapText="1"/>
      <protection locked="0"/>
    </xf>
    <xf numFmtId="193" fontId="104" fillId="0" borderId="106" xfId="0" applyNumberFormat="1" applyFont="1" applyFill="1" applyBorder="1" applyAlignment="1" applyProtection="1">
      <alignment vertical="center" wrapText="1"/>
      <protection locked="0"/>
    </xf>
    <xf numFmtId="193" fontId="104" fillId="0" borderId="120" xfId="0" applyNumberFormat="1" applyFont="1" applyFill="1" applyBorder="1" applyAlignment="1" applyProtection="1">
      <alignment vertical="center" wrapText="1"/>
      <protection locked="0"/>
    </xf>
    <xf numFmtId="193" fontId="102" fillId="0" borderId="106" xfId="0" applyNumberFormat="1" applyFont="1" applyFill="1" applyBorder="1" applyAlignment="1" applyProtection="1">
      <alignment horizontal="right" vertical="center" wrapText="1"/>
      <protection locked="0"/>
    </xf>
    <xf numFmtId="0" fontId="105" fillId="0" borderId="0" xfId="0" applyFont="1" applyFill="1"/>
    <xf numFmtId="0" fontId="102" fillId="0" borderId="122" xfId="0" applyFont="1" applyBorder="1" applyAlignment="1">
      <alignment horizontal="right" vertical="center" wrapText="1"/>
    </xf>
    <xf numFmtId="0" fontId="102" fillId="0" borderId="106" xfId="0" applyFont="1" applyBorder="1" applyAlignment="1">
      <alignment vertical="center" wrapText="1"/>
    </xf>
    <xf numFmtId="10" fontId="104" fillId="0" borderId="106" xfId="20961" applyNumberFormat="1" applyFont="1" applyFill="1" applyBorder="1" applyAlignment="1" applyProtection="1">
      <alignment horizontal="right" vertical="center" wrapText="1"/>
      <protection locked="0"/>
    </xf>
    <xf numFmtId="10" fontId="104" fillId="0" borderId="106" xfId="20961" applyNumberFormat="1" applyFont="1" applyBorder="1" applyAlignment="1" applyProtection="1">
      <alignment vertical="center" wrapText="1"/>
      <protection locked="0"/>
    </xf>
    <xf numFmtId="10" fontId="104" fillId="0" borderId="120" xfId="20961" applyNumberFormat="1" applyFont="1" applyBorder="1" applyAlignment="1" applyProtection="1">
      <alignment vertical="center" wrapText="1"/>
      <protection locked="0"/>
    </xf>
    <xf numFmtId="0" fontId="102" fillId="2" borderId="122" xfId="0" applyFont="1" applyFill="1" applyBorder="1" applyAlignment="1">
      <alignment horizontal="right" vertical="center"/>
    </xf>
    <xf numFmtId="0" fontId="102" fillId="2" borderId="106" xfId="0" applyFont="1" applyFill="1" applyBorder="1" applyAlignment="1">
      <alignment vertical="center"/>
    </xf>
    <xf numFmtId="10" fontId="102" fillId="2" borderId="106" xfId="20961" applyNumberFormat="1" applyFont="1" applyFill="1" applyBorder="1" applyAlignment="1" applyProtection="1">
      <alignment vertical="center"/>
      <protection locked="0"/>
    </xf>
    <xf numFmtId="10" fontId="109" fillId="2" borderId="106" xfId="20961" applyNumberFormat="1" applyFont="1" applyFill="1" applyBorder="1" applyAlignment="1" applyProtection="1">
      <alignment vertical="center"/>
      <protection locked="0"/>
    </xf>
    <xf numFmtId="10" fontId="109" fillId="2" borderId="120" xfId="20961" applyNumberFormat="1" applyFont="1" applyFill="1" applyBorder="1" applyAlignment="1" applyProtection="1">
      <alignment vertical="center"/>
      <protection locked="0"/>
    </xf>
    <xf numFmtId="10" fontId="102" fillId="37" borderId="0" xfId="20961" applyNumberFormat="1" applyFont="1" applyFill="1" applyBorder="1"/>
    <xf numFmtId="10" fontId="102" fillId="37" borderId="99" xfId="20961" applyNumberFormat="1" applyFont="1" applyFill="1" applyBorder="1"/>
    <xf numFmtId="10" fontId="102" fillId="2" borderId="120" xfId="20961" applyNumberFormat="1" applyFont="1" applyFill="1" applyBorder="1" applyAlignment="1" applyProtection="1">
      <alignment vertical="center"/>
      <protection locked="0"/>
    </xf>
    <xf numFmtId="193" fontId="102" fillId="2" borderId="106" xfId="0" applyNumberFormat="1" applyFont="1" applyFill="1" applyBorder="1" applyAlignment="1" applyProtection="1">
      <alignment vertical="center"/>
      <protection locked="0"/>
    </xf>
    <xf numFmtId="0" fontId="106" fillId="0" borderId="122" xfId="0" applyFont="1" applyFill="1" applyBorder="1" applyAlignment="1">
      <alignment horizontal="center" vertical="center" wrapText="1"/>
    </xf>
    <xf numFmtId="0" fontId="102" fillId="0" borderId="106" xfId="0" applyFont="1" applyFill="1" applyBorder="1" applyAlignment="1">
      <alignment horizontal="left" vertical="center" wrapText="1"/>
    </xf>
    <xf numFmtId="193" fontId="102" fillId="2" borderId="120" xfId="0" applyNumberFormat="1" applyFont="1" applyFill="1" applyBorder="1" applyAlignment="1" applyProtection="1">
      <alignment vertical="center"/>
      <protection locked="0"/>
    </xf>
    <xf numFmtId="193" fontId="109" fillId="2" borderId="106" xfId="0" applyNumberFormat="1" applyFont="1" applyFill="1" applyBorder="1" applyAlignment="1" applyProtection="1">
      <alignment vertical="center"/>
      <protection locked="0"/>
    </xf>
    <xf numFmtId="193" fontId="109" fillId="2" borderId="120" xfId="0" applyNumberFormat="1" applyFont="1" applyFill="1" applyBorder="1" applyAlignment="1" applyProtection="1">
      <alignment vertical="center"/>
      <protection locked="0"/>
    </xf>
    <xf numFmtId="0" fontId="102" fillId="2" borderId="113" xfId="0" applyFont="1" applyFill="1" applyBorder="1" applyAlignment="1">
      <alignment horizontal="right" vertical="center"/>
    </xf>
    <xf numFmtId="0" fontId="102" fillId="2" borderId="101" xfId="0" applyFont="1" applyFill="1" applyBorder="1" applyAlignment="1">
      <alignment vertical="center"/>
    </xf>
    <xf numFmtId="193" fontId="102" fillId="0" borderId="101" xfId="0" applyNumberFormat="1" applyFont="1" applyFill="1" applyBorder="1" applyAlignment="1" applyProtection="1">
      <alignment vertical="center"/>
      <protection locked="0"/>
    </xf>
    <xf numFmtId="193" fontId="109" fillId="2" borderId="101" xfId="0" applyNumberFormat="1" applyFont="1" applyFill="1" applyBorder="1" applyAlignment="1" applyProtection="1">
      <alignment vertical="center"/>
      <protection locked="0"/>
    </xf>
    <xf numFmtId="193" fontId="109" fillId="2" borderId="114" xfId="0" applyNumberFormat="1" applyFont="1" applyFill="1" applyBorder="1" applyAlignment="1" applyProtection="1">
      <alignment vertical="center"/>
      <protection locked="0"/>
    </xf>
    <xf numFmtId="0" fontId="102" fillId="2" borderId="24" xfId="0" applyFont="1" applyFill="1" applyBorder="1" applyAlignment="1">
      <alignment horizontal="right" vertical="center"/>
    </xf>
    <xf numFmtId="193" fontId="102" fillId="2" borderId="25" xfId="0" applyNumberFormat="1" applyFont="1" applyFill="1" applyBorder="1" applyAlignment="1" applyProtection="1">
      <alignment vertical="center"/>
      <protection locked="0"/>
    </xf>
    <xf numFmtId="10" fontId="102" fillId="0" borderId="25" xfId="20961" applyNumberFormat="1" applyFont="1" applyFill="1" applyBorder="1" applyAlignment="1" applyProtection="1">
      <alignment vertical="center"/>
      <protection locked="0"/>
    </xf>
    <xf numFmtId="10" fontId="109" fillId="2" borderId="25" xfId="20961" applyNumberFormat="1" applyFont="1" applyFill="1" applyBorder="1" applyAlignment="1" applyProtection="1">
      <alignment vertical="center"/>
      <protection locked="0"/>
    </xf>
    <xf numFmtId="10" fontId="109" fillId="2" borderId="26" xfId="20961" applyNumberFormat="1" applyFont="1" applyFill="1" applyBorder="1" applyAlignment="1" applyProtection="1">
      <alignment vertical="center"/>
      <protection locked="0"/>
    </xf>
    <xf numFmtId="0" fontId="102" fillId="0" borderId="0" xfId="0" applyFont="1" applyAlignment="1">
      <alignment horizontal="right"/>
    </xf>
    <xf numFmtId="0" fontId="104" fillId="0" borderId="0" xfId="0" applyFont="1" applyAlignment="1">
      <alignment wrapText="1"/>
    </xf>
    <xf numFmtId="0" fontId="102" fillId="0" borderId="0" xfId="0" applyFont="1" applyFill="1" applyAlignment="1">
      <alignment wrapText="1"/>
    </xf>
    <xf numFmtId="14" fontId="104" fillId="0" borderId="0" xfId="0" applyNumberFormat="1" applyFont="1" applyAlignment="1">
      <alignment horizontal="left"/>
    </xf>
    <xf numFmtId="0" fontId="102" fillId="0" borderId="0" xfId="0" applyFont="1" applyFill="1" applyBorder="1" applyProtection="1"/>
    <xf numFmtId="0" fontId="106"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10" fillId="0" borderId="0" xfId="0" applyFont="1" applyFill="1" applyBorder="1" applyProtection="1">
      <protection locked="0"/>
    </xf>
    <xf numFmtId="0" fontId="106" fillId="0" borderId="18" xfId="0" applyFont="1" applyFill="1" applyBorder="1" applyAlignment="1" applyProtection="1">
      <alignment horizontal="center" vertical="center"/>
    </xf>
    <xf numFmtId="0" fontId="102" fillId="0" borderId="19" xfId="0" applyFont="1" applyFill="1" applyBorder="1" applyProtection="1"/>
    <xf numFmtId="0" fontId="102" fillId="0" borderId="21" xfId="0" applyFont="1" applyFill="1" applyBorder="1" applyAlignment="1" applyProtection="1">
      <alignment horizontal="left" indent="1"/>
    </xf>
    <xf numFmtId="0" fontId="106"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2"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3" fontId="102" fillId="0" borderId="3" xfId="7" applyNumberFormat="1" applyFont="1" applyFill="1" applyBorder="1" applyAlignment="1" applyProtection="1">
      <alignment horizontal="right"/>
    </xf>
    <xf numFmtId="193" fontId="102" fillId="36" borderId="3" xfId="7" applyNumberFormat="1" applyFont="1" applyFill="1" applyBorder="1" applyAlignment="1" applyProtection="1">
      <alignment horizontal="right"/>
    </xf>
    <xf numFmtId="193" fontId="102" fillId="0" borderId="10" xfId="0" applyNumberFormat="1" applyFont="1" applyFill="1" applyBorder="1" applyAlignment="1" applyProtection="1">
      <alignment horizontal="right"/>
    </xf>
    <xf numFmtId="193" fontId="102" fillId="0" borderId="3" xfId="0" applyNumberFormat="1" applyFont="1" applyFill="1" applyBorder="1" applyAlignment="1" applyProtection="1">
      <alignment horizontal="right"/>
    </xf>
    <xf numFmtId="193" fontId="102" fillId="36" borderId="22"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6" fillId="0" borderId="8" xfId="0" applyFont="1" applyFill="1" applyBorder="1" applyAlignment="1" applyProtection="1"/>
    <xf numFmtId="193" fontId="102" fillId="0" borderId="3" xfId="7" applyNumberFormat="1" applyFont="1" applyFill="1" applyBorder="1" applyAlignment="1" applyProtection="1">
      <alignment horizontal="right"/>
      <protection locked="0"/>
    </xf>
    <xf numFmtId="193" fontId="102" fillId="0" borderId="10" xfId="0" applyNumberFormat="1" applyFont="1" applyFill="1" applyBorder="1" applyAlignment="1" applyProtection="1">
      <alignment horizontal="right"/>
      <protection locked="0"/>
    </xf>
    <xf numFmtId="193" fontId="102" fillId="0" borderId="3" xfId="0" applyNumberFormat="1" applyFont="1" applyFill="1" applyBorder="1" applyAlignment="1" applyProtection="1">
      <alignment horizontal="right"/>
      <protection locked="0"/>
    </xf>
    <xf numFmtId="193" fontId="102" fillId="0" borderId="22" xfId="0" applyNumberFormat="1" applyFont="1" applyFill="1" applyBorder="1" applyAlignment="1" applyProtection="1">
      <alignment horizontal="right"/>
    </xf>
    <xf numFmtId="0" fontId="102" fillId="0" borderId="24" xfId="0" applyFont="1" applyFill="1" applyBorder="1" applyAlignment="1" applyProtection="1">
      <alignment horizontal="left" indent="1"/>
    </xf>
    <xf numFmtId="0" fontId="106" fillId="0" borderId="27" xfId="0" applyFont="1" applyFill="1" applyBorder="1" applyAlignment="1" applyProtection="1"/>
    <xf numFmtId="193" fontId="102" fillId="36" borderId="25" xfId="7" applyNumberFormat="1" applyFont="1" applyFill="1" applyBorder="1" applyAlignment="1" applyProtection="1">
      <alignment horizontal="right"/>
    </xf>
    <xf numFmtId="193" fontId="102" fillId="36" borderId="26" xfId="0" applyNumberFormat="1" applyFont="1" applyFill="1" applyBorder="1" applyAlignment="1" applyProtection="1">
      <alignment horizontal="right"/>
    </xf>
    <xf numFmtId="0" fontId="111" fillId="0" borderId="0" xfId="0" applyFont="1" applyAlignment="1">
      <alignment vertical="center"/>
    </xf>
    <xf numFmtId="0" fontId="112" fillId="0" borderId="0" xfId="0" applyFont="1"/>
    <xf numFmtId="0" fontId="102" fillId="0" borderId="0" xfId="0" applyFont="1" applyBorder="1"/>
    <xf numFmtId="0" fontId="102" fillId="0" borderId="0" xfId="0" applyFont="1" applyFill="1" applyBorder="1"/>
    <xf numFmtId="0" fontId="106" fillId="0" borderId="0" xfId="0" applyFont="1" applyAlignment="1">
      <alignment horizontal="center"/>
    </xf>
    <xf numFmtId="0" fontId="110" fillId="0" borderId="0" xfId="0" applyFont="1" applyFill="1"/>
    <xf numFmtId="0" fontId="102" fillId="0" borderId="18" xfId="0" applyFont="1" applyFill="1" applyBorder="1" applyAlignment="1">
      <alignment horizontal="left" vertical="center" indent="1"/>
    </xf>
    <xf numFmtId="0" fontId="102" fillId="0" borderId="19" xfId="0" applyFont="1" applyFill="1" applyBorder="1" applyAlignment="1">
      <alignment horizontal="left" vertical="center"/>
    </xf>
    <xf numFmtId="0" fontId="102" fillId="0" borderId="21" xfId="0" applyFont="1" applyFill="1" applyBorder="1" applyAlignment="1">
      <alignment horizontal="left" vertical="center" indent="1"/>
    </xf>
    <xf numFmtId="0" fontId="102" fillId="0" borderId="3" xfId="0" applyFont="1" applyFill="1" applyBorder="1" applyAlignment="1">
      <alignment horizontal="left" vertical="center"/>
    </xf>
    <xf numFmtId="0" fontId="102" fillId="0" borderId="3" xfId="0" applyFont="1" applyFill="1" applyBorder="1" applyAlignment="1">
      <alignment horizontal="center" vertical="center" wrapText="1"/>
    </xf>
    <xf numFmtId="0" fontId="102" fillId="0" borderId="22" xfId="0" applyFont="1" applyFill="1" applyBorder="1" applyAlignment="1">
      <alignment horizontal="center" vertical="center" wrapText="1"/>
    </xf>
    <xf numFmtId="0" fontId="102" fillId="0" borderId="21" xfId="0" applyFont="1" applyFill="1" applyBorder="1" applyAlignment="1">
      <alignment horizontal="left" indent="1"/>
    </xf>
    <xf numFmtId="0" fontId="106" fillId="0" borderId="3" xfId="0" applyFont="1" applyFill="1" applyBorder="1" applyAlignment="1">
      <alignment horizontal="center"/>
    </xf>
    <xf numFmtId="38" fontId="102" fillId="0" borderId="3" xfId="0" applyNumberFormat="1" applyFont="1" applyFill="1" applyBorder="1" applyAlignment="1" applyProtection="1">
      <alignment horizontal="right"/>
      <protection locked="0"/>
    </xf>
    <xf numFmtId="38" fontId="102" fillId="0" borderId="22" xfId="0" applyNumberFormat="1" applyFont="1" applyFill="1" applyBorder="1" applyAlignment="1" applyProtection="1">
      <alignment horizontal="right"/>
      <protection locked="0"/>
    </xf>
    <xf numFmtId="0" fontId="102" fillId="0" borderId="3" xfId="0" applyFont="1" applyFill="1" applyBorder="1" applyAlignment="1">
      <alignment horizontal="left" wrapText="1" indent="1"/>
    </xf>
    <xf numFmtId="193" fontId="102" fillId="36" borderId="22" xfId="7" applyNumberFormat="1" applyFont="1" applyFill="1" applyBorder="1" applyAlignment="1" applyProtection="1">
      <alignment horizontal="right"/>
    </xf>
    <xf numFmtId="193" fontId="102" fillId="36" borderId="3" xfId="0" applyNumberFormat="1" applyFont="1" applyFill="1" applyBorder="1" applyAlignment="1">
      <alignment horizontal="right"/>
    </xf>
    <xf numFmtId="0" fontId="102" fillId="0" borderId="3" xfId="0" applyFont="1" applyFill="1" applyBorder="1" applyAlignment="1">
      <alignment horizontal="left" wrapText="1" indent="2"/>
    </xf>
    <xf numFmtId="0" fontId="106" fillId="0" borderId="3" xfId="0" applyFont="1" applyFill="1" applyBorder="1" applyAlignment="1"/>
    <xf numFmtId="193" fontId="102" fillId="0" borderId="22" xfId="7" applyNumberFormat="1" applyFont="1" applyFill="1" applyBorder="1" applyAlignment="1" applyProtection="1">
      <alignment horizontal="right"/>
    </xf>
    <xf numFmtId="0" fontId="106" fillId="0" borderId="3" xfId="0" applyFont="1" applyFill="1" applyBorder="1" applyAlignment="1">
      <alignment horizontal="left"/>
    </xf>
    <xf numFmtId="193" fontId="106" fillId="0" borderId="3" xfId="0" applyNumberFormat="1" applyFont="1" applyFill="1" applyBorder="1" applyAlignment="1">
      <alignment horizontal="center"/>
    </xf>
    <xf numFmtId="193" fontId="106" fillId="0" borderId="22" xfId="0" applyNumberFormat="1" applyFont="1" applyFill="1" applyBorder="1" applyAlignment="1">
      <alignment horizontal="center"/>
    </xf>
    <xf numFmtId="0" fontId="102" fillId="0" borderId="3" xfId="0" applyFont="1" applyFill="1" applyBorder="1" applyAlignment="1">
      <alignment horizontal="left" indent="1"/>
    </xf>
    <xf numFmtId="193" fontId="102" fillId="36" borderId="3" xfId="0" applyNumberFormat="1" applyFont="1" applyFill="1" applyBorder="1" applyAlignment="1" applyProtection="1">
      <alignment horizontal="right"/>
    </xf>
    <xf numFmtId="193" fontId="102" fillId="0" borderId="22" xfId="0" applyNumberFormat="1" applyFont="1" applyFill="1" applyBorder="1" applyAlignment="1" applyProtection="1">
      <alignment horizontal="right"/>
      <protection locked="0"/>
    </xf>
    <xf numFmtId="193" fontId="102" fillId="36" borderId="3" xfId="7" applyNumberFormat="1" applyFont="1" applyFill="1" applyBorder="1" applyAlignment="1" applyProtection="1"/>
    <xf numFmtId="193" fontId="102" fillId="0" borderId="3" xfId="0" applyNumberFormat="1" applyFont="1" applyFill="1" applyBorder="1" applyAlignment="1" applyProtection="1">
      <protection locked="0"/>
    </xf>
    <xf numFmtId="193" fontId="102" fillId="36" borderId="22" xfId="7" applyNumberFormat="1" applyFont="1" applyFill="1" applyBorder="1" applyAlignment="1" applyProtection="1"/>
    <xf numFmtId="0" fontId="105" fillId="0" borderId="0" xfId="0" applyFont="1" applyAlignment="1">
      <alignment horizontal="left" indent="1"/>
    </xf>
    <xf numFmtId="0" fontId="112" fillId="0" borderId="0" xfId="0" applyFont="1" applyAlignment="1">
      <alignment horizontal="left" indent="1"/>
    </xf>
    <xf numFmtId="0" fontId="106" fillId="0" borderId="3" xfId="0" applyFont="1" applyFill="1" applyBorder="1" applyAlignment="1">
      <alignment horizontal="left" indent="1"/>
    </xf>
    <xf numFmtId="0" fontId="106" fillId="0" borderId="3" xfId="0" applyFont="1" applyFill="1" applyBorder="1" applyAlignment="1">
      <alignment horizontal="center" vertical="center" wrapText="1"/>
    </xf>
    <xf numFmtId="193" fontId="102" fillId="0" borderId="3" xfId="0" applyNumberFormat="1" applyFont="1" applyFill="1" applyBorder="1" applyAlignment="1" applyProtection="1">
      <alignment horizontal="right" vertical="center"/>
      <protection locked="0"/>
    </xf>
    <xf numFmtId="0" fontId="102" fillId="0" borderId="24" xfId="0" applyFont="1" applyFill="1" applyBorder="1" applyAlignment="1">
      <alignment horizontal="left" vertical="center" indent="1"/>
    </xf>
    <xf numFmtId="0" fontId="106" fillId="0" borderId="25" xfId="0" applyFont="1" applyFill="1" applyBorder="1" applyAlignment="1"/>
    <xf numFmtId="193" fontId="102" fillId="36" borderId="25" xfId="0" applyNumberFormat="1" applyFont="1" applyFill="1" applyBorder="1" applyAlignment="1">
      <alignment horizontal="right"/>
    </xf>
    <xf numFmtId="193" fontId="102" fillId="36" borderId="26" xfId="7" applyNumberFormat="1" applyFont="1" applyFill="1" applyBorder="1" applyAlignment="1" applyProtection="1">
      <alignment horizontal="right"/>
    </xf>
    <xf numFmtId="0" fontId="102" fillId="0" borderId="0" xfId="0" applyFont="1" applyFill="1" applyBorder="1" applyAlignment="1">
      <alignment horizontal="center"/>
    </xf>
    <xf numFmtId="0" fontId="102" fillId="0" borderId="0" xfId="0" applyFont="1" applyFill="1" applyAlignment="1">
      <alignment horizontal="center"/>
    </xf>
    <xf numFmtId="0" fontId="110" fillId="0" borderId="0" xfId="0" applyFont="1" applyFill="1" applyAlignment="1">
      <alignment horizontal="center"/>
    </xf>
    <xf numFmtId="0" fontId="104" fillId="0" borderId="21" xfId="0" applyFont="1" applyFill="1" applyBorder="1" applyAlignment="1">
      <alignment horizontal="center" vertical="center"/>
    </xf>
    <xf numFmtId="0" fontId="106" fillId="0" borderId="10" xfId="0" applyNumberFormat="1" applyFont="1" applyFill="1" applyBorder="1" applyAlignment="1">
      <alignment vertical="center" wrapText="1"/>
    </xf>
    <xf numFmtId="0" fontId="102" fillId="0" borderId="10" xfId="0" applyNumberFormat="1" applyFont="1" applyFill="1" applyBorder="1" applyAlignment="1">
      <alignment horizontal="left" vertical="center" wrapText="1"/>
    </xf>
    <xf numFmtId="0" fontId="110" fillId="0" borderId="10" xfId="0" applyFont="1" applyFill="1" applyBorder="1" applyAlignment="1" applyProtection="1">
      <alignment horizontal="left" vertical="center" indent="1"/>
      <protection locked="0"/>
    </xf>
    <xf numFmtId="0" fontId="110" fillId="0" borderId="10" xfId="0" applyFont="1" applyFill="1" applyBorder="1" applyAlignment="1" applyProtection="1">
      <alignment horizontal="left" vertical="center"/>
      <protection locked="0"/>
    </xf>
    <xf numFmtId="0" fontId="104" fillId="0" borderId="24" xfId="0" applyFont="1" applyFill="1" applyBorder="1" applyAlignment="1">
      <alignment horizontal="center" vertical="center"/>
    </xf>
    <xf numFmtId="0" fontId="106" fillId="0" borderId="28" xfId="0" applyNumberFormat="1" applyFont="1" applyFill="1" applyBorder="1" applyAlignment="1">
      <alignment vertical="center" wrapText="1"/>
    </xf>
    <xf numFmtId="0" fontId="112" fillId="0" borderId="0" xfId="0" applyFont="1" applyBorder="1"/>
    <xf numFmtId="0" fontId="104" fillId="0" borderId="1" xfId="0" applyFont="1" applyBorder="1"/>
    <xf numFmtId="0" fontId="107" fillId="0" borderId="1" xfId="0" applyFont="1" applyBorder="1" applyAlignment="1">
      <alignment horizontal="center"/>
    </xf>
    <xf numFmtId="0" fontId="110" fillId="0" borderId="1" xfId="0" applyFont="1" applyFill="1" applyBorder="1" applyAlignment="1">
      <alignment horizontal="center"/>
    </xf>
    <xf numFmtId="0" fontId="104" fillId="0" borderId="18" xfId="0" applyFont="1" applyBorder="1" applyAlignment="1">
      <alignment vertical="center" wrapText="1"/>
    </xf>
    <xf numFmtId="0" fontId="107" fillId="0" borderId="19" xfId="0" applyFont="1" applyBorder="1" applyAlignment="1">
      <alignment vertical="center" wrapText="1"/>
    </xf>
    <xf numFmtId="0" fontId="104" fillId="0" borderId="122" xfId="0" applyFont="1" applyBorder="1" applyAlignment="1">
      <alignment horizontal="center" vertical="center" wrapText="1"/>
    </xf>
    <xf numFmtId="0" fontId="104" fillId="0" borderId="106" xfId="0" applyFont="1" applyBorder="1" applyAlignment="1">
      <alignment vertical="center" wrapText="1"/>
    </xf>
    <xf numFmtId="3" fontId="104" fillId="36" borderId="106" xfId="0" applyNumberFormat="1" applyFont="1" applyFill="1" applyBorder="1" applyAlignment="1">
      <alignment vertical="center" wrapText="1"/>
    </xf>
    <xf numFmtId="3" fontId="104" fillId="36" borderId="107"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14" fontId="102" fillId="3" borderId="106" xfId="8" quotePrefix="1" applyNumberFormat="1" applyFont="1" applyFill="1" applyBorder="1" applyAlignment="1" applyProtection="1">
      <alignment horizontal="left" vertical="center" wrapText="1" indent="2"/>
      <protection locked="0"/>
    </xf>
    <xf numFmtId="3" fontId="104" fillId="0" borderId="106" xfId="0" applyNumberFormat="1" applyFont="1" applyBorder="1" applyAlignment="1">
      <alignment vertical="center" wrapText="1"/>
    </xf>
    <xf numFmtId="3" fontId="104" fillId="0" borderId="107" xfId="0" applyNumberFormat="1" applyFont="1" applyBorder="1" applyAlignment="1">
      <alignment vertical="center" wrapText="1"/>
    </xf>
    <xf numFmtId="3" fontId="104" fillId="0" borderId="23" xfId="0" applyNumberFormat="1" applyFont="1" applyBorder="1" applyAlignment="1">
      <alignment vertical="center" wrapText="1"/>
    </xf>
    <xf numFmtId="14" fontId="102" fillId="3" borderId="106" xfId="8" quotePrefix="1" applyNumberFormat="1" applyFont="1" applyFill="1" applyBorder="1" applyAlignment="1" applyProtection="1">
      <alignment horizontal="left" vertical="center" wrapText="1" indent="3"/>
      <protection locked="0"/>
    </xf>
    <xf numFmtId="0" fontId="104" fillId="0" borderId="106" xfId="0" applyFont="1" applyFill="1" applyBorder="1" applyAlignment="1">
      <alignment horizontal="left" vertical="center" wrapText="1" indent="2"/>
    </xf>
    <xf numFmtId="3" fontId="104" fillId="0" borderId="106" xfId="0" applyNumberFormat="1" applyFont="1" applyFill="1" applyBorder="1" applyAlignment="1">
      <alignment vertical="center" wrapText="1"/>
    </xf>
    <xf numFmtId="3" fontId="104" fillId="0" borderId="23" xfId="0" applyNumberFormat="1" applyFont="1" applyFill="1" applyBorder="1" applyAlignment="1">
      <alignment vertical="center" wrapText="1"/>
    </xf>
    <xf numFmtId="0" fontId="104" fillId="0" borderId="122" xfId="0" applyFont="1" applyFill="1" applyBorder="1" applyAlignment="1">
      <alignment horizontal="center" vertical="center" wrapText="1"/>
    </xf>
    <xf numFmtId="0" fontId="104" fillId="0" borderId="106" xfId="0" applyFont="1" applyFill="1" applyBorder="1" applyAlignment="1">
      <alignment vertical="center" wrapText="1"/>
    </xf>
    <xf numFmtId="0" fontId="104" fillId="0" borderId="24" xfId="0" applyFont="1" applyBorder="1" applyAlignment="1">
      <alignment horizontal="center" vertical="center" wrapText="1"/>
    </xf>
    <xf numFmtId="0" fontId="107" fillId="0" borderId="25" xfId="0" applyFont="1" applyBorder="1" applyAlignment="1">
      <alignment vertical="center" wrapText="1"/>
    </xf>
    <xf numFmtId="3" fontId="104" fillId="36" borderId="25" xfId="0" applyNumberFormat="1" applyFont="1" applyFill="1" applyBorder="1" applyAlignment="1">
      <alignment vertical="center" wrapText="1"/>
    </xf>
    <xf numFmtId="3" fontId="104" fillId="36" borderId="27"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104" fillId="0" borderId="0" xfId="0" applyFont="1" applyFill="1" applyBorder="1" applyAlignment="1">
      <alignment wrapText="1"/>
    </xf>
    <xf numFmtId="0" fontId="102" fillId="0" borderId="0" xfId="0" applyFont="1" applyBorder="1" applyAlignment="1">
      <alignment horizontal="left" wrapText="1"/>
    </xf>
    <xf numFmtId="0" fontId="102" fillId="0" borderId="18" xfId="0" applyFont="1" applyBorder="1"/>
    <xf numFmtId="0" fontId="106" fillId="0" borderId="29" xfId="0" applyFont="1" applyBorder="1" applyAlignment="1">
      <alignment horizontal="center" wrapText="1"/>
    </xf>
    <xf numFmtId="0" fontId="106" fillId="0" borderId="20" xfId="0" applyFont="1" applyBorder="1" applyAlignment="1">
      <alignment horizontal="center"/>
    </xf>
    <xf numFmtId="0" fontId="102" fillId="0" borderId="122" xfId="0" applyFont="1" applyBorder="1" applyAlignment="1">
      <alignment vertical="center"/>
    </xf>
    <xf numFmtId="0" fontId="102" fillId="0" borderId="107" xfId="0" applyFont="1" applyBorder="1" applyAlignment="1">
      <alignment wrapText="1"/>
    </xf>
    <xf numFmtId="0" fontId="102" fillId="0" borderId="21" xfId="0" applyFont="1" applyBorder="1" applyAlignment="1">
      <alignment vertical="center"/>
    </xf>
    <xf numFmtId="0" fontId="106" fillId="0" borderId="8" xfId="0" applyFont="1" applyBorder="1" applyAlignment="1">
      <alignment horizontal="center" vertical="center" wrapText="1"/>
    </xf>
    <xf numFmtId="0" fontId="106" fillId="0" borderId="120" xfId="0" applyFont="1" applyBorder="1" applyAlignment="1">
      <alignment horizontal="center" vertical="center" wrapText="1"/>
    </xf>
    <xf numFmtId="0" fontId="102" fillId="0" borderId="120" xfId="0" applyFont="1" applyBorder="1" applyAlignment="1"/>
    <xf numFmtId="0" fontId="102" fillId="0" borderId="120" xfId="0" applyFont="1" applyBorder="1" applyAlignment="1">
      <alignment horizontal="left" vertical="center" wrapText="1"/>
    </xf>
    <xf numFmtId="0" fontId="102" fillId="0" borderId="8" xfId="0" applyFont="1" applyBorder="1" applyAlignment="1">
      <alignment wrapText="1"/>
    </xf>
    <xf numFmtId="0" fontId="102" fillId="0" borderId="23" xfId="0" applyFont="1" applyBorder="1" applyAlignment="1">
      <alignment wrapText="1"/>
    </xf>
    <xf numFmtId="0" fontId="102" fillId="0" borderId="106" xfId="0" applyFont="1" applyBorder="1" applyAlignment="1">
      <alignment wrapText="1"/>
    </xf>
    <xf numFmtId="0" fontId="104" fillId="0" borderId="23" xfId="0" applyFont="1" applyBorder="1" applyAlignment="1"/>
    <xf numFmtId="0" fontId="102" fillId="0" borderId="102" xfId="0" applyFont="1" applyBorder="1" applyAlignment="1">
      <alignment wrapText="1"/>
    </xf>
    <xf numFmtId="0" fontId="102" fillId="0" borderId="24" xfId="0" applyFont="1" applyBorder="1"/>
    <xf numFmtId="0" fontId="102" fillId="0" borderId="27" xfId="0" applyFont="1" applyBorder="1" applyAlignment="1">
      <alignment wrapText="1"/>
    </xf>
    <xf numFmtId="0" fontId="104" fillId="0" borderId="26" xfId="0" applyFont="1" applyBorder="1" applyAlignment="1"/>
    <xf numFmtId="0" fontId="102" fillId="0" borderId="0" xfId="11" applyFont="1" applyFill="1" applyBorder="1" applyAlignment="1" applyProtection="1"/>
    <xf numFmtId="0" fontId="102" fillId="0" borderId="1" xfId="11" applyFont="1" applyFill="1" applyBorder="1" applyAlignment="1" applyProtection="1"/>
    <xf numFmtId="0" fontId="106" fillId="0" borderId="1" xfId="11" applyFont="1" applyFill="1" applyBorder="1" applyAlignment="1" applyProtection="1">
      <alignment horizontal="left" vertical="center"/>
    </xf>
    <xf numFmtId="0" fontId="102" fillId="0" borderId="0" xfId="11" applyFont="1" applyFill="1" applyBorder="1" applyAlignment="1" applyProtection="1">
      <alignment horizontal="left"/>
    </xf>
    <xf numFmtId="0" fontId="110" fillId="0" borderId="0" xfId="11" applyFont="1" applyFill="1" applyBorder="1" applyAlignment="1" applyProtection="1">
      <alignment horizontal="right"/>
    </xf>
    <xf numFmtId="0" fontId="102" fillId="0" borderId="18" xfId="11" applyFont="1" applyFill="1" applyBorder="1" applyAlignment="1" applyProtection="1">
      <alignment vertical="center"/>
    </xf>
    <xf numFmtId="0" fontId="102" fillId="0" borderId="19" xfId="11" applyFont="1" applyFill="1" applyBorder="1" applyAlignment="1" applyProtection="1">
      <alignment vertical="center"/>
    </xf>
    <xf numFmtId="0" fontId="106" fillId="0" borderId="19" xfId="11" applyFont="1" applyFill="1" applyBorder="1" applyAlignment="1" applyProtection="1">
      <alignment horizontal="center" vertical="center"/>
    </xf>
    <xf numFmtId="0" fontId="106" fillId="0" borderId="20" xfId="11" applyFont="1" applyFill="1" applyBorder="1" applyAlignment="1" applyProtection="1">
      <alignment horizontal="center" vertical="center"/>
    </xf>
    <xf numFmtId="0" fontId="102" fillId="0" borderId="0" xfId="11" applyFont="1" applyFill="1" applyBorder="1" applyAlignment="1" applyProtection="1">
      <alignment vertical="center"/>
    </xf>
    <xf numFmtId="0" fontId="105" fillId="0" borderId="122" xfId="0" applyFont="1" applyBorder="1"/>
    <xf numFmtId="0" fontId="104" fillId="0" borderId="7" xfId="0" applyFont="1" applyFill="1" applyBorder="1" applyAlignment="1">
      <alignment horizontal="center" vertical="center" wrapText="1"/>
    </xf>
    <xf numFmtId="0" fontId="104" fillId="0" borderId="71" xfId="0" applyFont="1" applyFill="1" applyBorder="1" applyAlignment="1">
      <alignment horizontal="center" vertical="center" wrapText="1"/>
    </xf>
    <xf numFmtId="0" fontId="105" fillId="0" borderId="122" xfId="0" applyFont="1" applyBorder="1" applyAlignment="1">
      <alignment horizontal="center"/>
    </xf>
    <xf numFmtId="0" fontId="104" fillId="0" borderId="105" xfId="0" applyFont="1" applyBorder="1" applyAlignment="1">
      <alignment vertical="center" wrapText="1"/>
    </xf>
    <xf numFmtId="167" fontId="104" fillId="0" borderId="106" xfId="0" applyNumberFormat="1" applyFont="1" applyBorder="1" applyAlignment="1">
      <alignment horizontal="center" vertical="center"/>
    </xf>
    <xf numFmtId="167" fontId="104" fillId="0" borderId="120" xfId="0" applyNumberFormat="1" applyFont="1" applyBorder="1" applyAlignment="1">
      <alignment horizontal="center" vertical="center"/>
    </xf>
    <xf numFmtId="167" fontId="111" fillId="0" borderId="106" xfId="0" applyNumberFormat="1" applyFont="1" applyBorder="1" applyAlignment="1">
      <alignment horizontal="center" vertical="center"/>
    </xf>
    <xf numFmtId="0" fontId="111" fillId="0" borderId="105" xfId="0" applyFont="1" applyBorder="1" applyAlignment="1">
      <alignment vertical="center" wrapText="1"/>
    </xf>
    <xf numFmtId="167" fontId="105" fillId="0" borderId="0" xfId="0" applyNumberFormat="1" applyFont="1"/>
    <xf numFmtId="0" fontId="105" fillId="0" borderId="24" xfId="0" applyFont="1" applyBorder="1"/>
    <xf numFmtId="0" fontId="107" fillId="36" borderId="123" xfId="0" applyFont="1" applyFill="1" applyBorder="1" applyAlignment="1">
      <alignment vertical="center" wrapText="1"/>
    </xf>
    <xf numFmtId="167" fontId="107" fillId="36" borderId="25" xfId="0" applyNumberFormat="1" applyFont="1" applyFill="1" applyBorder="1" applyAlignment="1">
      <alignment horizontal="center" vertical="center"/>
    </xf>
    <xf numFmtId="167" fontId="107" fillId="36" borderId="26" xfId="0" applyNumberFormat="1" applyFont="1" applyFill="1" applyBorder="1" applyAlignment="1">
      <alignment horizontal="center" vertical="center"/>
    </xf>
    <xf numFmtId="0" fontId="104" fillId="0" borderId="0" xfId="0" applyFont="1" applyAlignment="1">
      <alignment vertical="center"/>
    </xf>
    <xf numFmtId="0" fontId="106" fillId="0" borderId="0" xfId="11" applyFont="1" applyFill="1" applyBorder="1" applyAlignment="1" applyProtection="1">
      <alignment horizontal="center" vertical="center" wrapText="1"/>
    </xf>
    <xf numFmtId="0" fontId="105" fillId="0" borderId="18" xfId="0" applyFont="1" applyBorder="1" applyAlignment="1">
      <alignment horizontal="center" vertical="center"/>
    </xf>
    <xf numFmtId="0" fontId="107" fillId="36" borderId="30" xfId="0" applyFont="1" applyFill="1" applyBorder="1" applyAlignment="1">
      <alignment wrapText="1"/>
    </xf>
    <xf numFmtId="193" fontId="105" fillId="36" borderId="20" xfId="0" applyNumberFormat="1" applyFont="1" applyFill="1" applyBorder="1" applyAlignment="1">
      <alignment horizontal="center" vertical="center"/>
    </xf>
    <xf numFmtId="0" fontId="104" fillId="0" borderId="21" xfId="0" applyFont="1" applyBorder="1" applyAlignment="1">
      <alignment horizontal="center" vertical="center"/>
    </xf>
    <xf numFmtId="0" fontId="104" fillId="0" borderId="9" xfId="0" applyFont="1" applyFill="1" applyBorder="1" applyAlignment="1"/>
    <xf numFmtId="193" fontId="105" fillId="0" borderId="22" xfId="0" applyNumberFormat="1" applyFont="1" applyBorder="1" applyAlignment="1"/>
    <xf numFmtId="0" fontId="105" fillId="0" borderId="0" xfId="0" applyFont="1" applyAlignment="1"/>
    <xf numFmtId="0" fontId="104" fillId="0" borderId="21" xfId="0" applyFont="1" applyBorder="1" applyAlignment="1">
      <alignment horizontal="center" vertical="center" wrapText="1"/>
    </xf>
    <xf numFmtId="0" fontId="104" fillId="0" borderId="9" xfId="0" applyFont="1" applyFill="1" applyBorder="1" applyAlignment="1">
      <alignment vertical="center" wrapText="1"/>
    </xf>
    <xf numFmtId="193" fontId="105" fillId="0" borderId="22" xfId="0" applyNumberFormat="1" applyFont="1" applyBorder="1" applyAlignment="1">
      <alignment wrapText="1"/>
    </xf>
    <xf numFmtId="0" fontId="105" fillId="0" borderId="0" xfId="0" applyFont="1" applyAlignment="1">
      <alignment wrapText="1"/>
    </xf>
    <xf numFmtId="0" fontId="107" fillId="36" borderId="9" xfId="0" applyFont="1" applyFill="1" applyBorder="1" applyAlignment="1">
      <alignment wrapText="1"/>
    </xf>
    <xf numFmtId="193" fontId="105" fillId="36" borderId="22" xfId="0" applyNumberFormat="1" applyFont="1" applyFill="1" applyBorder="1" applyAlignment="1">
      <alignment horizontal="center" vertical="center" wrapText="1"/>
    </xf>
    <xf numFmtId="0" fontId="104" fillId="0" borderId="9" xfId="0" applyFont="1" applyFill="1" applyBorder="1" applyAlignment="1">
      <alignment vertical="center"/>
    </xf>
    <xf numFmtId="0" fontId="104" fillId="0" borderId="9" xfId="0" applyFont="1" applyBorder="1" applyAlignment="1">
      <alignment wrapText="1"/>
    </xf>
    <xf numFmtId="193" fontId="105" fillId="0" borderId="22" xfId="0" applyNumberFormat="1" applyFont="1" applyFill="1" applyBorder="1" applyAlignment="1">
      <alignment wrapText="1"/>
    </xf>
    <xf numFmtId="0" fontId="107" fillId="36" borderId="75" xfId="0" applyFont="1" applyFill="1" applyBorder="1" applyAlignment="1">
      <alignment wrapText="1"/>
    </xf>
    <xf numFmtId="193" fontId="105" fillId="36" borderId="26" xfId="0" applyNumberFormat="1"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Fill="1"/>
    <xf numFmtId="0" fontId="107" fillId="0" borderId="0" xfId="0" applyFont="1" applyAlignment="1">
      <alignment horizontal="center"/>
    </xf>
    <xf numFmtId="0" fontId="102" fillId="0" borderId="18" xfId="9" applyFont="1" applyFill="1" applyBorder="1" applyAlignment="1" applyProtection="1">
      <alignment horizontal="center" vertical="center"/>
      <protection locked="0"/>
    </xf>
    <xf numFmtId="0" fontId="106" fillId="3" borderId="5" xfId="9" applyFont="1" applyFill="1" applyBorder="1" applyAlignment="1" applyProtection="1">
      <alignment horizontal="center" vertical="center" wrapText="1"/>
      <protection locked="0"/>
    </xf>
    <xf numFmtId="164" fontId="102" fillId="3" borderId="20" xfId="2" applyNumberFormat="1" applyFont="1" applyFill="1" applyBorder="1" applyAlignment="1" applyProtection="1">
      <alignment horizontal="center" vertical="center"/>
      <protection locked="0"/>
    </xf>
    <xf numFmtId="0" fontId="102" fillId="0" borderId="21" xfId="9" applyFont="1" applyFill="1" applyBorder="1" applyAlignment="1" applyProtection="1">
      <alignment horizontal="center" vertical="center"/>
      <protection locked="0"/>
    </xf>
    <xf numFmtId="0" fontId="107" fillId="36" borderId="3" xfId="0" applyFont="1" applyFill="1" applyBorder="1" applyAlignment="1">
      <alignment horizontal="left" vertical="top" wrapText="1"/>
    </xf>
    <xf numFmtId="0" fontId="102" fillId="3" borderId="7" xfId="13" applyFont="1" applyFill="1" applyBorder="1" applyAlignment="1" applyProtection="1">
      <alignment vertical="center" wrapText="1"/>
      <protection locked="0"/>
    </xf>
    <xf numFmtId="0" fontId="102" fillId="3" borderId="3" xfId="13" applyFont="1" applyFill="1" applyBorder="1" applyAlignment="1" applyProtection="1">
      <alignment vertical="center" wrapText="1"/>
      <protection locked="0"/>
    </xf>
    <xf numFmtId="0" fontId="102" fillId="3" borderId="2" xfId="13" applyFont="1" applyFill="1" applyBorder="1" applyAlignment="1" applyProtection="1">
      <alignment vertical="center" wrapText="1"/>
      <protection locked="0"/>
    </xf>
    <xf numFmtId="0" fontId="102" fillId="3" borderId="7" xfId="13" applyFont="1" applyFill="1" applyBorder="1" applyAlignment="1" applyProtection="1">
      <alignment horizontal="left" vertical="center" wrapText="1"/>
      <protection locked="0"/>
    </xf>
    <xf numFmtId="0" fontId="102" fillId="3" borderId="3" xfId="13" applyFont="1" applyFill="1" applyBorder="1" applyAlignment="1" applyProtection="1">
      <alignment horizontal="left" vertical="center" wrapText="1"/>
      <protection locked="0"/>
    </xf>
    <xf numFmtId="0" fontId="102" fillId="3" borderId="3" xfId="9" applyFont="1" applyFill="1" applyBorder="1" applyAlignment="1" applyProtection="1">
      <alignment horizontal="left" vertical="center" wrapText="1"/>
      <protection locked="0"/>
    </xf>
    <xf numFmtId="0" fontId="102" fillId="0" borderId="3" xfId="13" applyFont="1" applyBorder="1" applyAlignment="1" applyProtection="1">
      <alignment horizontal="left" vertical="center" wrapText="1"/>
      <protection locked="0"/>
    </xf>
    <xf numFmtId="0" fontId="102" fillId="0" borderId="0" xfId="13" applyFont="1" applyBorder="1" applyAlignment="1" applyProtection="1">
      <alignment wrapText="1"/>
      <protection locked="0"/>
    </xf>
    <xf numFmtId="0" fontId="102" fillId="0" borderId="3" xfId="13" applyFont="1" applyFill="1" applyBorder="1" applyAlignment="1" applyProtection="1">
      <alignment horizontal="left" vertical="center" wrapText="1"/>
      <protection locked="0"/>
    </xf>
    <xf numFmtId="1" fontId="106" fillId="36" borderId="3" xfId="2" applyNumberFormat="1" applyFont="1" applyFill="1" applyBorder="1" applyAlignment="1" applyProtection="1">
      <alignment horizontal="left" vertical="top" wrapText="1"/>
    </xf>
    <xf numFmtId="0" fontId="102" fillId="0" borderId="21" xfId="9" applyFont="1" applyFill="1" applyBorder="1" applyAlignment="1" applyProtection="1">
      <alignment horizontal="center" vertical="center" wrapText="1"/>
      <protection locked="0"/>
    </xf>
    <xf numFmtId="0" fontId="106" fillId="3" borderId="3" xfId="13" applyFont="1" applyFill="1" applyBorder="1" applyAlignment="1" applyProtection="1">
      <alignment vertical="center" wrapText="1"/>
      <protection locked="0"/>
    </xf>
    <xf numFmtId="0" fontId="102" fillId="3" borderId="3" xfId="13" applyFont="1" applyFill="1" applyBorder="1" applyAlignment="1" applyProtection="1">
      <alignment horizontal="left" vertical="center" wrapText="1" indent="3"/>
      <protection locked="0"/>
    </xf>
    <xf numFmtId="0" fontId="106" fillId="36" borderId="3" xfId="13" applyFont="1" applyFill="1" applyBorder="1" applyAlignment="1" applyProtection="1">
      <alignment vertical="center" wrapText="1"/>
      <protection locked="0"/>
    </xf>
    <xf numFmtId="0" fontId="102" fillId="0" borderId="24" xfId="9" applyFont="1" applyFill="1" applyBorder="1" applyAlignment="1" applyProtection="1">
      <alignment horizontal="center" vertical="center" wrapText="1"/>
      <protection locked="0"/>
    </xf>
    <xf numFmtId="0" fontId="106" fillId="36" borderId="25" xfId="13" applyFont="1" applyFill="1" applyBorder="1" applyAlignment="1" applyProtection="1">
      <alignment vertical="center" wrapText="1"/>
      <protection locked="0"/>
    </xf>
    <xf numFmtId="0" fontId="107" fillId="0" borderId="0" xfId="21410" applyFont="1" applyFill="1" applyAlignment="1" applyProtection="1">
      <alignment horizontal="left" vertical="center"/>
      <protection locked="0"/>
    </xf>
    <xf numFmtId="0" fontId="107" fillId="36" borderId="19" xfId="0" applyFont="1" applyFill="1" applyBorder="1" applyAlignment="1">
      <alignment horizontal="center" vertical="center" wrapText="1"/>
    </xf>
    <xf numFmtId="0" fontId="107" fillId="36" borderId="20" xfId="0" applyFont="1" applyFill="1" applyBorder="1" applyAlignment="1">
      <alignment horizontal="center" vertical="center" wrapText="1"/>
    </xf>
    <xf numFmtId="0" fontId="104" fillId="0" borderId="0" xfId="0" applyFont="1" applyFill="1" applyAlignment="1">
      <alignment horizontal="center" vertical="center"/>
    </xf>
    <xf numFmtId="0" fontId="107" fillId="36" borderId="122" xfId="0" applyFont="1" applyFill="1" applyBorder="1" applyAlignment="1">
      <alignment horizontal="left" vertical="center" wrapText="1"/>
    </xf>
    <xf numFmtId="0" fontId="107" fillId="36" borderId="106" xfId="0" applyFont="1" applyFill="1" applyBorder="1" applyAlignment="1">
      <alignment horizontal="left" vertical="center" wrapText="1"/>
    </xf>
    <xf numFmtId="0" fontId="107" fillId="36" borderId="120" xfId="0" applyFont="1" applyFill="1" applyBorder="1" applyAlignment="1">
      <alignment horizontal="left" vertical="center" wrapText="1"/>
    </xf>
    <xf numFmtId="0" fontId="104" fillId="0" borderId="0" xfId="0" applyFont="1" applyFill="1" applyAlignment="1">
      <alignment horizontal="left" vertical="center"/>
    </xf>
    <xf numFmtId="0" fontId="104" fillId="0" borderId="122" xfId="0" applyFont="1" applyFill="1" applyBorder="1" applyAlignment="1">
      <alignment horizontal="right" vertical="center" wrapText="1"/>
    </xf>
    <xf numFmtId="0" fontId="104" fillId="0" borderId="106" xfId="0" applyFont="1" applyFill="1" applyBorder="1" applyAlignment="1">
      <alignment horizontal="left" vertical="center" wrapText="1"/>
    </xf>
    <xf numFmtId="49" fontId="104" fillId="0" borderId="122" xfId="0" applyNumberFormat="1" applyFont="1" applyFill="1" applyBorder="1" applyAlignment="1">
      <alignment horizontal="right" vertical="center" wrapText="1"/>
    </xf>
    <xf numFmtId="0" fontId="107" fillId="0" borderId="122" xfId="0" applyFont="1" applyFill="1" applyBorder="1" applyAlignment="1">
      <alignment horizontal="left" vertical="center" wrapText="1"/>
    </xf>
    <xf numFmtId="49" fontId="106"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106" fillId="0" borderId="0" xfId="11" applyFont="1" applyFill="1" applyBorder="1" applyAlignment="1" applyProtection="1"/>
    <xf numFmtId="0" fontId="106" fillId="0" borderId="0" xfId="11" applyFont="1" applyFill="1" applyBorder="1" applyAlignment="1" applyProtection="1">
      <alignment horizontal="center"/>
    </xf>
    <xf numFmtId="0" fontId="110" fillId="0" borderId="0" xfId="0" applyFont="1" applyFill="1" applyBorder="1" applyAlignment="1" applyProtection="1">
      <alignment horizontal="right"/>
      <protection locked="0"/>
    </xf>
    <xf numFmtId="0" fontId="104" fillId="0" borderId="4"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66" xfId="0" applyFont="1" applyFill="1" applyBorder="1" applyAlignment="1">
      <alignment horizontal="center" vertical="center" wrapText="1"/>
    </xf>
    <xf numFmtId="0" fontId="104" fillId="0" borderId="6" xfId="0" applyFont="1" applyFill="1" applyBorder="1" applyAlignment="1">
      <alignment horizontal="center" vertical="center" wrapText="1"/>
    </xf>
    <xf numFmtId="0" fontId="104" fillId="0" borderId="21" xfId="0" applyFont="1" applyBorder="1" applyAlignment="1">
      <alignment horizontal="center"/>
    </xf>
    <xf numFmtId="0" fontId="104" fillId="0" borderId="35" xfId="0" applyFont="1" applyBorder="1" applyAlignment="1">
      <alignment wrapText="1"/>
    </xf>
    <xf numFmtId="167" fontId="105" fillId="0" borderId="0" xfId="0" applyNumberFormat="1" applyFont="1" applyBorder="1" applyAlignment="1">
      <alignment horizontal="center"/>
    </xf>
    <xf numFmtId="0" fontId="104" fillId="0" borderId="12" xfId="0" applyFont="1" applyBorder="1" applyAlignment="1">
      <alignment wrapText="1"/>
    </xf>
    <xf numFmtId="167" fontId="113" fillId="0" borderId="0" xfId="0" applyNumberFormat="1" applyFont="1" applyBorder="1" applyAlignment="1">
      <alignment horizontal="center"/>
    </xf>
    <xf numFmtId="0" fontId="111" fillId="0" borderId="12" xfId="0" applyFont="1" applyBorder="1" applyAlignment="1">
      <alignment wrapText="1"/>
    </xf>
    <xf numFmtId="0" fontId="111" fillId="0" borderId="12" xfId="0" applyFont="1" applyBorder="1" applyAlignment="1">
      <alignment horizontal="right" wrapText="1"/>
    </xf>
    <xf numFmtId="0" fontId="104" fillId="0" borderId="13" xfId="0" applyFont="1" applyBorder="1" applyAlignment="1">
      <alignment wrapText="1"/>
    </xf>
    <xf numFmtId="0" fontId="107" fillId="36" borderId="16" xfId="0" applyFont="1" applyFill="1" applyBorder="1" applyAlignment="1">
      <alignment wrapText="1"/>
    </xf>
    <xf numFmtId="167" fontId="114" fillId="0" borderId="0" xfId="0" applyNumberFormat="1" applyFont="1" applyFill="1" applyBorder="1" applyAlignment="1">
      <alignment horizontal="center"/>
    </xf>
    <xf numFmtId="0" fontId="104" fillId="0" borderId="122" xfId="0" applyFont="1" applyBorder="1" applyAlignment="1">
      <alignment horizontal="center"/>
    </xf>
    <xf numFmtId="0" fontId="111" fillId="0" borderId="13" xfId="0" applyFont="1" applyBorder="1" applyAlignment="1">
      <alignment horizontal="right" wrapText="1"/>
    </xf>
    <xf numFmtId="0" fontId="104" fillId="0" borderId="24" xfId="0" applyFont="1" applyBorder="1" applyAlignment="1">
      <alignment horizontal="center"/>
    </xf>
    <xf numFmtId="0" fontId="107" fillId="36" borderId="61" xfId="0" applyFont="1" applyFill="1" applyBorder="1" applyAlignment="1">
      <alignment wrapText="1"/>
    </xf>
    <xf numFmtId="193" fontId="107" fillId="36" borderId="62" xfId="0" applyNumberFormat="1" applyFont="1" applyFill="1" applyBorder="1" applyAlignment="1">
      <alignment vertical="center"/>
    </xf>
    <xf numFmtId="167" fontId="107" fillId="36" borderId="63" xfId="0" applyNumberFormat="1" applyFont="1" applyFill="1" applyBorder="1" applyAlignment="1">
      <alignment horizontal="center"/>
    </xf>
    <xf numFmtId="0" fontId="107" fillId="0" borderId="0" xfId="0" applyFont="1" applyFill="1" applyBorder="1" applyAlignment="1">
      <alignment horizontal="center" wrapText="1"/>
    </xf>
    <xf numFmtId="0" fontId="104" fillId="0" borderId="59" xfId="0" applyFont="1" applyBorder="1"/>
    <xf numFmtId="0" fontId="104" fillId="0" borderId="60" xfId="0" applyFont="1" applyBorder="1"/>
    <xf numFmtId="0" fontId="104" fillId="0" borderId="19" xfId="0" applyFont="1" applyBorder="1" applyAlignment="1">
      <alignment horizontal="center" vertical="center"/>
    </xf>
    <xf numFmtId="0" fontId="104" fillId="0" borderId="29" xfId="0" applyFont="1" applyBorder="1" applyAlignment="1">
      <alignment horizontal="center" vertical="center"/>
    </xf>
    <xf numFmtId="0" fontId="104" fillId="0" borderId="20" xfId="0" applyFont="1" applyBorder="1" applyAlignment="1">
      <alignment horizontal="center" vertical="center"/>
    </xf>
    <xf numFmtId="0" fontId="104" fillId="0" borderId="70" xfId="0" applyFont="1" applyBorder="1"/>
    <xf numFmtId="9" fontId="115" fillId="0" borderId="3" xfId="0" applyNumberFormat="1" applyFont="1" applyFill="1" applyBorder="1" applyAlignment="1">
      <alignment horizontal="center" vertical="center"/>
    </xf>
    <xf numFmtId="0" fontId="104" fillId="0" borderId="21" xfId="0" applyFont="1" applyBorder="1" applyAlignment="1">
      <alignment vertical="center"/>
    </xf>
    <xf numFmtId="0" fontId="102" fillId="3" borderId="3" xfId="13" applyFont="1" applyFill="1" applyBorder="1" applyAlignment="1" applyProtection="1">
      <alignment horizontal="left" vertical="center"/>
      <protection locked="0"/>
    </xf>
    <xf numFmtId="164" fontId="104" fillId="0" borderId="3" xfId="7" applyNumberFormat="1" applyFont="1" applyBorder="1" applyAlignment="1"/>
    <xf numFmtId="164" fontId="104" fillId="0" borderId="8" xfId="7" applyNumberFormat="1" applyFont="1" applyBorder="1" applyAlignment="1"/>
    <xf numFmtId="167" fontId="104" fillId="0" borderId="22" xfId="0" applyNumberFormat="1" applyFont="1" applyBorder="1" applyAlignment="1"/>
    <xf numFmtId="0" fontId="112" fillId="0" borderId="0" xfId="0" applyFont="1" applyAlignment="1"/>
    <xf numFmtId="0" fontId="102" fillId="3" borderId="24" xfId="9" applyFont="1" applyFill="1" applyBorder="1" applyAlignment="1" applyProtection="1">
      <alignment horizontal="left" vertical="center"/>
      <protection locked="0"/>
    </xf>
    <xf numFmtId="0" fontId="106" fillId="3" borderId="25" xfId="16" applyFont="1" applyFill="1" applyBorder="1" applyAlignment="1" applyProtection="1">
      <protection locked="0"/>
    </xf>
    <xf numFmtId="193" fontId="104" fillId="36" borderId="25" xfId="0" applyNumberFormat="1" applyFont="1" applyFill="1" applyBorder="1"/>
    <xf numFmtId="164" fontId="104" fillId="36" borderId="26" xfId="7" applyNumberFormat="1" applyFont="1" applyFill="1" applyBorder="1"/>
    <xf numFmtId="0" fontId="107" fillId="0" borderId="0" xfId="0" applyFont="1" applyFill="1" applyAlignment="1">
      <alignment horizontal="center" wrapText="1"/>
    </xf>
    <xf numFmtId="0" fontId="104" fillId="0" borderId="18" xfId="0" applyFont="1" applyBorder="1"/>
    <xf numFmtId="0" fontId="104" fillId="0" borderId="20" xfId="0" applyFont="1" applyBorder="1"/>
    <xf numFmtId="0" fontId="104" fillId="0" borderId="22" xfId="0" applyFont="1" applyBorder="1" applyAlignment="1">
      <alignment horizontal="center" vertical="center"/>
    </xf>
    <xf numFmtId="164" fontId="102" fillId="3" borderId="21" xfId="1" applyNumberFormat="1" applyFont="1" applyFill="1" applyBorder="1" applyAlignment="1" applyProtection="1">
      <alignment horizontal="center" vertical="center" wrapText="1"/>
      <protection locked="0"/>
    </xf>
    <xf numFmtId="164" fontId="102" fillId="3" borderId="3" xfId="1" applyNumberFormat="1" applyFont="1" applyFill="1" applyBorder="1" applyAlignment="1" applyProtection="1">
      <alignment horizontal="center" vertical="center" wrapText="1"/>
      <protection locked="0"/>
    </xf>
    <xf numFmtId="0" fontId="102" fillId="0" borderId="3" xfId="13" applyFont="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164" fontId="102" fillId="3" borderId="22" xfId="1" applyNumberFormat="1" applyFont="1" applyFill="1" applyBorder="1" applyAlignment="1" applyProtection="1">
      <alignment horizontal="center" vertical="center" wrapText="1"/>
      <protection locked="0"/>
    </xf>
    <xf numFmtId="0" fontId="102" fillId="3" borderId="21" xfId="5" applyFont="1" applyFill="1" applyBorder="1" applyAlignment="1" applyProtection="1">
      <alignment horizontal="right" vertical="center"/>
      <protection locked="0"/>
    </xf>
    <xf numFmtId="0" fontId="102" fillId="3" borderId="22" xfId="13" applyFont="1" applyFill="1" applyBorder="1" applyAlignment="1" applyProtection="1">
      <alignment horizontal="left" vertical="center"/>
      <protection locked="0"/>
    </xf>
    <xf numFmtId="193" fontId="104" fillId="0" borderId="21" xfId="0" applyNumberFormat="1" applyFont="1" applyBorder="1" applyAlignment="1"/>
    <xf numFmtId="193" fontId="104" fillId="0" borderId="3" xfId="0" applyNumberFormat="1" applyFont="1" applyBorder="1" applyAlignment="1"/>
    <xf numFmtId="193" fontId="104" fillId="0" borderId="22" xfId="0" applyNumberFormat="1" applyFont="1" applyBorder="1" applyAlignment="1"/>
    <xf numFmtId="164" fontId="104" fillId="0" borderId="23" xfId="7" applyNumberFormat="1" applyFont="1" applyBorder="1" applyAlignment="1">
      <alignment wrapText="1"/>
    </xf>
    <xf numFmtId="164" fontId="104" fillId="0" borderId="23" xfId="7" applyNumberFormat="1" applyFont="1" applyBorder="1" applyAlignment="1"/>
    <xf numFmtId="193" fontId="104" fillId="36" borderId="56" xfId="0" applyNumberFormat="1" applyFont="1" applyFill="1" applyBorder="1" applyAlignment="1"/>
    <xf numFmtId="0" fontId="106" fillId="3" borderId="26" xfId="16" applyFont="1" applyFill="1" applyBorder="1" applyAlignment="1" applyProtection="1">
      <protection locked="0"/>
    </xf>
    <xf numFmtId="193" fontId="104" fillId="36" borderId="24" xfId="0" applyNumberFormat="1" applyFont="1" applyFill="1" applyBorder="1"/>
    <xf numFmtId="193" fontId="104" fillId="36" borderId="26" xfId="0" applyNumberFormat="1" applyFont="1" applyFill="1" applyBorder="1"/>
    <xf numFmtId="193" fontId="104" fillId="36" borderId="57" xfId="0" applyNumberFormat="1" applyFont="1" applyFill="1" applyBorder="1"/>
    <xf numFmtId="0" fontId="104" fillId="0" borderId="0" xfId="0" applyFont="1" applyBorder="1" applyAlignment="1">
      <alignment horizontal="center" vertical="center" wrapText="1"/>
    </xf>
    <xf numFmtId="0" fontId="104" fillId="0" borderId="0" xfId="0" applyFont="1" applyBorder="1" applyAlignment="1">
      <alignment vertical="center"/>
    </xf>
    <xf numFmtId="0" fontId="104" fillId="0" borderId="0" xfId="0" applyFont="1" applyBorder="1" applyAlignment="1">
      <alignment vertical="center" wrapText="1"/>
    </xf>
    <xf numFmtId="0" fontId="107" fillId="0" borderId="0" xfId="0" applyFont="1" applyFill="1" applyAlignment="1">
      <alignment horizontal="center"/>
    </xf>
    <xf numFmtId="0" fontId="104" fillId="0" borderId="19" xfId="0" applyFont="1" applyBorder="1"/>
    <xf numFmtId="0" fontId="112" fillId="0" borderId="0" xfId="0" applyFont="1" applyAlignment="1">
      <alignment wrapText="1"/>
    </xf>
    <xf numFmtId="0" fontId="104" fillId="0" borderId="7" xfId="0" applyFont="1" applyBorder="1"/>
    <xf numFmtId="0" fontId="104" fillId="0" borderId="24" xfId="0" applyFont="1" applyBorder="1"/>
    <xf numFmtId="0" fontId="107" fillId="0" borderId="25" xfId="0" applyFont="1" applyBorder="1"/>
    <xf numFmtId="9" fontId="104" fillId="36" borderId="26" xfId="20961" applyFont="1" applyFill="1" applyBorder="1"/>
    <xf numFmtId="0" fontId="111" fillId="3" borderId="118" xfId="0" applyFont="1" applyFill="1" applyBorder="1" applyAlignment="1">
      <alignment horizontal="left"/>
    </xf>
    <xf numFmtId="0" fontId="111" fillId="3" borderId="119" xfId="0" applyFont="1" applyFill="1" applyBorder="1" applyAlignment="1">
      <alignment horizontal="left"/>
    </xf>
    <xf numFmtId="0" fontId="104" fillId="0" borderId="106" xfId="0" applyFont="1" applyFill="1" applyBorder="1" applyAlignment="1">
      <alignment horizontal="center" vertical="center" wrapText="1"/>
    </xf>
    <xf numFmtId="0" fontId="104" fillId="0" borderId="120" xfId="0" applyFont="1" applyFill="1" applyBorder="1" applyAlignment="1">
      <alignment horizontal="center" vertical="center" wrapText="1"/>
    </xf>
    <xf numFmtId="0" fontId="107" fillId="3" borderId="121" xfId="0" applyFont="1" applyFill="1" applyBorder="1" applyAlignment="1">
      <alignment vertical="center"/>
    </xf>
    <xf numFmtId="0" fontId="104" fillId="3" borderId="104" xfId="0" applyFont="1" applyFill="1" applyBorder="1" applyAlignment="1">
      <alignment vertical="center"/>
    </xf>
    <xf numFmtId="0" fontId="104" fillId="3" borderId="23" xfId="0" applyFont="1" applyFill="1" applyBorder="1" applyAlignment="1">
      <alignment vertical="center"/>
    </xf>
    <xf numFmtId="0" fontId="104" fillId="0" borderId="76" xfId="0" applyFont="1" applyFill="1" applyBorder="1" applyAlignment="1">
      <alignment horizontal="center" vertical="center"/>
    </xf>
    <xf numFmtId="0" fontId="104" fillId="0" borderId="7" xfId="0" applyFont="1" applyFill="1" applyBorder="1" applyAlignment="1">
      <alignment vertical="center"/>
    </xf>
    <xf numFmtId="164" fontId="102" fillId="37" borderId="0" xfId="1061" applyNumberFormat="1" applyFont="1" applyFill="1" applyBorder="1"/>
    <xf numFmtId="164" fontId="104" fillId="0" borderId="58" xfId="1061" applyNumberFormat="1" applyFont="1" applyFill="1" applyBorder="1" applyAlignment="1">
      <alignment vertical="center"/>
    </xf>
    <xf numFmtId="164" fontId="104" fillId="0" borderId="71" xfId="1061" applyNumberFormat="1" applyFont="1" applyFill="1" applyBorder="1" applyAlignment="1">
      <alignment vertical="center"/>
    </xf>
    <xf numFmtId="0" fontId="104" fillId="0" borderId="122" xfId="0" applyFont="1" applyFill="1" applyBorder="1" applyAlignment="1">
      <alignment horizontal="center" vertical="center"/>
    </xf>
    <xf numFmtId="0" fontId="104" fillId="0" borderId="106" xfId="0" applyFont="1" applyFill="1" applyBorder="1" applyAlignment="1">
      <alignment vertical="center"/>
    </xf>
    <xf numFmtId="164" fontId="104" fillId="0" borderId="106" xfId="1061" applyNumberFormat="1" applyFont="1" applyFill="1" applyBorder="1" applyAlignment="1">
      <alignment vertical="center"/>
    </xf>
    <xf numFmtId="0" fontId="107" fillId="0" borderId="106" xfId="0" applyFont="1" applyFill="1" applyBorder="1" applyAlignment="1">
      <alignment vertical="center"/>
    </xf>
    <xf numFmtId="0" fontId="107" fillId="0" borderId="25" xfId="0" applyFont="1" applyFill="1" applyBorder="1" applyAlignment="1">
      <alignment vertical="center"/>
    </xf>
    <xf numFmtId="164" fontId="104" fillId="0" borderId="25" xfId="1061" applyNumberFormat="1" applyFont="1" applyFill="1" applyBorder="1" applyAlignment="1">
      <alignment vertical="center"/>
    </xf>
    <xf numFmtId="164" fontId="104" fillId="0" borderId="27" xfId="1061" applyNumberFormat="1" applyFont="1" applyFill="1" applyBorder="1" applyAlignment="1">
      <alignment vertical="center"/>
    </xf>
    <xf numFmtId="164" fontId="104" fillId="0" borderId="26" xfId="1061" applyNumberFormat="1" applyFont="1" applyFill="1" applyBorder="1" applyAlignment="1">
      <alignment vertical="center"/>
    </xf>
    <xf numFmtId="0" fontId="104" fillId="3" borderId="70" xfId="0" applyFont="1" applyFill="1" applyBorder="1" applyAlignment="1">
      <alignment horizontal="center" vertical="center"/>
    </xf>
    <xf numFmtId="0" fontId="104" fillId="3" borderId="0" xfId="0" applyFont="1" applyFill="1" applyBorder="1" applyAlignment="1">
      <alignment vertical="center"/>
    </xf>
    <xf numFmtId="0" fontId="104" fillId="0" borderId="18" xfId="0" applyFont="1" applyFill="1" applyBorder="1" applyAlignment="1">
      <alignment horizontal="center" vertical="center"/>
    </xf>
    <xf numFmtId="0" fontId="104" fillId="0" borderId="19" xfId="0" applyFont="1" applyFill="1" applyBorder="1" applyAlignment="1">
      <alignment vertical="center"/>
    </xf>
    <xf numFmtId="169" fontId="102" fillId="37" borderId="60" xfId="20" applyFont="1" applyBorder="1"/>
    <xf numFmtId="164" fontId="104" fillId="0" borderId="29" xfId="0" applyNumberFormat="1" applyFont="1" applyFill="1" applyBorder="1" applyAlignment="1">
      <alignment vertical="center"/>
    </xf>
    <xf numFmtId="164" fontId="104" fillId="0" borderId="29" xfId="1061" applyNumberFormat="1" applyFont="1" applyFill="1" applyBorder="1" applyAlignment="1">
      <alignment vertical="center"/>
    </xf>
    <xf numFmtId="164" fontId="104" fillId="0" borderId="20" xfId="1061" applyNumberFormat="1" applyFont="1" applyFill="1" applyBorder="1" applyAlignment="1">
      <alignment vertical="center"/>
    </xf>
    <xf numFmtId="0" fontId="104" fillId="0" borderId="113" xfId="0" applyFont="1" applyFill="1" applyBorder="1" applyAlignment="1">
      <alignment horizontal="center" vertical="center"/>
    </xf>
    <xf numFmtId="0" fontId="104" fillId="0" borderId="101" xfId="0" applyFont="1" applyFill="1" applyBorder="1" applyAlignment="1">
      <alignment vertical="center"/>
    </xf>
    <xf numFmtId="169" fontId="102" fillId="37" borderId="27" xfId="20" applyFont="1" applyBorder="1"/>
    <xf numFmtId="169" fontId="102" fillId="37" borderId="117" xfId="20" applyFont="1" applyBorder="1"/>
    <xf numFmtId="169" fontId="102" fillId="37" borderId="123" xfId="20" applyFont="1" applyBorder="1"/>
    <xf numFmtId="164" fontId="104" fillId="0" borderId="102" xfId="1061" applyNumberFormat="1" applyFont="1" applyFill="1" applyBorder="1" applyAlignment="1">
      <alignment vertical="center"/>
    </xf>
    <xf numFmtId="164" fontId="104" fillId="0" borderId="114" xfId="1061" applyNumberFormat="1" applyFont="1" applyFill="1" applyBorder="1" applyAlignment="1">
      <alignment vertical="center"/>
    </xf>
    <xf numFmtId="0" fontId="104" fillId="0" borderId="115" xfId="0" applyFont="1" applyFill="1" applyBorder="1" applyAlignment="1">
      <alignment horizontal="center" vertical="center"/>
    </xf>
    <xf numFmtId="0" fontId="104" fillId="0" borderId="103" xfId="0" applyFont="1" applyFill="1" applyBorder="1" applyAlignment="1">
      <alignment vertical="center"/>
    </xf>
    <xf numFmtId="169" fontId="102" fillId="37" borderId="33" xfId="20" applyFont="1" applyBorder="1"/>
    <xf numFmtId="10" fontId="104" fillId="0" borderId="100" xfId="20641" applyNumberFormat="1" applyFont="1" applyFill="1" applyBorder="1" applyAlignment="1">
      <alignment vertical="center"/>
    </xf>
    <xf numFmtId="10" fontId="104" fillId="0" borderId="116" xfId="20641" applyNumberFormat="1" applyFont="1" applyFill="1" applyBorder="1" applyAlignment="1">
      <alignment vertical="center"/>
    </xf>
    <xf numFmtId="0" fontId="107" fillId="0" borderId="0" xfId="0" applyFont="1"/>
    <xf numFmtId="0" fontId="104" fillId="0" borderId="59" xfId="0" applyFont="1" applyBorder="1" applyAlignment="1">
      <alignment horizontal="center"/>
    </xf>
    <xf numFmtId="0" fontId="104" fillId="0" borderId="60" xfId="0" applyFont="1" applyBorder="1" applyAlignment="1">
      <alignment horizontal="center"/>
    </xf>
    <xf numFmtId="0" fontId="104" fillId="0" borderId="19" xfId="0" applyFont="1" applyBorder="1" applyAlignment="1">
      <alignment horizontal="center"/>
    </xf>
    <xf numFmtId="0" fontId="104" fillId="0" borderId="20" xfId="0" applyFont="1" applyBorder="1" applyAlignment="1">
      <alignment horizontal="center"/>
    </xf>
    <xf numFmtId="0" fontId="112" fillId="0" borderId="0" xfId="0" applyFont="1" applyAlignment="1">
      <alignment horizontal="center"/>
    </xf>
    <xf numFmtId="0" fontId="102" fillId="3" borderId="21" xfId="5" applyFont="1" applyFill="1" applyBorder="1" applyAlignment="1" applyProtection="1">
      <alignment horizontal="left" vertical="center"/>
      <protection locked="0"/>
    </xf>
    <xf numFmtId="0" fontId="102" fillId="3" borderId="3" xfId="5" applyFont="1" applyFill="1" applyBorder="1" applyProtection="1">
      <protection locked="0"/>
    </xf>
    <xf numFmtId="0" fontId="102" fillId="3" borderId="3" xfId="13" applyFont="1" applyFill="1" applyBorder="1" applyAlignment="1" applyProtection="1">
      <alignment horizontal="center" vertical="center" wrapText="1"/>
      <protection locked="0"/>
    </xf>
    <xf numFmtId="3" fontId="102" fillId="3" borderId="3" xfId="1" applyNumberFormat="1"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0" fontId="102" fillId="3" borderId="22" xfId="13" applyFont="1" applyFill="1" applyBorder="1" applyAlignment="1" applyProtection="1">
      <alignment horizontal="center" vertical="center" wrapText="1"/>
      <protection locked="0"/>
    </xf>
    <xf numFmtId="0" fontId="106" fillId="3" borderId="3" xfId="13" applyFont="1" applyFill="1" applyBorder="1" applyAlignment="1" applyProtection="1">
      <alignment wrapText="1"/>
      <protection locked="0"/>
    </xf>
    <xf numFmtId="193" fontId="102" fillId="36" borderId="3" xfId="5" applyNumberFormat="1" applyFont="1" applyFill="1" applyBorder="1" applyProtection="1">
      <protection locked="0"/>
    </xf>
    <xf numFmtId="193" fontId="102" fillId="36" borderId="3" xfId="1" applyNumberFormat="1" applyFont="1" applyFill="1" applyBorder="1" applyProtection="1">
      <protection locked="0"/>
    </xf>
    <xf numFmtId="3" fontId="102" fillId="36" borderId="22" xfId="5" applyNumberFormat="1" applyFont="1" applyFill="1" applyBorder="1" applyProtection="1">
      <protection locked="0"/>
    </xf>
    <xf numFmtId="164" fontId="102" fillId="3" borderId="3" xfId="7" applyNumberFormat="1" applyFont="1" applyFill="1" applyBorder="1" applyProtection="1">
      <protection locked="0"/>
    </xf>
    <xf numFmtId="165" fontId="102" fillId="3" borderId="3" xfId="8" applyNumberFormat="1" applyFont="1" applyFill="1" applyBorder="1" applyAlignment="1" applyProtection="1">
      <alignment horizontal="right" wrapText="1"/>
      <protection locked="0"/>
    </xf>
    <xf numFmtId="193" fontId="102" fillId="3" borderId="3" xfId="5" applyNumberFormat="1" applyFont="1" applyFill="1" applyBorder="1" applyProtection="1">
      <protection locked="0"/>
    </xf>
    <xf numFmtId="165" fontId="102" fillId="4" borderId="3" xfId="8" applyNumberFormat="1" applyFont="1" applyFill="1" applyBorder="1" applyAlignment="1" applyProtection="1">
      <alignment horizontal="right" wrapText="1"/>
      <protection locked="0"/>
    </xf>
    <xf numFmtId="0" fontId="106" fillId="0" borderId="3" xfId="13" applyFont="1" applyFill="1" applyBorder="1" applyAlignment="1" applyProtection="1">
      <alignment wrapText="1"/>
      <protection locked="0"/>
    </xf>
    <xf numFmtId="193" fontId="102" fillId="0" borderId="3" xfId="1" applyNumberFormat="1" applyFont="1" applyFill="1" applyBorder="1" applyProtection="1">
      <protection locked="0"/>
    </xf>
    <xf numFmtId="0" fontId="102" fillId="3" borderId="24" xfId="9" applyFont="1" applyFill="1" applyBorder="1" applyAlignment="1" applyProtection="1">
      <alignment horizontal="right" vertical="center"/>
      <protection locked="0"/>
    </xf>
    <xf numFmtId="193" fontId="106" fillId="36" borderId="25" xfId="16" applyNumberFormat="1" applyFont="1" applyFill="1" applyBorder="1" applyAlignment="1" applyProtection="1">
      <protection locked="0"/>
    </xf>
    <xf numFmtId="3" fontId="106" fillId="36" borderId="25" xfId="16" applyNumberFormat="1" applyFont="1" applyFill="1" applyBorder="1" applyAlignment="1" applyProtection="1">
      <protection locked="0"/>
    </xf>
    <xf numFmtId="193" fontId="106" fillId="36" borderId="25" xfId="1" applyNumberFormat="1" applyFont="1" applyFill="1" applyBorder="1" applyAlignment="1" applyProtection="1">
      <protection locked="0"/>
    </xf>
    <xf numFmtId="193" fontId="102" fillId="3" borderId="25" xfId="5" applyNumberFormat="1" applyFont="1" applyFill="1" applyBorder="1" applyProtection="1">
      <protection locked="0"/>
    </xf>
    <xf numFmtId="164" fontId="106" fillId="36" borderId="26" xfId="1" applyNumberFormat="1" applyFont="1" applyFill="1" applyBorder="1" applyAlignment="1" applyProtection="1">
      <protection locked="0"/>
    </xf>
    <xf numFmtId="193" fontId="104" fillId="0" borderId="0" xfId="0" applyNumberFormat="1" applyFont="1"/>
    <xf numFmtId="0" fontId="103" fillId="79" borderId="107" xfId="21412" applyFont="1" applyFill="1" applyBorder="1" applyAlignment="1" applyProtection="1">
      <alignment vertical="center" wrapText="1"/>
      <protection locked="0"/>
    </xf>
    <xf numFmtId="0" fontId="106" fillId="79" borderId="105" xfId="21412" applyFont="1" applyFill="1" applyBorder="1" applyAlignment="1" applyProtection="1">
      <alignment vertical="center"/>
      <protection locked="0"/>
    </xf>
    <xf numFmtId="0" fontId="116" fillId="70" borderId="101" xfId="21412" applyFont="1" applyFill="1" applyBorder="1" applyAlignment="1" applyProtection="1">
      <alignment horizontal="center" vertical="center"/>
      <protection locked="0"/>
    </xf>
    <xf numFmtId="0" fontId="116" fillId="0" borderId="105" xfId="21412" applyFont="1" applyFill="1" applyBorder="1" applyAlignment="1" applyProtection="1">
      <alignment horizontal="left" vertical="center" wrapText="1"/>
      <protection locked="0"/>
    </xf>
    <xf numFmtId="164" fontId="116" fillId="0" borderId="106" xfId="948" applyNumberFormat="1" applyFont="1" applyFill="1" applyBorder="1" applyAlignment="1" applyProtection="1">
      <alignment horizontal="right" vertical="center"/>
      <protection locked="0"/>
    </xf>
    <xf numFmtId="0" fontId="103" fillId="80" borderId="106" xfId="21412" applyFont="1" applyFill="1" applyBorder="1" applyAlignment="1" applyProtection="1">
      <alignment horizontal="center" vertical="center"/>
      <protection locked="0"/>
    </xf>
    <xf numFmtId="0" fontId="103" fillId="80" borderId="105" xfId="21412" applyFont="1" applyFill="1" applyBorder="1" applyAlignment="1" applyProtection="1">
      <alignment vertical="top" wrapText="1"/>
      <protection locked="0"/>
    </xf>
    <xf numFmtId="164" fontId="116" fillId="80" borderId="106" xfId="948" applyNumberFormat="1" applyFont="1" applyFill="1" applyBorder="1" applyAlignment="1" applyProtection="1">
      <alignment horizontal="right" vertical="center"/>
    </xf>
    <xf numFmtId="0" fontId="103" fillId="79" borderId="107" xfId="21412" applyFont="1" applyFill="1" applyBorder="1" applyAlignment="1" applyProtection="1">
      <alignment vertical="center"/>
      <protection locked="0"/>
    </xf>
    <xf numFmtId="164" fontId="106" fillId="79" borderId="105" xfId="948" applyNumberFormat="1" applyFont="1" applyFill="1" applyBorder="1" applyAlignment="1" applyProtection="1">
      <alignment horizontal="right" vertical="center"/>
      <protection locked="0"/>
    </xf>
    <xf numFmtId="0" fontId="116" fillId="70" borderId="105" xfId="21412" applyFont="1" applyFill="1" applyBorder="1" applyAlignment="1" applyProtection="1">
      <alignment vertical="center" wrapText="1"/>
      <protection locked="0"/>
    </xf>
    <xf numFmtId="0" fontId="116" fillId="70" borderId="105" xfId="21412" applyFont="1" applyFill="1" applyBorder="1" applyAlignment="1" applyProtection="1">
      <alignment horizontal="left" vertical="center" wrapText="1"/>
      <protection locked="0"/>
    </xf>
    <xf numFmtId="0" fontId="116" fillId="3" borderId="101" xfId="21412" applyFont="1" applyFill="1" applyBorder="1" applyAlignment="1" applyProtection="1">
      <alignment horizontal="center" vertical="center"/>
      <protection locked="0"/>
    </xf>
    <xf numFmtId="0" fontId="116" fillId="0" borderId="105" xfId="21412" applyFont="1" applyFill="1" applyBorder="1" applyAlignment="1" applyProtection="1">
      <alignment vertical="center" wrapText="1"/>
      <protection locked="0"/>
    </xf>
    <xf numFmtId="0" fontId="116" fillId="3" borderId="105" xfId="21412" applyFont="1" applyFill="1" applyBorder="1" applyAlignment="1" applyProtection="1">
      <alignment horizontal="left" vertical="center" wrapText="1"/>
      <protection locked="0"/>
    </xf>
    <xf numFmtId="0" fontId="116" fillId="0" borderId="101" xfId="21412" applyFont="1" applyFill="1" applyBorder="1" applyAlignment="1" applyProtection="1">
      <alignment horizontal="center" vertical="center"/>
      <protection locked="0"/>
    </xf>
    <xf numFmtId="0" fontId="103" fillId="80" borderId="105" xfId="21412" applyFont="1" applyFill="1" applyBorder="1" applyAlignment="1" applyProtection="1">
      <alignment vertical="center" wrapText="1"/>
      <protection locked="0"/>
    </xf>
    <xf numFmtId="164" fontId="103" fillId="79" borderId="105" xfId="948" applyNumberFormat="1" applyFont="1" applyFill="1" applyBorder="1" applyAlignment="1" applyProtection="1">
      <alignment horizontal="right" vertical="center"/>
      <protection locked="0"/>
    </xf>
    <xf numFmtId="0" fontId="103" fillId="79" borderId="107" xfId="21412" applyFont="1" applyFill="1" applyBorder="1" applyAlignment="1" applyProtection="1">
      <alignment horizontal="center" vertical="center"/>
      <protection locked="0"/>
    </xf>
    <xf numFmtId="164" fontId="116" fillId="3" borderId="106" xfId="948" applyNumberFormat="1" applyFont="1" applyFill="1" applyBorder="1" applyAlignment="1" applyProtection="1">
      <alignment horizontal="right" vertical="center"/>
      <protection locked="0"/>
    </xf>
    <xf numFmtId="0" fontId="106" fillId="79" borderId="107" xfId="21412" applyFont="1" applyFill="1" applyBorder="1" applyAlignment="1" applyProtection="1">
      <alignment vertical="center"/>
      <protection locked="0"/>
    </xf>
    <xf numFmtId="10" fontId="116" fillId="80" borderId="106" xfId="20961" applyNumberFormat="1" applyFont="1" applyFill="1" applyBorder="1" applyAlignment="1" applyProtection="1">
      <alignment horizontal="right" vertical="center"/>
    </xf>
    <xf numFmtId="0" fontId="116" fillId="70" borderId="106" xfId="21412" applyFont="1" applyFill="1" applyBorder="1" applyAlignment="1" applyProtection="1">
      <alignment horizontal="center" vertical="center"/>
      <protection locked="0"/>
    </xf>
    <xf numFmtId="0" fontId="117" fillId="70" borderId="106" xfId="21412" applyFont="1" applyFill="1" applyBorder="1" applyAlignment="1" applyProtection="1">
      <alignment horizontal="center" vertical="center"/>
      <protection locked="0"/>
    </xf>
    <xf numFmtId="0" fontId="115" fillId="0" borderId="0" xfId="0" applyFont="1" applyAlignment="1">
      <alignment wrapText="1"/>
    </xf>
    <xf numFmtId="14" fontId="104" fillId="0" borderId="0" xfId="0" applyNumberFormat="1" applyFont="1"/>
    <xf numFmtId="0" fontId="107" fillId="0" borderId="0" xfId="0" applyFont="1" applyAlignment="1">
      <alignment horizontal="center" wrapText="1"/>
    </xf>
    <xf numFmtId="0" fontId="104" fillId="3" borderId="59" xfId="0" applyFont="1" applyFill="1" applyBorder="1"/>
    <xf numFmtId="0" fontId="104" fillId="3" borderId="125" xfId="0" applyFont="1" applyFill="1" applyBorder="1" applyAlignment="1">
      <alignment wrapText="1"/>
    </xf>
    <xf numFmtId="0" fontId="104" fillId="3" borderId="126" xfId="0" applyFont="1" applyFill="1" applyBorder="1"/>
    <xf numFmtId="0" fontId="107" fillId="3" borderId="11" xfId="0" applyFont="1" applyFill="1" applyBorder="1" applyAlignment="1">
      <alignment horizontal="center" wrapText="1"/>
    </xf>
    <xf numFmtId="0" fontId="104" fillId="0" borderId="106" xfId="0" applyFont="1" applyFill="1" applyBorder="1" applyAlignment="1">
      <alignment horizontal="center"/>
    </xf>
    <xf numFmtId="0" fontId="104" fillId="0" borderId="106" xfId="0" applyFont="1" applyBorder="1" applyAlignment="1">
      <alignment horizontal="center"/>
    </xf>
    <xf numFmtId="0" fontId="104" fillId="3" borderId="70" xfId="0" applyFont="1" applyFill="1" applyBorder="1"/>
    <xf numFmtId="0" fontId="107" fillId="3" borderId="0" xfId="0" applyFont="1" applyFill="1" applyBorder="1" applyAlignment="1">
      <alignment horizontal="center" wrapText="1"/>
    </xf>
    <xf numFmtId="0" fontId="104" fillId="3" borderId="0" xfId="0" applyFont="1" applyFill="1" applyBorder="1" applyAlignment="1">
      <alignment horizontal="center"/>
    </xf>
    <xf numFmtId="0" fontId="104" fillId="3" borderId="99" xfId="0" applyFont="1" applyFill="1" applyBorder="1" applyAlignment="1">
      <alignment horizontal="center" vertical="center" wrapText="1"/>
    </xf>
    <xf numFmtId="0" fontId="104" fillId="0" borderId="122" xfId="0" applyFont="1" applyBorder="1"/>
    <xf numFmtId="0" fontId="104" fillId="0" borderId="106" xfId="0" applyFont="1" applyBorder="1" applyAlignment="1">
      <alignment wrapText="1"/>
    </xf>
    <xf numFmtId="164" fontId="104" fillId="0" borderId="106" xfId="7" applyNumberFormat="1" applyFont="1" applyBorder="1"/>
    <xf numFmtId="164" fontId="104" fillId="0" borderId="120" xfId="7" applyNumberFormat="1" applyFont="1" applyBorder="1"/>
    <xf numFmtId="0" fontId="111" fillId="0" borderId="106" xfId="0" applyFont="1" applyBorder="1" applyAlignment="1">
      <alignment horizontal="left" wrapText="1" indent="2"/>
    </xf>
    <xf numFmtId="169" fontId="102" fillId="37" borderId="106" xfId="20" applyFont="1" applyBorder="1"/>
    <xf numFmtId="164" fontId="104" fillId="0" borderId="106" xfId="7" applyNumberFormat="1" applyFont="1" applyBorder="1" applyAlignment="1">
      <alignment vertical="center"/>
    </xf>
    <xf numFmtId="0" fontId="107" fillId="0" borderId="122" xfId="0" applyFont="1" applyBorder="1"/>
    <xf numFmtId="0" fontId="107" fillId="0" borderId="106" xfId="0" applyFont="1" applyBorder="1" applyAlignment="1">
      <alignment wrapText="1"/>
    </xf>
    <xf numFmtId="164" fontId="107" fillId="0" borderId="120" xfId="7" applyNumberFormat="1" applyFont="1" applyBorder="1"/>
    <xf numFmtId="0" fontId="114" fillId="3" borderId="70" xfId="0" applyFont="1" applyFill="1" applyBorder="1" applyAlignment="1">
      <alignment horizontal="left"/>
    </xf>
    <xf numFmtId="0" fontId="107" fillId="3" borderId="0" xfId="0" applyFont="1" applyFill="1" applyBorder="1" applyAlignment="1">
      <alignment horizontal="center"/>
    </xf>
    <xf numFmtId="164" fontId="104" fillId="3" borderId="0" xfId="7" applyNumberFormat="1" applyFont="1" applyFill="1" applyBorder="1"/>
    <xf numFmtId="164" fontId="104" fillId="3" borderId="0" xfId="7" applyNumberFormat="1" applyFont="1" applyFill="1" applyBorder="1" applyAlignment="1">
      <alignment vertical="center"/>
    </xf>
    <xf numFmtId="164" fontId="104" fillId="3" borderId="99" xfId="7" applyNumberFormat="1" applyFont="1" applyFill="1" applyBorder="1"/>
    <xf numFmtId="164" fontId="104" fillId="0" borderId="106" xfId="7" applyNumberFormat="1" applyFont="1" applyFill="1" applyBorder="1"/>
    <xf numFmtId="164" fontId="104" fillId="0" borderId="106" xfId="7" applyNumberFormat="1" applyFont="1" applyFill="1" applyBorder="1" applyAlignment="1">
      <alignment vertical="center"/>
    </xf>
    <xf numFmtId="0" fontId="111" fillId="0" borderId="106" xfId="0" applyFont="1" applyBorder="1" applyAlignment="1">
      <alignment horizontal="left" wrapText="1" indent="4"/>
    </xf>
    <xf numFmtId="0" fontId="104" fillId="3" borderId="0" xfId="0" applyFont="1" applyFill="1" applyBorder="1" applyAlignment="1">
      <alignment wrapText="1"/>
    </xf>
    <xf numFmtId="0" fontId="104" fillId="3" borderId="0" xfId="0" applyFont="1" applyFill="1" applyBorder="1"/>
    <xf numFmtId="0" fontId="104" fillId="3" borderId="99" xfId="0" applyFont="1" applyFill="1" applyBorder="1"/>
    <xf numFmtId="0" fontId="107" fillId="0" borderId="24" xfId="0" applyFont="1" applyBorder="1"/>
    <xf numFmtId="0" fontId="107" fillId="0" borderId="25" xfId="0" applyFont="1" applyBorder="1" applyAlignment="1">
      <alignment wrapText="1"/>
    </xf>
    <xf numFmtId="10" fontId="107" fillId="0" borderId="26" xfId="20961" applyNumberFormat="1" applyFont="1" applyBorder="1"/>
    <xf numFmtId="0" fontId="116" fillId="0" borderId="0" xfId="11" applyFont="1" applyFill="1" applyBorder="1" applyProtection="1"/>
    <xf numFmtId="0" fontId="115" fillId="0" borderId="0" xfId="0" applyFont="1"/>
    <xf numFmtId="0" fontId="116" fillId="0" borderId="0" xfId="11" applyFont="1" applyFill="1" applyBorder="1" applyAlignment="1" applyProtection="1"/>
    <xf numFmtId="14" fontId="115" fillId="0" borderId="0" xfId="0" applyNumberFormat="1" applyFont="1" applyAlignment="1">
      <alignment horizontal="left"/>
    </xf>
    <xf numFmtId="0" fontId="118" fillId="0" borderId="0" xfId="11" applyFont="1" applyFill="1" applyBorder="1" applyAlignment="1" applyProtection="1"/>
    <xf numFmtId="0" fontId="119" fillId="0" borderId="106" xfId="0" applyFont="1" applyBorder="1" applyAlignment="1">
      <alignment horizontal="center" vertical="center" wrapText="1"/>
    </xf>
    <xf numFmtId="0" fontId="119" fillId="0" borderId="106" xfId="0" applyFont="1" applyFill="1" applyBorder="1" applyAlignment="1">
      <alignment horizontal="center" vertical="center" wrapText="1"/>
    </xf>
    <xf numFmtId="49" fontId="116" fillId="3" borderId="106" xfId="5" applyNumberFormat="1" applyFont="1" applyFill="1" applyBorder="1" applyAlignment="1" applyProtection="1">
      <alignment horizontal="right" vertical="center"/>
      <protection locked="0"/>
    </xf>
    <xf numFmtId="0" fontId="116" fillId="3" borderId="106" xfId="13" applyFont="1" applyFill="1" applyBorder="1" applyAlignment="1" applyProtection="1">
      <alignment horizontal="left" vertical="center" wrapText="1"/>
      <protection locked="0"/>
    </xf>
    <xf numFmtId="164" fontId="119" fillId="0" borderId="106" xfId="7" applyNumberFormat="1" applyFont="1" applyBorder="1"/>
    <xf numFmtId="0" fontId="116" fillId="0" borderId="106" xfId="13" applyFont="1" applyFill="1" applyBorder="1" applyAlignment="1" applyProtection="1">
      <alignment horizontal="left" vertical="center" wrapText="1"/>
      <protection locked="0"/>
    </xf>
    <xf numFmtId="0" fontId="120" fillId="0" borderId="106" xfId="13" applyFont="1" applyFill="1" applyBorder="1" applyAlignment="1" applyProtection="1">
      <alignment horizontal="left" vertical="center" wrapText="1"/>
      <protection locked="0"/>
    </xf>
    <xf numFmtId="49" fontId="116" fillId="0" borderId="106" xfId="5" applyNumberFormat="1" applyFont="1" applyFill="1" applyBorder="1" applyAlignment="1" applyProtection="1">
      <alignment horizontal="right" vertical="center"/>
      <protection locked="0"/>
    </xf>
    <xf numFmtId="49" fontId="103" fillId="0" borderId="106" xfId="5" applyNumberFormat="1" applyFont="1" applyFill="1" applyBorder="1" applyAlignment="1" applyProtection="1">
      <alignment horizontal="right" vertical="center"/>
      <protection locked="0"/>
    </xf>
    <xf numFmtId="0" fontId="119" fillId="0" borderId="106" xfId="0" applyFont="1" applyBorder="1"/>
    <xf numFmtId="0" fontId="115" fillId="0" borderId="0" xfId="0" applyFont="1" applyFill="1" applyAlignment="1">
      <alignment horizontal="left" vertical="top" wrapText="1"/>
    </xf>
    <xf numFmtId="0" fontId="115" fillId="0" borderId="106" xfId="0" applyFont="1" applyBorder="1" applyAlignment="1">
      <alignment horizontal="center" vertical="center"/>
    </xf>
    <xf numFmtId="0" fontId="115" fillId="0" borderId="106" xfId="0" applyFont="1" applyBorder="1" applyAlignment="1">
      <alignment horizontal="center" vertical="center" wrapText="1"/>
    </xf>
    <xf numFmtId="0" fontId="115" fillId="0" borderId="101" xfId="0" applyFont="1" applyFill="1" applyBorder="1" applyAlignment="1">
      <alignment horizontal="center" vertical="center" wrapText="1"/>
    </xf>
    <xf numFmtId="49" fontId="116" fillId="3" borderId="106" xfId="5" applyNumberFormat="1" applyFont="1" applyFill="1" applyBorder="1" applyAlignment="1" applyProtection="1">
      <alignment horizontal="right" vertical="center" wrapText="1"/>
      <protection locked="0"/>
    </xf>
    <xf numFmtId="164" fontId="116" fillId="36" borderId="106" xfId="7" applyNumberFormat="1" applyFont="1" applyFill="1" applyBorder="1"/>
    <xf numFmtId="49" fontId="116" fillId="0" borderId="106" xfId="5" applyNumberFormat="1" applyFont="1" applyFill="1" applyBorder="1" applyAlignment="1" applyProtection="1">
      <alignment horizontal="right" vertical="center" wrapText="1"/>
      <protection locked="0"/>
    </xf>
    <xf numFmtId="49" fontId="103" fillId="0" borderId="106" xfId="5" applyNumberFormat="1" applyFont="1" applyFill="1" applyBorder="1" applyAlignment="1" applyProtection="1">
      <alignment horizontal="right" vertical="center" wrapText="1"/>
      <protection locked="0"/>
    </xf>
    <xf numFmtId="0" fontId="119" fillId="0" borderId="0" xfId="0" applyFont="1"/>
    <xf numFmtId="0" fontId="115" fillId="0" borderId="106" xfId="0" applyFont="1" applyBorder="1" applyAlignment="1">
      <alignment wrapText="1"/>
    </xf>
    <xf numFmtId="0" fontId="115" fillId="0" borderId="106" xfId="0" applyFont="1" applyBorder="1" applyAlignment="1">
      <alignment horizontal="left" indent="8"/>
    </xf>
    <xf numFmtId="0" fontId="115" fillId="0" borderId="0" xfId="0" applyFont="1" applyFill="1"/>
    <xf numFmtId="0" fontId="115" fillId="0" borderId="106" xfId="0" applyFont="1" applyBorder="1"/>
    <xf numFmtId="0" fontId="116" fillId="0" borderId="106" xfId="0" applyNumberFormat="1" applyFont="1" applyFill="1" applyBorder="1" applyAlignment="1">
      <alignment horizontal="left" vertical="center" wrapText="1"/>
    </xf>
    <xf numFmtId="0" fontId="115" fillId="0" borderId="0" xfId="0" applyFont="1" applyBorder="1"/>
    <xf numFmtId="0" fontId="115" fillId="0" borderId="106" xfId="0" applyFont="1" applyFill="1" applyBorder="1"/>
    <xf numFmtId="0" fontId="119" fillId="0" borderId="106" xfId="0" applyFont="1" applyFill="1" applyBorder="1"/>
    <xf numFmtId="0" fontId="115" fillId="0" borderId="0" xfId="0" applyFont="1" applyBorder="1" applyAlignment="1">
      <alignment horizontal="left"/>
    </xf>
    <xf numFmtId="0" fontId="119" fillId="0" borderId="0" xfId="0" applyFont="1" applyBorder="1"/>
    <xf numFmtId="0" fontId="115" fillId="0" borderId="0" xfId="0" applyFont="1" applyFill="1" applyBorder="1"/>
    <xf numFmtId="0" fontId="103" fillId="0" borderId="106" xfId="0" applyFont="1" applyFill="1" applyBorder="1" applyAlignment="1">
      <alignment horizontal="left" indent="1"/>
    </xf>
    <xf numFmtId="0" fontId="103" fillId="0" borderId="106" xfId="0" applyFont="1" applyFill="1" applyBorder="1" applyAlignment="1">
      <alignment horizontal="left" wrapText="1" indent="1"/>
    </xf>
    <xf numFmtId="0" fontId="116" fillId="0" borderId="106" xfId="0" applyFont="1" applyFill="1" applyBorder="1" applyAlignment="1">
      <alignment horizontal="left" indent="1"/>
    </xf>
    <xf numFmtId="0" fontId="116" fillId="0" borderId="106" xfId="0" applyNumberFormat="1" applyFont="1" applyFill="1" applyBorder="1" applyAlignment="1">
      <alignment horizontal="left" indent="1"/>
    </xf>
    <xf numFmtId="0" fontId="116" fillId="0" borderId="106" xfId="0" applyFont="1" applyFill="1" applyBorder="1" applyAlignment="1">
      <alignment horizontal="left" wrapText="1" indent="2"/>
    </xf>
    <xf numFmtId="0" fontId="103" fillId="0" borderId="106" xfId="0" applyFont="1" applyFill="1" applyBorder="1" applyAlignment="1">
      <alignment horizontal="left" vertical="center" indent="1"/>
    </xf>
    <xf numFmtId="0" fontId="115" fillId="81" borderId="106" xfId="0" applyFont="1" applyFill="1" applyBorder="1"/>
    <xf numFmtId="0" fontId="115" fillId="0" borderId="106" xfId="0" applyFont="1" applyFill="1" applyBorder="1" applyAlignment="1">
      <alignment horizontal="left" wrapText="1"/>
    </xf>
    <xf numFmtId="0" fontId="115" fillId="0" borderId="106" xfId="0" applyFont="1" applyFill="1" applyBorder="1" applyAlignment="1">
      <alignment horizontal="left" wrapText="1" indent="2"/>
    </xf>
    <xf numFmtId="0" fontId="119" fillId="0" borderId="7" xfId="0" applyFont="1" applyBorder="1"/>
    <xf numFmtId="0" fontId="119" fillId="81" borderId="106"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106" xfId="0" applyFont="1" applyFill="1" applyBorder="1" applyAlignment="1">
      <alignment horizontal="center" vertical="center" wrapText="1"/>
    </xf>
    <xf numFmtId="0" fontId="115" fillId="0" borderId="7" xfId="0" applyFont="1" applyBorder="1" applyAlignment="1">
      <alignment horizontal="center" vertical="center" wrapText="1"/>
    </xf>
    <xf numFmtId="49" fontId="115" fillId="0" borderId="106" xfId="0" applyNumberFormat="1" applyFont="1" applyBorder="1" applyAlignment="1">
      <alignment horizontal="center" vertical="center" wrapText="1"/>
    </xf>
    <xf numFmtId="0" fontId="115" fillId="0" borderId="106" xfId="0" applyFont="1" applyBorder="1" applyAlignment="1">
      <alignment horizontal="center"/>
    </xf>
    <xf numFmtId="0" fontId="115" fillId="0" borderId="106" xfId="0" applyFont="1" applyBorder="1" applyAlignment="1">
      <alignment horizontal="left" indent="1"/>
    </xf>
    <xf numFmtId="43" fontId="102" fillId="0" borderId="0" xfId="7" applyFont="1" applyAlignment="1">
      <alignment horizontal="left"/>
    </xf>
    <xf numFmtId="14" fontId="115" fillId="0" borderId="0" xfId="0" applyNumberFormat="1" applyFont="1"/>
    <xf numFmtId="0" fontId="115" fillId="0" borderId="0" xfId="0" applyFont="1" applyFill="1" applyBorder="1" applyAlignment="1">
      <alignment horizontal="center" vertical="center"/>
    </xf>
    <xf numFmtId="0" fontId="115" fillId="0" borderId="7" xfId="0" applyFont="1" applyFill="1" applyBorder="1"/>
    <xf numFmtId="49" fontId="115" fillId="0" borderId="106" xfId="0" applyNumberFormat="1" applyFont="1" applyFill="1" applyBorder="1" applyAlignment="1">
      <alignment horizontal="center" vertical="center" wrapText="1"/>
    </xf>
    <xf numFmtId="0" fontId="115" fillId="0" borderId="7" xfId="0" applyFont="1" applyBorder="1"/>
    <xf numFmtId="0" fontId="115" fillId="0" borderId="106" xfId="0" applyFont="1" applyBorder="1" applyAlignment="1">
      <alignment horizontal="left" indent="2"/>
    </xf>
    <xf numFmtId="49" fontId="115" fillId="0" borderId="106" xfId="0" applyNumberFormat="1" applyFont="1" applyBorder="1" applyAlignment="1">
      <alignment horizontal="left" indent="3"/>
    </xf>
    <xf numFmtId="49" fontId="115" fillId="0" borderId="106" xfId="0" applyNumberFormat="1" applyFont="1" applyFill="1" applyBorder="1" applyAlignment="1">
      <alignment horizontal="left" indent="3"/>
    </xf>
    <xf numFmtId="49" fontId="115" fillId="0" borderId="106" xfId="0" applyNumberFormat="1" applyFont="1" applyBorder="1" applyAlignment="1">
      <alignment horizontal="left" indent="1"/>
    </xf>
    <xf numFmtId="49" fontId="115" fillId="0" borderId="106" xfId="0" applyNumberFormat="1" applyFont="1" applyFill="1" applyBorder="1" applyAlignment="1">
      <alignment horizontal="left" indent="1"/>
    </xf>
    <xf numFmtId="0" fontId="115" fillId="0" borderId="106" xfId="0" applyNumberFormat="1" applyFont="1" applyBorder="1" applyAlignment="1">
      <alignment horizontal="left" indent="1"/>
    </xf>
    <xf numFmtId="49" fontId="115" fillId="0" borderId="106" xfId="0" applyNumberFormat="1" applyFont="1" applyBorder="1" applyAlignment="1">
      <alignment horizontal="left" wrapText="1" indent="2"/>
    </xf>
    <xf numFmtId="49" fontId="115" fillId="0" borderId="106" xfId="0" applyNumberFormat="1" applyFont="1" applyFill="1" applyBorder="1" applyAlignment="1">
      <alignment horizontal="left" vertical="top" wrapText="1" indent="2"/>
    </xf>
    <xf numFmtId="49" fontId="115" fillId="0" borderId="106" xfId="0" applyNumberFormat="1" applyFont="1" applyFill="1" applyBorder="1" applyAlignment="1">
      <alignment horizontal="left" wrapText="1" indent="3"/>
    </xf>
    <xf numFmtId="49" fontId="115" fillId="0" borderId="106" xfId="0" applyNumberFormat="1" applyFont="1" applyFill="1" applyBorder="1" applyAlignment="1">
      <alignment horizontal="left" wrapText="1" indent="2"/>
    </xf>
    <xf numFmtId="0" fontId="115" fillId="0" borderId="106" xfId="0" applyNumberFormat="1" applyFont="1" applyFill="1" applyBorder="1" applyAlignment="1">
      <alignment horizontal="left" wrapText="1" indent="1"/>
    </xf>
    <xf numFmtId="49" fontId="115" fillId="0" borderId="106" xfId="0" applyNumberFormat="1" applyFont="1" applyFill="1" applyBorder="1" applyAlignment="1">
      <alignment horizontal="left" wrapText="1" indent="1"/>
    </xf>
    <xf numFmtId="0" fontId="103" fillId="0" borderId="136"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103" fillId="0" borderId="106" xfId="0" applyNumberFormat="1" applyFont="1" applyFill="1" applyBorder="1" applyAlignment="1">
      <alignment horizontal="left" vertical="center" wrapText="1"/>
    </xf>
    <xf numFmtId="0" fontId="115" fillId="0" borderId="0" xfId="0" applyFont="1" applyAlignment="1">
      <alignment horizontal="center" vertical="center"/>
    </xf>
    <xf numFmtId="0" fontId="115" fillId="0" borderId="106" xfId="0" applyFont="1" applyFill="1" applyBorder="1" applyAlignment="1">
      <alignment horizontal="left" indent="1"/>
    </xf>
    <xf numFmtId="0" fontId="105" fillId="0" borderId="7" xfId="0" applyFont="1" applyBorder="1"/>
    <xf numFmtId="0" fontId="122" fillId="0" borderId="140" xfId="0" applyNumberFormat="1" applyFont="1" applyFill="1" applyBorder="1" applyAlignment="1">
      <alignment vertical="center" wrapText="1" readingOrder="1"/>
    </xf>
    <xf numFmtId="0" fontId="122" fillId="0" borderId="141" xfId="0" applyNumberFormat="1" applyFont="1" applyFill="1" applyBorder="1" applyAlignment="1">
      <alignment vertical="center" wrapText="1" readingOrder="1"/>
    </xf>
    <xf numFmtId="0" fontId="115" fillId="0" borderId="106" xfId="0" applyFont="1" applyBorder="1" applyAlignment="1">
      <alignment horizontal="left" indent="3"/>
    </xf>
    <xf numFmtId="0" fontId="122" fillId="0" borderId="141" xfId="0" applyNumberFormat="1" applyFont="1" applyFill="1" applyBorder="1" applyAlignment="1">
      <alignment horizontal="left" vertical="center" wrapText="1" indent="1" readingOrder="1"/>
    </xf>
    <xf numFmtId="0" fontId="115" fillId="0" borderId="101" xfId="0" applyFont="1" applyBorder="1" applyAlignment="1">
      <alignment horizontal="left" indent="2"/>
    </xf>
    <xf numFmtId="0" fontId="122" fillId="0" borderId="142" xfId="0" applyNumberFormat="1" applyFont="1" applyFill="1" applyBorder="1" applyAlignment="1">
      <alignment vertical="center" wrapText="1" readingOrder="1"/>
    </xf>
    <xf numFmtId="0" fontId="115" fillId="0" borderId="106" xfId="0" applyFont="1" applyFill="1" applyBorder="1" applyAlignment="1">
      <alignment horizontal="left" indent="2"/>
    </xf>
    <xf numFmtId="0" fontId="123" fillId="0" borderId="106" xfId="0" applyNumberFormat="1" applyFont="1" applyFill="1" applyBorder="1" applyAlignment="1">
      <alignment vertical="center" wrapText="1" readingOrder="1"/>
    </xf>
    <xf numFmtId="0" fontId="104" fillId="0" borderId="19" xfId="0" applyFont="1" applyBorder="1" applyAlignment="1">
      <alignment horizontal="center" wrapText="1"/>
    </xf>
    <xf numFmtId="0" fontId="104" fillId="0" borderId="29" xfId="0" applyFont="1" applyBorder="1" applyAlignment="1">
      <alignment horizontal="center" wrapText="1"/>
    </xf>
    <xf numFmtId="0" fontId="104" fillId="0" borderId="20" xfId="0" applyFont="1" applyBorder="1" applyAlignment="1">
      <alignment horizontal="center" wrapText="1"/>
    </xf>
    <xf numFmtId="0" fontId="102" fillId="3" borderId="106" xfId="13" applyFont="1" applyFill="1" applyBorder="1" applyAlignment="1" applyProtection="1">
      <alignment horizontal="left" vertical="center" wrapText="1"/>
      <protection locked="0"/>
    </xf>
    <xf numFmtId="164" fontId="104" fillId="0" borderId="107" xfId="7" applyNumberFormat="1" applyFont="1" applyBorder="1"/>
    <xf numFmtId="9" fontId="104" fillId="0" borderId="120" xfId="20961" applyFont="1" applyBorder="1"/>
    <xf numFmtId="9" fontId="104" fillId="0" borderId="120" xfId="20961" applyFont="1" applyBorder="1" applyAlignment="1">
      <alignment horizontal="right"/>
    </xf>
    <xf numFmtId="164" fontId="104" fillId="0" borderId="107" xfId="7" applyNumberFormat="1" applyFont="1" applyFill="1" applyBorder="1"/>
    <xf numFmtId="3" fontId="115" fillId="0" borderId="106" xfId="0" applyNumberFormat="1" applyFont="1" applyBorder="1"/>
    <xf numFmtId="3" fontId="119" fillId="0" borderId="106" xfId="0" applyNumberFormat="1" applyFont="1" applyBorder="1"/>
    <xf numFmtId="3" fontId="115" fillId="0" borderId="106" xfId="0" applyNumberFormat="1" applyFont="1" applyBorder="1" applyAlignment="1">
      <alignment horizontal="left" indent="1"/>
    </xf>
    <xf numFmtId="3" fontId="115" fillId="82" borderId="106" xfId="0" applyNumberFormat="1" applyFont="1" applyFill="1" applyBorder="1"/>
    <xf numFmtId="3" fontId="115" fillId="0" borderId="0" xfId="0" applyNumberFormat="1" applyFont="1"/>
    <xf numFmtId="3" fontId="116" fillId="0" borderId="106" xfId="0" applyNumberFormat="1" applyFont="1" applyFill="1" applyBorder="1" applyAlignment="1">
      <alignment horizontal="left" vertical="center" wrapText="1"/>
    </xf>
    <xf numFmtId="3" fontId="115" fillId="0" borderId="106" xfId="0" applyNumberFormat="1" applyFont="1" applyBorder="1" applyAlignment="1">
      <alignment horizontal="center" vertical="center" wrapText="1"/>
    </xf>
    <xf numFmtId="3" fontId="115" fillId="0" borderId="106" xfId="0" applyNumberFormat="1" applyFont="1" applyBorder="1" applyAlignment="1">
      <alignment horizontal="center" vertical="center"/>
    </xf>
    <xf numFmtId="3" fontId="103" fillId="0" borderId="106" xfId="0" applyNumberFormat="1" applyFont="1" applyFill="1" applyBorder="1" applyAlignment="1">
      <alignment horizontal="left" vertical="center" wrapText="1"/>
    </xf>
    <xf numFmtId="43" fontId="115" fillId="0" borderId="0" xfId="0" applyNumberFormat="1" applyFont="1"/>
    <xf numFmtId="3" fontId="116" fillId="36" borderId="106" xfId="21413" applyNumberFormat="1" applyFont="1" applyFill="1" applyBorder="1"/>
    <xf numFmtId="3" fontId="103" fillId="36" borderId="106" xfId="21413" applyNumberFormat="1" applyFont="1" applyFill="1" applyBorder="1"/>
    <xf numFmtId="3" fontId="119" fillId="0" borderId="7" xfId="0" applyNumberFormat="1" applyFont="1" applyBorder="1"/>
    <xf numFmtId="3" fontId="115" fillId="0" borderId="106" xfId="0" applyNumberFormat="1" applyFont="1" applyBorder="1" applyAlignment="1">
      <alignment horizontal="left" indent="2"/>
    </xf>
    <xf numFmtId="3" fontId="115" fillId="0" borderId="106" xfId="0" applyNumberFormat="1" applyFont="1" applyFill="1" applyBorder="1" applyAlignment="1">
      <alignment horizontal="left" indent="3"/>
    </xf>
    <xf numFmtId="3" fontId="115" fillId="0" borderId="106" xfId="0" applyNumberFormat="1" applyFont="1" applyFill="1" applyBorder="1" applyAlignment="1">
      <alignment horizontal="left" indent="1"/>
    </xf>
    <xf numFmtId="3" fontId="115" fillId="83" borderId="106" xfId="0" applyNumberFormat="1" applyFont="1" applyFill="1" applyBorder="1"/>
    <xf numFmtId="3" fontId="115" fillId="0" borderId="106" xfId="0" applyNumberFormat="1" applyFont="1" applyFill="1" applyBorder="1" applyAlignment="1">
      <alignment horizontal="left" vertical="top" wrapText="1" indent="2"/>
    </xf>
    <xf numFmtId="3" fontId="115" fillId="0" borderId="106" xfId="0" applyNumberFormat="1" applyFont="1" applyFill="1" applyBorder="1"/>
    <xf numFmtId="3" fontId="115" fillId="0" borderId="106" xfId="0" applyNumberFormat="1" applyFont="1" applyFill="1" applyBorder="1" applyAlignment="1">
      <alignment horizontal="left" wrapText="1" indent="3"/>
    </xf>
    <xf numFmtId="3" fontId="115" fillId="0" borderId="106" xfId="0" applyNumberFormat="1" applyFont="1" applyFill="1" applyBorder="1" applyAlignment="1">
      <alignment horizontal="left" wrapText="1" indent="2"/>
    </xf>
    <xf numFmtId="3" fontId="115" fillId="0" borderId="106" xfId="0" applyNumberFormat="1" applyFont="1" applyFill="1" applyBorder="1" applyAlignment="1">
      <alignment horizontal="left" wrapText="1" indent="1"/>
    </xf>
    <xf numFmtId="3" fontId="115" fillId="0" borderId="101" xfId="0" applyNumberFormat="1" applyFont="1" applyBorder="1"/>
    <xf numFmtId="3" fontId="105" fillId="0" borderId="0" xfId="0" applyNumberFormat="1" applyFont="1"/>
    <xf numFmtId="194" fontId="115" fillId="0" borderId="106" xfId="0" applyNumberFormat="1" applyFont="1" applyBorder="1"/>
    <xf numFmtId="194" fontId="115" fillId="0" borderId="101" xfId="0" applyNumberFormat="1" applyFont="1" applyBorder="1"/>
    <xf numFmtId="194" fontId="119" fillId="0" borderId="106" xfId="0" applyNumberFormat="1" applyFont="1" applyBorder="1"/>
    <xf numFmtId="165" fontId="115" fillId="0" borderId="106" xfId="20961" applyNumberFormat="1" applyFont="1" applyBorder="1"/>
    <xf numFmtId="0" fontId="102" fillId="0" borderId="122" xfId="0" applyFont="1" applyBorder="1" applyAlignment="1"/>
    <xf numFmtId="164" fontId="104" fillId="0" borderId="106" xfId="7" applyNumberFormat="1" applyFont="1" applyBorder="1" applyAlignment="1"/>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9" fillId="0" borderId="106" xfId="0" applyFont="1" applyFill="1" applyBorder="1"/>
    <xf numFmtId="164" fontId="104" fillId="0" borderId="0" xfId="7" applyNumberFormat="1" applyFont="1"/>
    <xf numFmtId="164" fontId="112" fillId="0" borderId="0" xfId="0" applyNumberFormat="1" applyFont="1" applyAlignment="1"/>
    <xf numFmtId="3" fontId="115" fillId="0" borderId="0" xfId="0" applyNumberFormat="1" applyFont="1" applyBorder="1"/>
    <xf numFmtId="165" fontId="119" fillId="0" borderId="106" xfId="20961" applyNumberFormat="1" applyFont="1" applyBorder="1"/>
    <xf numFmtId="164" fontId="104" fillId="0" borderId="23" xfId="7" applyNumberFormat="1" applyFont="1" applyBorder="1"/>
    <xf numFmtId="0" fontId="102" fillId="0" borderId="107" xfId="0" applyFont="1" applyFill="1" applyBorder="1" applyAlignment="1">
      <alignment wrapText="1"/>
    </xf>
    <xf numFmtId="0" fontId="104" fillId="0" borderId="120" xfId="0" applyFont="1" applyFill="1" applyBorder="1" applyAlignment="1"/>
    <xf numFmtId="3" fontId="112" fillId="0" borderId="0" xfId="0" applyNumberFormat="1" applyFont="1"/>
    <xf numFmtId="0" fontId="102" fillId="0" borderId="120" xfId="0" applyFont="1" applyFill="1" applyBorder="1" applyAlignment="1">
      <alignment horizontal="left" vertical="center" wrapText="1"/>
    </xf>
    <xf numFmtId="193" fontId="102" fillId="0" borderId="106" xfId="0" applyNumberFormat="1" applyFont="1" applyFill="1" applyBorder="1" applyAlignment="1" applyProtection="1">
      <alignment vertical="center"/>
      <protection locked="0"/>
    </xf>
    <xf numFmtId="10" fontId="102" fillId="0" borderId="106" xfId="20961" applyNumberFormat="1" applyFont="1" applyFill="1" applyBorder="1" applyAlignment="1" applyProtection="1">
      <alignment vertical="center"/>
      <protection locked="0"/>
    </xf>
    <xf numFmtId="195" fontId="104" fillId="0" borderId="23" xfId="20961" applyNumberFormat="1" applyFont="1" applyFill="1" applyBorder="1" applyAlignment="1"/>
    <xf numFmtId="195" fontId="104" fillId="0" borderId="120" xfId="20961" applyNumberFormat="1" applyFont="1" applyFill="1" applyBorder="1" applyAlignment="1"/>
    <xf numFmtId="195" fontId="104" fillId="0" borderId="114" xfId="20961" applyNumberFormat="1" applyFont="1" applyFill="1" applyBorder="1" applyAlignment="1"/>
    <xf numFmtId="193" fontId="7" fillId="36" borderId="22" xfId="2" applyNumberFormat="1" applyFont="1" applyFill="1" applyBorder="1" applyAlignment="1" applyProtection="1">
      <alignment vertical="top"/>
    </xf>
    <xf numFmtId="193" fontId="7" fillId="3" borderId="120" xfId="2" applyNumberFormat="1" applyFont="1" applyFill="1" applyBorder="1" applyAlignment="1" applyProtection="1">
      <alignment vertical="top"/>
      <protection locked="0"/>
    </xf>
    <xf numFmtId="193" fontId="7" fillId="36" borderId="120" xfId="2" applyNumberFormat="1" applyFont="1" applyFill="1" applyBorder="1" applyAlignment="1" applyProtection="1">
      <alignment vertical="top" wrapText="1"/>
    </xf>
    <xf numFmtId="193" fontId="7" fillId="3" borderId="120" xfId="2" applyNumberFormat="1" applyFont="1" applyFill="1" applyBorder="1" applyAlignment="1" applyProtection="1">
      <alignment vertical="top" wrapText="1"/>
      <protection locked="0"/>
    </xf>
    <xf numFmtId="193" fontId="7" fillId="36" borderId="120"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9" fillId="0" borderId="34" xfId="0" applyNumberFormat="1" applyFont="1" applyBorder="1" applyAlignment="1">
      <alignment vertical="center"/>
    </xf>
    <xf numFmtId="167" fontId="9" fillId="0" borderId="67" xfId="0" applyNumberFormat="1" applyFont="1" applyBorder="1" applyAlignment="1">
      <alignment horizontal="center"/>
    </xf>
    <xf numFmtId="193" fontId="9" fillId="0" borderId="14" xfId="0" applyNumberFormat="1" applyFont="1" applyBorder="1" applyAlignment="1">
      <alignment vertical="center"/>
    </xf>
    <xf numFmtId="167" fontId="9" fillId="0" borderId="65" xfId="0" applyNumberFormat="1" applyFont="1" applyBorder="1" applyAlignment="1">
      <alignment horizontal="center"/>
    </xf>
    <xf numFmtId="193" fontId="124" fillId="0" borderId="14" xfId="0" applyNumberFormat="1" applyFont="1" applyBorder="1" applyAlignment="1">
      <alignment vertical="center"/>
    </xf>
    <xf numFmtId="167" fontId="124" fillId="0" borderId="65" xfId="0" applyNumberFormat="1" applyFont="1" applyBorder="1" applyAlignment="1">
      <alignment horizontal="center"/>
    </xf>
    <xf numFmtId="193" fontId="124" fillId="0" borderId="14" xfId="0" applyNumberFormat="1" applyFont="1" applyFill="1" applyBorder="1" applyAlignment="1">
      <alignment vertical="center"/>
    </xf>
    <xf numFmtId="193" fontId="9" fillId="36" borderId="14" xfId="0" applyNumberFormat="1" applyFont="1" applyFill="1" applyBorder="1" applyAlignment="1">
      <alignment vertical="center"/>
    </xf>
    <xf numFmtId="167" fontId="125" fillId="77" borderId="65" xfId="0" applyNumberFormat="1" applyFont="1" applyFill="1" applyBorder="1" applyAlignment="1">
      <alignment horizontal="center"/>
    </xf>
    <xf numFmtId="193" fontId="9" fillId="0" borderId="15" xfId="0" applyNumberFormat="1" applyFont="1" applyBorder="1" applyAlignment="1">
      <alignment vertical="center"/>
    </xf>
    <xf numFmtId="167" fontId="9" fillId="0" borderId="68" xfId="0" applyNumberFormat="1" applyFont="1" applyBorder="1" applyAlignment="1">
      <alignment horizontal="center"/>
    </xf>
    <xf numFmtId="193" fontId="126" fillId="36" borderId="143" xfId="0" applyNumberFormat="1" applyFont="1" applyFill="1" applyBorder="1" applyAlignment="1">
      <alignment vertical="center"/>
    </xf>
    <xf numFmtId="167" fontId="126" fillId="36" borderId="144" xfId="0" applyNumberFormat="1" applyFont="1" applyFill="1" applyBorder="1" applyAlignment="1">
      <alignment horizontal="center"/>
    </xf>
    <xf numFmtId="193" fontId="9" fillId="0" borderId="17" xfId="0" applyNumberFormat="1" applyFont="1" applyBorder="1" applyAlignment="1">
      <alignment vertical="center"/>
    </xf>
    <xf numFmtId="167" fontId="9" fillId="0" borderId="64" xfId="0" applyNumberFormat="1" applyFont="1" applyBorder="1" applyAlignment="1">
      <alignment horizontal="center"/>
    </xf>
    <xf numFmtId="193" fontId="9" fillId="0" borderId="15" xfId="0" applyNumberFormat="1" applyFont="1" applyFill="1" applyBorder="1" applyAlignment="1">
      <alignment vertical="center"/>
    </xf>
    <xf numFmtId="193" fontId="124" fillId="0" borderId="15" xfId="0" applyNumberFormat="1" applyFont="1" applyFill="1" applyBorder="1" applyAlignment="1">
      <alignment vertical="center"/>
    </xf>
    <xf numFmtId="167" fontId="9" fillId="0" borderId="69" xfId="0" applyNumberFormat="1" applyFont="1" applyBorder="1" applyAlignment="1">
      <alignment horizontal="center"/>
    </xf>
    <xf numFmtId="164" fontId="94" fillId="0" borderId="106" xfId="7" applyNumberFormat="1" applyFont="1" applyBorder="1"/>
    <xf numFmtId="164" fontId="94" fillId="0" borderId="106" xfId="7" applyNumberFormat="1" applyFont="1" applyFill="1" applyBorder="1"/>
    <xf numFmtId="164" fontId="127" fillId="0" borderId="106" xfId="7" applyNumberFormat="1" applyFont="1" applyBorder="1"/>
    <xf numFmtId="164" fontId="115" fillId="0" borderId="0" xfId="0" applyNumberFormat="1" applyFont="1"/>
    <xf numFmtId="10" fontId="7" fillId="0" borderId="106" xfId="20961" applyNumberFormat="1" applyFont="1" applyFill="1" applyBorder="1" applyAlignment="1">
      <alignment horizontal="left" vertical="center" wrapText="1"/>
    </xf>
    <xf numFmtId="164" fontId="9" fillId="0" borderId="120" xfId="7" applyNumberFormat="1" applyFont="1" applyFill="1" applyBorder="1" applyAlignment="1">
      <alignment horizontal="right" vertical="center" wrapText="1"/>
    </xf>
    <xf numFmtId="10" fontId="9" fillId="0" borderId="106" xfId="20961" applyNumberFormat="1" applyFont="1" applyFill="1" applyBorder="1" applyAlignment="1">
      <alignment horizontal="left" vertical="center" wrapText="1"/>
    </xf>
    <xf numFmtId="10" fontId="126" fillId="36" borderId="106" xfId="0" applyNumberFormat="1" applyFont="1" applyFill="1" applyBorder="1" applyAlignment="1">
      <alignment horizontal="left" vertical="center" wrapText="1"/>
    </xf>
    <xf numFmtId="164" fontId="126" fillId="36" borderId="120" xfId="7" applyNumberFormat="1" applyFont="1" applyFill="1" applyBorder="1" applyAlignment="1">
      <alignment horizontal="right" vertical="center" wrapText="1"/>
    </xf>
    <xf numFmtId="10" fontId="126" fillId="36" borderId="106" xfId="20961" applyNumberFormat="1" applyFont="1" applyFill="1" applyBorder="1" applyAlignment="1">
      <alignment horizontal="left" vertical="center" wrapText="1"/>
    </xf>
    <xf numFmtId="10" fontId="126" fillId="36" borderId="106" xfId="0" applyNumberFormat="1" applyFont="1" applyFill="1" applyBorder="1" applyAlignment="1">
      <alignment horizontal="center" vertical="center" wrapText="1"/>
    </xf>
    <xf numFmtId="164" fontId="126" fillId="36" borderId="120" xfId="7" applyNumberFormat="1" applyFont="1" applyFill="1" applyBorder="1" applyAlignment="1">
      <alignment horizontal="center" vertical="center" wrapText="1"/>
    </xf>
    <xf numFmtId="10" fontId="7" fillId="0" borderId="25" xfId="20961" applyNumberFormat="1" applyFont="1" applyFill="1" applyBorder="1" applyAlignment="1" applyProtection="1">
      <alignment horizontal="left" vertical="center"/>
    </xf>
    <xf numFmtId="164" fontId="7" fillId="0" borderId="26" xfId="7" applyNumberFormat="1" applyFont="1" applyFill="1" applyBorder="1" applyAlignment="1" applyProtection="1">
      <alignment horizontal="right" vertical="center"/>
    </xf>
    <xf numFmtId="0" fontId="88" fillId="0" borderId="73" xfId="0" applyFont="1" applyBorder="1" applyAlignment="1">
      <alignment horizontal="left" vertical="center" wrapText="1"/>
    </xf>
    <xf numFmtId="0" fontId="88" fillId="0" borderId="72" xfId="0" applyFont="1" applyBorder="1" applyAlignment="1">
      <alignment horizontal="left" vertical="center" wrapText="1"/>
    </xf>
    <xf numFmtId="0" fontId="102" fillId="0" borderId="29" xfId="0" applyFont="1" applyFill="1" applyBorder="1" applyAlignment="1" applyProtection="1">
      <alignment horizontal="center"/>
    </xf>
    <xf numFmtId="0" fontId="102" fillId="0" borderId="30" xfId="0" applyFont="1" applyFill="1" applyBorder="1" applyAlignment="1" applyProtection="1">
      <alignment horizontal="center"/>
    </xf>
    <xf numFmtId="0" fontId="102" fillId="0" borderId="32" xfId="0" applyFont="1" applyFill="1" applyBorder="1" applyAlignment="1" applyProtection="1">
      <alignment horizontal="center"/>
    </xf>
    <xf numFmtId="0" fontId="102" fillId="0" borderId="31" xfId="0" applyFont="1" applyFill="1" applyBorder="1" applyAlignment="1" applyProtection="1">
      <alignment horizontal="center"/>
    </xf>
    <xf numFmtId="0" fontId="107" fillId="0" borderId="4" xfId="0" applyFont="1" applyBorder="1" applyAlignment="1">
      <alignment horizontal="center" vertical="center"/>
    </xf>
    <xf numFmtId="0" fontId="107" fillId="0" borderId="76" xfId="0" applyFont="1" applyBorder="1" applyAlignment="1">
      <alignment horizontal="center" vertical="center"/>
    </xf>
    <xf numFmtId="0" fontId="106" fillId="0" borderId="5" xfId="0" applyFont="1" applyFill="1" applyBorder="1" applyAlignment="1">
      <alignment horizontal="center" vertical="center"/>
    </xf>
    <xf numFmtId="0" fontId="106" fillId="0" borderId="7" xfId="0" applyFont="1" applyFill="1" applyBorder="1" applyAlignment="1">
      <alignment horizontal="center" vertical="center"/>
    </xf>
    <xf numFmtId="0" fontId="106" fillId="0" borderId="19" xfId="0" applyFont="1" applyFill="1" applyBorder="1" applyAlignment="1" applyProtection="1">
      <alignment horizontal="center"/>
    </xf>
    <xf numFmtId="0" fontId="106" fillId="0" borderId="20" xfId="0" applyFont="1" applyFill="1" applyBorder="1" applyAlignment="1" applyProtection="1">
      <alignment horizontal="center"/>
    </xf>
    <xf numFmtId="0" fontId="102" fillId="0" borderId="3" xfId="0" applyFont="1" applyBorder="1" applyAlignment="1">
      <alignment wrapText="1"/>
    </xf>
    <xf numFmtId="0" fontId="104" fillId="0" borderId="22" xfId="0" applyFont="1" applyBorder="1" applyAlignment="1"/>
    <xf numFmtId="0" fontId="106" fillId="0" borderId="8" xfId="0" applyFont="1" applyBorder="1" applyAlignment="1">
      <alignment horizontal="center" vertical="center" wrapText="1"/>
    </xf>
    <xf numFmtId="0" fontId="106" fillId="0" borderId="23" xfId="0" applyFont="1" applyBorder="1" applyAlignment="1">
      <alignment horizontal="center" vertical="center" wrapText="1"/>
    </xf>
    <xf numFmtId="0" fontId="106" fillId="0" borderId="1" xfId="0" applyFont="1" applyFill="1" applyBorder="1" applyAlignment="1">
      <alignment horizontal="center" wrapText="1"/>
    </xf>
    <xf numFmtId="0" fontId="104" fillId="0" borderId="106" xfId="0" applyFont="1" applyFill="1" applyBorder="1" applyAlignment="1">
      <alignment horizontal="center" vertical="center" wrapText="1"/>
    </xf>
    <xf numFmtId="0" fontId="104" fillId="0" borderId="107" xfId="0" applyFont="1" applyFill="1" applyBorder="1" applyAlignment="1">
      <alignment horizontal="center"/>
    </xf>
    <xf numFmtId="0" fontId="104" fillId="0" borderId="23" xfId="0" applyFont="1" applyFill="1" applyBorder="1" applyAlignment="1">
      <alignment horizontal="center"/>
    </xf>
    <xf numFmtId="0" fontId="107" fillId="36" borderId="124" xfId="0" applyFont="1" applyFill="1" applyBorder="1" applyAlignment="1">
      <alignment horizontal="center" vertical="center" wrapText="1"/>
    </xf>
    <xf numFmtId="0" fontId="107" fillId="36" borderId="32" xfId="0" applyFont="1" applyFill="1" applyBorder="1" applyAlignment="1">
      <alignment horizontal="center" vertical="center" wrapText="1"/>
    </xf>
    <xf numFmtId="0" fontId="107" fillId="36" borderId="121" xfId="0" applyFont="1" applyFill="1" applyBorder="1" applyAlignment="1">
      <alignment horizontal="center" vertical="center" wrapText="1"/>
    </xf>
    <xf numFmtId="0" fontId="107"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104" fillId="0" borderId="8" xfId="0" applyNumberFormat="1" applyFont="1" applyBorder="1" applyAlignment="1">
      <alignment horizontal="center" vertical="center"/>
    </xf>
    <xf numFmtId="9" fontId="104" fillId="0" borderId="10" xfId="0" applyNumberFormat="1" applyFont="1" applyBorder="1" applyAlignment="1">
      <alignment horizontal="center" vertical="center"/>
    </xf>
    <xf numFmtId="0" fontId="104" fillId="0" borderId="2" xfId="0" applyFont="1" applyBorder="1" applyAlignment="1">
      <alignment horizontal="center" vertical="center" wrapText="1"/>
    </xf>
    <xf numFmtId="0" fontId="104" fillId="0" borderId="7" xfId="0" applyFont="1" applyBorder="1" applyAlignment="1">
      <alignment horizontal="center" vertical="center" wrapText="1"/>
    </xf>
    <xf numFmtId="164" fontId="106" fillId="3" borderId="18" xfId="1" applyNumberFormat="1" applyFont="1" applyFill="1" applyBorder="1" applyAlignment="1" applyProtection="1">
      <alignment horizontal="center"/>
      <protection locked="0"/>
    </xf>
    <xf numFmtId="164" fontId="106" fillId="3" borderId="19" xfId="1" applyNumberFormat="1" applyFont="1" applyFill="1" applyBorder="1" applyAlignment="1" applyProtection="1">
      <alignment horizontal="center"/>
      <protection locked="0"/>
    </xf>
    <xf numFmtId="164" fontId="106" fillId="3" borderId="20" xfId="1" applyNumberFormat="1" applyFont="1" applyFill="1" applyBorder="1" applyAlignment="1" applyProtection="1">
      <alignment horizontal="center"/>
      <protection locked="0"/>
    </xf>
    <xf numFmtId="0" fontId="107" fillId="0" borderId="55" xfId="0" applyFont="1" applyBorder="1" applyAlignment="1">
      <alignment horizontal="center" vertical="center" wrapText="1"/>
    </xf>
    <xf numFmtId="0" fontId="107" fillId="0" borderId="56" xfId="0" applyFont="1" applyBorder="1" applyAlignment="1">
      <alignment horizontal="center" vertical="center" wrapText="1"/>
    </xf>
    <xf numFmtId="164" fontId="106" fillId="0" borderId="97" xfId="1" applyNumberFormat="1" applyFont="1" applyFill="1" applyBorder="1" applyAlignment="1" applyProtection="1">
      <alignment horizontal="center" vertical="center" wrapText="1"/>
      <protection locked="0"/>
    </xf>
    <xf numFmtId="164" fontId="106" fillId="0" borderId="98" xfId="1" applyNumberFormat="1" applyFont="1" applyFill="1" applyBorder="1" applyAlignment="1" applyProtection="1">
      <alignment horizontal="center" vertical="center" wrapText="1"/>
      <protection locked="0"/>
    </xf>
    <xf numFmtId="0" fontId="104" fillId="0" borderId="101"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4" fillId="0" borderId="114" xfId="0" applyFont="1" applyFill="1" applyBorder="1" applyAlignment="1">
      <alignment horizontal="center" vertical="center" wrapText="1"/>
    </xf>
    <xf numFmtId="0" fontId="104" fillId="0" borderId="71" xfId="0" applyFont="1" applyFill="1" applyBorder="1" applyAlignment="1">
      <alignment horizontal="center" vertical="center" wrapText="1"/>
    </xf>
    <xf numFmtId="0" fontId="104" fillId="0" borderId="107" xfId="0" applyFont="1" applyFill="1" applyBorder="1" applyAlignment="1">
      <alignment horizontal="center" wrapText="1"/>
    </xf>
    <xf numFmtId="0" fontId="104" fillId="0" borderId="105" xfId="0" applyFont="1" applyFill="1" applyBorder="1" applyAlignment="1">
      <alignment horizontal="center" wrapText="1"/>
    </xf>
    <xf numFmtId="0" fontId="104" fillId="0" borderId="135"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99" xfId="0" applyFont="1" applyFill="1" applyBorder="1" applyAlignment="1">
      <alignment horizontal="center" vertical="center" wrapText="1"/>
    </xf>
    <xf numFmtId="0" fontId="111" fillId="0" borderId="59" xfId="0" applyFont="1" applyFill="1" applyBorder="1" applyAlignment="1">
      <alignment horizontal="left" vertical="center"/>
    </xf>
    <xf numFmtId="0" fontId="111" fillId="0" borderId="60" xfId="0" applyFont="1" applyFill="1" applyBorder="1" applyAlignment="1">
      <alignment horizontal="left" vertical="center"/>
    </xf>
    <xf numFmtId="0" fontId="104" fillId="0" borderId="60" xfId="0" applyFont="1" applyFill="1" applyBorder="1" applyAlignment="1">
      <alignment horizontal="center" vertical="center" wrapText="1"/>
    </xf>
    <xf numFmtId="0" fontId="104" fillId="0" borderId="112" xfId="0" applyFont="1" applyFill="1" applyBorder="1" applyAlignment="1">
      <alignment horizontal="center" vertical="center" wrapText="1"/>
    </xf>
    <xf numFmtId="0" fontId="104" fillId="0" borderId="19" xfId="0" applyFont="1" applyBorder="1" applyAlignment="1">
      <alignment horizontal="center"/>
    </xf>
    <xf numFmtId="0" fontId="104" fillId="0" borderId="20" xfId="0" applyFont="1" applyBorder="1" applyAlignment="1">
      <alignment horizontal="center" vertical="center" wrapText="1"/>
    </xf>
    <xf numFmtId="0" fontId="104" fillId="0" borderId="120" xfId="0" applyFont="1" applyBorder="1" applyAlignment="1">
      <alignment horizontal="center" vertical="center" wrapText="1"/>
    </xf>
    <xf numFmtId="0" fontId="103" fillId="0" borderId="127" xfId="0" applyNumberFormat="1" applyFont="1" applyFill="1" applyBorder="1" applyAlignment="1">
      <alignment horizontal="left" vertical="center" wrapText="1"/>
    </xf>
    <xf numFmtId="0" fontId="103" fillId="0" borderId="128" xfId="0" applyNumberFormat="1" applyFont="1" applyFill="1" applyBorder="1" applyAlignment="1">
      <alignment horizontal="left" vertical="center" wrapText="1"/>
    </xf>
    <xf numFmtId="0" fontId="103" fillId="0" borderId="130" xfId="0" applyNumberFormat="1" applyFont="1" applyFill="1" applyBorder="1" applyAlignment="1">
      <alignment horizontal="left" vertical="center" wrapText="1"/>
    </xf>
    <xf numFmtId="0" fontId="103" fillId="0" borderId="131" xfId="0" applyNumberFormat="1" applyFont="1" applyFill="1" applyBorder="1" applyAlignment="1">
      <alignment horizontal="left" vertical="center" wrapText="1"/>
    </xf>
    <xf numFmtId="0" fontId="103" fillId="0" borderId="133" xfId="0" applyNumberFormat="1" applyFont="1" applyFill="1" applyBorder="1" applyAlignment="1">
      <alignment horizontal="left" vertical="center" wrapText="1"/>
    </xf>
    <xf numFmtId="0" fontId="103" fillId="0" borderId="134"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119" xfId="0" applyFont="1" applyFill="1" applyBorder="1" applyAlignment="1">
      <alignment horizontal="center" vertical="center" wrapText="1"/>
    </xf>
    <xf numFmtId="0" fontId="119" fillId="0" borderId="129" xfId="0" applyFont="1" applyFill="1" applyBorder="1" applyAlignment="1">
      <alignment horizontal="center" vertical="center" wrapText="1"/>
    </xf>
    <xf numFmtId="0" fontId="119" fillId="0" borderId="58" xfId="0" applyFont="1" applyFill="1" applyBorder="1" applyAlignment="1">
      <alignment horizontal="center" vertical="center" wrapText="1"/>
    </xf>
    <xf numFmtId="0" fontId="119" fillId="0" borderId="13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01"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6" xfId="0" applyFont="1" applyBorder="1" applyAlignment="1">
      <alignment horizontal="center" vertical="center" wrapText="1"/>
    </xf>
    <xf numFmtId="0" fontId="121" fillId="0" borderId="106" xfId="0" applyFont="1" applyFill="1" applyBorder="1" applyAlignment="1">
      <alignment horizontal="center" vertical="center"/>
    </xf>
    <xf numFmtId="0" fontId="121" fillId="0" borderId="102" xfId="0" applyFont="1" applyFill="1" applyBorder="1" applyAlignment="1">
      <alignment horizontal="center" vertical="center"/>
    </xf>
    <xf numFmtId="0" fontId="121" fillId="0" borderId="129" xfId="0" applyFont="1" applyFill="1" applyBorder="1" applyAlignment="1">
      <alignment horizontal="center" vertical="center"/>
    </xf>
    <xf numFmtId="0" fontId="121" fillId="0" borderId="58" xfId="0" applyFont="1" applyFill="1" applyBorder="1" applyAlignment="1">
      <alignment horizontal="center" vertical="center"/>
    </xf>
    <xf numFmtId="0" fontId="121" fillId="0" borderId="11" xfId="0" applyFont="1" applyFill="1" applyBorder="1" applyAlignment="1">
      <alignment horizontal="center" vertical="center"/>
    </xf>
    <xf numFmtId="0" fontId="119" fillId="0" borderId="106" xfId="0" applyFont="1" applyFill="1" applyBorder="1" applyAlignment="1">
      <alignment horizontal="center" vertical="center" wrapText="1"/>
    </xf>
    <xf numFmtId="0" fontId="119" fillId="0" borderId="135"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5" fillId="0" borderId="105"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5" fillId="0" borderId="137"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3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6" xfId="0" applyFont="1" applyFill="1" applyBorder="1" applyAlignment="1">
      <alignment horizontal="center" vertical="center" wrapText="1"/>
    </xf>
    <xf numFmtId="0" fontId="115" fillId="0" borderId="11" xfId="0" applyFont="1" applyBorder="1" applyAlignment="1">
      <alignment horizontal="center" vertical="center" wrapText="1"/>
    </xf>
    <xf numFmtId="0" fontId="103" fillId="0" borderId="102" xfId="0" applyNumberFormat="1" applyFont="1" applyFill="1" applyBorder="1" applyAlignment="1">
      <alignment horizontal="left" vertical="top" wrapText="1"/>
    </xf>
    <xf numFmtId="0" fontId="103" fillId="0" borderId="129" xfId="0" applyNumberFormat="1" applyFont="1" applyFill="1" applyBorder="1" applyAlignment="1">
      <alignment horizontal="left" vertical="top" wrapText="1"/>
    </xf>
    <xf numFmtId="0" fontId="103" fillId="0" borderId="135" xfId="0" applyNumberFormat="1" applyFont="1" applyFill="1" applyBorder="1" applyAlignment="1">
      <alignment horizontal="left" vertical="top" wrapText="1"/>
    </xf>
    <xf numFmtId="0" fontId="103" fillId="0" borderId="136" xfId="0" applyNumberFormat="1" applyFont="1" applyFill="1" applyBorder="1" applyAlignment="1">
      <alignment horizontal="left" vertical="top" wrapText="1"/>
    </xf>
    <xf numFmtId="0" fontId="103" fillId="0" borderId="58" xfId="0" applyNumberFormat="1" applyFont="1" applyFill="1" applyBorder="1" applyAlignment="1">
      <alignment horizontal="left" vertical="top" wrapText="1"/>
    </xf>
    <xf numFmtId="0" fontId="103" fillId="0" borderId="11" xfId="0" applyNumberFormat="1" applyFont="1" applyFill="1" applyBorder="1" applyAlignment="1">
      <alignment horizontal="left" vertical="top" wrapText="1"/>
    </xf>
    <xf numFmtId="0" fontId="115" fillId="0" borderId="102" xfId="0" applyFont="1" applyFill="1" applyBorder="1" applyAlignment="1">
      <alignment horizontal="center" vertical="center"/>
    </xf>
    <xf numFmtId="0" fontId="115" fillId="0" borderId="119" xfId="0" applyFont="1" applyFill="1" applyBorder="1" applyAlignment="1">
      <alignment horizontal="center" vertical="center"/>
    </xf>
    <xf numFmtId="0" fontId="115" fillId="0" borderId="129" xfId="0" applyFont="1" applyFill="1" applyBorder="1" applyAlignment="1">
      <alignment horizontal="center" vertical="center"/>
    </xf>
    <xf numFmtId="0" fontId="115" fillId="0" borderId="102"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02" xfId="0" applyFont="1" applyBorder="1" applyAlignment="1">
      <alignment horizontal="center" vertical="top" wrapText="1"/>
    </xf>
    <xf numFmtId="0" fontId="115" fillId="0" borderId="119" xfId="0" applyFont="1" applyBorder="1" applyAlignment="1">
      <alignment horizontal="center" vertical="top" wrapText="1"/>
    </xf>
    <xf numFmtId="0" fontId="115" fillId="0" borderId="129" xfId="0" applyFont="1" applyBorder="1" applyAlignment="1">
      <alignment horizontal="center" vertical="top" wrapText="1"/>
    </xf>
    <xf numFmtId="0" fontId="115" fillId="0" borderId="102" xfId="0" applyFont="1" applyFill="1" applyBorder="1" applyAlignment="1">
      <alignment horizontal="center" vertical="top" wrapText="1"/>
    </xf>
    <xf numFmtId="0" fontId="115" fillId="0" borderId="104" xfId="0" applyFont="1" applyFill="1" applyBorder="1" applyAlignment="1">
      <alignment horizontal="center" vertical="top" wrapText="1"/>
    </xf>
    <xf numFmtId="0" fontId="115" fillId="0" borderId="105" xfId="0" applyFont="1" applyFill="1" applyBorder="1" applyAlignment="1">
      <alignment horizontal="center" vertical="top" wrapText="1"/>
    </xf>
    <xf numFmtId="0" fontId="115" fillId="0" borderId="101" xfId="0" applyFont="1" applyBorder="1" applyAlignment="1">
      <alignment horizontal="center" vertical="top" wrapText="1"/>
    </xf>
    <xf numFmtId="0" fontId="115" fillId="0" borderId="7" xfId="0" applyFont="1" applyBorder="1" applyAlignment="1">
      <alignment horizontal="center" vertical="top" wrapText="1"/>
    </xf>
    <xf numFmtId="0" fontId="103" fillId="0" borderId="138" xfId="0" applyNumberFormat="1" applyFont="1" applyFill="1" applyBorder="1" applyAlignment="1">
      <alignment horizontal="left" vertical="top" wrapText="1"/>
    </xf>
    <xf numFmtId="0" fontId="103" fillId="0" borderId="139" xfId="0" applyNumberFormat="1" applyFont="1" applyFill="1" applyBorder="1" applyAlignment="1">
      <alignment horizontal="left" vertical="top" wrapText="1"/>
    </xf>
    <xf numFmtId="0" fontId="119" fillId="0" borderId="106" xfId="0" applyFont="1" applyBorder="1" applyAlignment="1">
      <alignment horizontal="center" vertical="center"/>
    </xf>
    <xf numFmtId="0" fontId="90" fillId="0" borderId="107" xfId="0" applyFont="1" applyFill="1" applyBorder="1" applyAlignment="1">
      <alignment horizontal="left" vertical="center" wrapText="1"/>
    </xf>
    <xf numFmtId="0" fontId="90" fillId="0" borderId="105" xfId="0" applyFont="1" applyFill="1" applyBorder="1" applyAlignment="1">
      <alignment horizontal="left" vertical="center" wrapText="1"/>
    </xf>
    <xf numFmtId="0" fontId="90" fillId="0" borderId="107" xfId="0" applyFont="1" applyFill="1" applyBorder="1" applyAlignment="1">
      <alignment horizontal="left"/>
    </xf>
    <xf numFmtId="0" fontId="90" fillId="0" borderId="105" xfId="0" applyFont="1" applyFill="1" applyBorder="1" applyAlignment="1">
      <alignment horizontal="left"/>
    </xf>
    <xf numFmtId="0" fontId="90" fillId="3" borderId="107" xfId="0" applyFont="1" applyFill="1" applyBorder="1" applyAlignment="1">
      <alignment vertical="center" wrapText="1"/>
    </xf>
    <xf numFmtId="0" fontId="90" fillId="3" borderId="105" xfId="0" applyFont="1" applyFill="1" applyBorder="1" applyAlignment="1">
      <alignment vertical="center" wrapText="1"/>
    </xf>
    <xf numFmtId="0" fontId="89" fillId="0" borderId="77" xfId="0" applyFont="1" applyFill="1" applyBorder="1" applyAlignment="1">
      <alignment horizontal="center" vertical="center"/>
    </xf>
    <xf numFmtId="0" fontId="89" fillId="0" borderId="78" xfId="0" applyFont="1" applyFill="1" applyBorder="1" applyAlignment="1">
      <alignment horizontal="center" vertical="center"/>
    </xf>
    <xf numFmtId="0" fontId="89" fillId="0" borderId="79" xfId="0" applyFont="1" applyFill="1" applyBorder="1" applyAlignment="1">
      <alignment horizontal="center" vertical="center"/>
    </xf>
    <xf numFmtId="0" fontId="90" fillId="0" borderId="106" xfId="0" applyFont="1" applyFill="1" applyBorder="1" applyAlignment="1">
      <alignment horizontal="left" vertical="center" wrapText="1"/>
    </xf>
    <xf numFmtId="0" fontId="89" fillId="76" borderId="80" xfId="0" applyFont="1" applyFill="1" applyBorder="1" applyAlignment="1">
      <alignment horizontal="center" vertical="center" wrapText="1"/>
    </xf>
    <xf numFmtId="0" fontId="89" fillId="76" borderId="81" xfId="0" applyFont="1" applyFill="1" applyBorder="1" applyAlignment="1">
      <alignment horizontal="center" vertical="center" wrapText="1"/>
    </xf>
    <xf numFmtId="0" fontId="89" fillId="76" borderId="82" xfId="0" applyFont="1" applyFill="1" applyBorder="1" applyAlignment="1">
      <alignment horizontal="center" vertical="center" wrapText="1"/>
    </xf>
    <xf numFmtId="0" fontId="90" fillId="0" borderId="58"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107" xfId="0" applyFont="1" applyFill="1" applyBorder="1" applyAlignment="1">
      <alignment vertical="center" wrapText="1"/>
    </xf>
    <xf numFmtId="0" fontId="90" fillId="0" borderId="105" xfId="0" applyFont="1" applyFill="1" applyBorder="1" applyAlignment="1">
      <alignment vertical="center" wrapText="1"/>
    </xf>
    <xf numFmtId="0" fontId="90" fillId="3" borderId="84" xfId="0" applyFont="1" applyFill="1" applyBorder="1" applyAlignment="1">
      <alignment horizontal="left" vertical="center" wrapText="1"/>
    </xf>
    <xf numFmtId="0" fontId="90" fillId="3" borderId="85" xfId="0" applyFont="1" applyFill="1" applyBorder="1" applyAlignment="1">
      <alignment horizontal="left" vertical="center" wrapText="1"/>
    </xf>
    <xf numFmtId="0" fontId="90" fillId="0" borderId="87" xfId="0" applyFont="1" applyFill="1" applyBorder="1" applyAlignment="1">
      <alignment horizontal="left" vertical="center" wrapText="1"/>
    </xf>
    <xf numFmtId="0" fontId="90" fillId="0" borderId="88" xfId="0" applyFont="1" applyFill="1" applyBorder="1" applyAlignment="1">
      <alignment horizontal="left" vertical="center" wrapText="1"/>
    </xf>
    <xf numFmtId="0" fontId="90" fillId="0" borderId="58" xfId="0" applyFont="1" applyFill="1" applyBorder="1" applyAlignment="1">
      <alignment vertical="center" wrapText="1"/>
    </xf>
    <xf numFmtId="0" fontId="90" fillId="0" borderId="11" xfId="0" applyFont="1" applyFill="1" applyBorder="1" applyAlignment="1">
      <alignment vertical="center" wrapText="1"/>
    </xf>
    <xf numFmtId="0" fontId="90" fillId="0" borderId="84" xfId="0" applyFont="1" applyFill="1" applyBorder="1" applyAlignment="1">
      <alignment horizontal="left" vertical="center" wrapText="1"/>
    </xf>
    <xf numFmtId="0" fontId="90" fillId="0" borderId="85" xfId="0" applyFont="1" applyFill="1" applyBorder="1" applyAlignment="1">
      <alignment horizontal="left" vertical="center" wrapText="1"/>
    </xf>
    <xf numFmtId="0" fontId="90" fillId="0" borderId="84" xfId="0" applyFont="1" applyFill="1" applyBorder="1" applyAlignment="1">
      <alignment vertical="center" wrapText="1"/>
    </xf>
    <xf numFmtId="0" fontId="90" fillId="0" borderId="85" xfId="0" applyFont="1" applyFill="1" applyBorder="1" applyAlignment="1">
      <alignment vertical="center" wrapText="1"/>
    </xf>
    <xf numFmtId="0" fontId="90" fillId="3" borderId="107" xfId="0" applyFont="1" applyFill="1" applyBorder="1" applyAlignment="1">
      <alignment horizontal="left" vertical="center" wrapText="1"/>
    </xf>
    <xf numFmtId="0" fontId="90" fillId="3" borderId="105" xfId="0" applyFont="1" applyFill="1" applyBorder="1" applyAlignment="1">
      <alignment horizontal="left" vertical="center" wrapText="1"/>
    </xf>
    <xf numFmtId="0" fontId="89" fillId="76" borderId="89"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90" xfId="0" applyFont="1" applyFill="1" applyBorder="1" applyAlignment="1">
      <alignment horizontal="center" vertical="center" wrapText="1"/>
    </xf>
    <xf numFmtId="0" fontId="90" fillId="78" borderId="107" xfId="0" applyFont="1" applyFill="1" applyBorder="1" applyAlignment="1">
      <alignment vertical="center" wrapText="1"/>
    </xf>
    <xf numFmtId="0" fontId="90" fillId="78" borderId="105" xfId="0" applyFont="1" applyFill="1" applyBorder="1" applyAlignment="1">
      <alignment vertical="center" wrapText="1"/>
    </xf>
    <xf numFmtId="0" fontId="89" fillId="76" borderId="94" xfId="0" applyFont="1" applyFill="1" applyBorder="1" applyAlignment="1">
      <alignment horizontal="center" vertical="center"/>
    </xf>
    <xf numFmtId="0" fontId="89" fillId="76" borderId="95" xfId="0" applyFont="1" applyFill="1" applyBorder="1" applyAlignment="1">
      <alignment horizontal="center" vertical="center"/>
    </xf>
    <xf numFmtId="0" fontId="89" fillId="76" borderId="96" xfId="0" applyFont="1" applyFill="1" applyBorder="1" applyAlignment="1">
      <alignment horizontal="center" vertical="center"/>
    </xf>
    <xf numFmtId="0" fontId="89" fillId="76" borderId="106" xfId="0" applyFont="1" applyFill="1" applyBorder="1" applyAlignment="1">
      <alignment horizontal="center" vertical="center" wrapText="1"/>
    </xf>
    <xf numFmtId="0" fontId="89" fillId="0" borderId="106" xfId="0" applyFont="1" applyFill="1" applyBorder="1" applyAlignment="1">
      <alignment horizontal="center" vertical="center"/>
    </xf>
    <xf numFmtId="0" fontId="90" fillId="0" borderId="107" xfId="13" applyFont="1" applyFill="1" applyBorder="1" applyAlignment="1" applyProtection="1">
      <alignment horizontal="left" vertical="top" wrapText="1"/>
      <protection locked="0"/>
    </xf>
    <xf numFmtId="0" fontId="90" fillId="0" borderId="105" xfId="13" applyFont="1" applyFill="1" applyBorder="1" applyAlignment="1" applyProtection="1">
      <alignment horizontal="left" vertical="top" wrapText="1"/>
      <protection locked="0"/>
    </xf>
    <xf numFmtId="0" fontId="90" fillId="3" borderId="107" xfId="13" applyFont="1" applyFill="1" applyBorder="1" applyAlignment="1" applyProtection="1">
      <alignment horizontal="left" vertical="top" wrapText="1"/>
      <protection locked="0"/>
    </xf>
    <xf numFmtId="0" fontId="90" fillId="3" borderId="105" xfId="13" applyFont="1" applyFill="1" applyBorder="1" applyAlignment="1" applyProtection="1">
      <alignment horizontal="left" vertical="top" wrapText="1"/>
      <protection locked="0"/>
    </xf>
    <xf numFmtId="0" fontId="89" fillId="0" borderId="92" xfId="0" applyFont="1" applyFill="1" applyBorder="1" applyAlignment="1">
      <alignment horizontal="center" vertical="center"/>
    </xf>
    <xf numFmtId="0" fontId="90" fillId="0" borderId="107" xfId="0" applyNumberFormat="1" applyFont="1" applyFill="1" applyBorder="1" applyAlignment="1">
      <alignment horizontal="left" vertical="center" wrapText="1"/>
    </xf>
    <xf numFmtId="0" fontId="90" fillId="0" borderId="105" xfId="0" applyNumberFormat="1" applyFont="1" applyFill="1" applyBorder="1" applyAlignment="1">
      <alignment horizontal="left" vertical="center" wrapText="1"/>
    </xf>
    <xf numFmtId="0" fontId="89" fillId="76" borderId="107" xfId="0" applyFont="1" applyFill="1" applyBorder="1" applyAlignment="1">
      <alignment horizontal="center" vertical="center" wrapText="1"/>
    </xf>
    <xf numFmtId="0" fontId="89" fillId="76" borderId="105" xfId="0" applyFont="1" applyFill="1" applyBorder="1" applyAlignment="1">
      <alignment horizontal="center" vertical="center" wrapText="1"/>
    </xf>
    <xf numFmtId="0" fontId="90" fillId="0" borderId="107" xfId="0" applyNumberFormat="1" applyFont="1" applyFill="1" applyBorder="1" applyAlignment="1">
      <alignment horizontal="left" vertical="top" wrapText="1"/>
    </xf>
    <xf numFmtId="0" fontId="90" fillId="0" borderId="105" xfId="0" applyNumberFormat="1" applyFont="1" applyFill="1" applyBorder="1" applyAlignment="1">
      <alignment horizontal="left" vertical="top" wrapText="1"/>
    </xf>
    <xf numFmtId="0" fontId="90" fillId="0" borderId="101" xfId="12672" applyFont="1" applyFill="1" applyBorder="1" applyAlignment="1">
      <alignment horizontal="left" vertical="center" wrapText="1"/>
    </xf>
    <xf numFmtId="0" fontId="90" fillId="0" borderId="137" xfId="12672" applyFont="1" applyFill="1" applyBorder="1" applyAlignment="1">
      <alignment horizontal="left" vertical="center" wrapText="1"/>
    </xf>
    <xf numFmtId="0" fontId="90" fillId="0" borderId="7" xfId="12672" applyFont="1" applyFill="1" applyBorder="1" applyAlignment="1">
      <alignment horizontal="left" vertical="center" wrapText="1"/>
    </xf>
    <xf numFmtId="49" fontId="90" fillId="0" borderId="101" xfId="0" applyNumberFormat="1" applyFont="1" applyFill="1" applyBorder="1" applyAlignment="1">
      <alignment horizontal="center" vertical="center"/>
    </xf>
    <xf numFmtId="49" fontId="90" fillId="0" borderId="137" xfId="0" applyNumberFormat="1" applyFont="1" applyFill="1" applyBorder="1" applyAlignment="1">
      <alignment horizontal="center" vertical="center"/>
    </xf>
    <xf numFmtId="49" fontId="90" fillId="0" borderId="7" xfId="0" applyNumberFormat="1" applyFont="1" applyFill="1" applyBorder="1" applyAlignment="1">
      <alignment horizontal="center" vertical="center"/>
    </xf>
    <xf numFmtId="0" fontId="90" fillId="0" borderId="106" xfId="0" applyFont="1" applyFill="1" applyBorder="1" applyAlignment="1">
      <alignment horizontal="left" vertical="top" wrapText="1"/>
    </xf>
    <xf numFmtId="0" fontId="90" fillId="0" borderId="106" xfId="0" applyNumberFormat="1" applyFont="1" applyFill="1" applyBorder="1" applyAlignment="1">
      <alignment horizontal="left" vertical="top" wrapText="1"/>
    </xf>
    <xf numFmtId="0" fontId="90" fillId="0" borderId="107" xfId="0" applyFont="1" applyFill="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Normal="100" workbookViewId="0">
      <pane xSplit="1" ySplit="7" topLeftCell="B8" activePane="bottomRight" state="frozen"/>
      <selection activeCell="E26" sqref="E26"/>
      <selection pane="topRight" activeCell="E26" sqref="E26"/>
      <selection pane="bottomLeft" activeCell="E26" sqref="E26"/>
      <selection pane="bottomRight" activeCell="F6" sqref="F6"/>
    </sheetView>
  </sheetViews>
  <sheetFormatPr defaultRowHeight="14.4"/>
  <cols>
    <col min="1" max="1" width="10.33203125" style="1" customWidth="1"/>
    <col min="2" max="2" width="153" bestFit="1" customWidth="1"/>
    <col min="3" max="3" width="35.44140625" customWidth="1"/>
    <col min="7" max="7" width="25" customWidth="1"/>
  </cols>
  <sheetData>
    <row r="1" spans="1:3">
      <c r="A1" s="2"/>
      <c r="B1" s="7" t="s">
        <v>253</v>
      </c>
      <c r="C1" s="88"/>
    </row>
    <row r="2" spans="1:3" s="4" customFormat="1">
      <c r="A2" s="20">
        <v>1</v>
      </c>
      <c r="B2" s="5" t="s">
        <v>254</v>
      </c>
      <c r="C2" s="88" t="s">
        <v>1009</v>
      </c>
    </row>
    <row r="3" spans="1:3" s="4" customFormat="1">
      <c r="A3" s="20">
        <v>2</v>
      </c>
      <c r="B3" s="6" t="s">
        <v>255</v>
      </c>
      <c r="C3" s="688" t="s">
        <v>1015</v>
      </c>
    </row>
    <row r="4" spans="1:3" s="4" customFormat="1">
      <c r="A4" s="20">
        <v>3</v>
      </c>
      <c r="B4" s="6" t="s">
        <v>256</v>
      </c>
      <c r="C4" s="88" t="s">
        <v>1017</v>
      </c>
    </row>
    <row r="5" spans="1:3" s="4" customFormat="1">
      <c r="A5" s="21">
        <v>4</v>
      </c>
      <c r="B5" s="9" t="s">
        <v>257</v>
      </c>
      <c r="C5" s="89" t="s">
        <v>1011</v>
      </c>
    </row>
    <row r="6" spans="1:3" s="8" customFormat="1" ht="65.25" customHeight="1">
      <c r="A6" s="741" t="s">
        <v>488</v>
      </c>
      <c r="B6" s="742"/>
      <c r="C6" s="742"/>
    </row>
    <row r="7" spans="1:3">
      <c r="A7" s="24" t="s">
        <v>403</v>
      </c>
      <c r="B7" s="25" t="s">
        <v>258</v>
      </c>
    </row>
    <row r="8" spans="1:3">
      <c r="A8" s="26">
        <v>1</v>
      </c>
      <c r="B8" s="23" t="s">
        <v>223</v>
      </c>
    </row>
    <row r="9" spans="1:3">
      <c r="A9" s="26">
        <v>2</v>
      </c>
      <c r="B9" s="23" t="s">
        <v>259</v>
      </c>
    </row>
    <row r="10" spans="1:3">
      <c r="A10" s="26">
        <v>3</v>
      </c>
      <c r="B10" s="23" t="s">
        <v>260</v>
      </c>
    </row>
    <row r="11" spans="1:3">
      <c r="A11" s="26">
        <v>4</v>
      </c>
      <c r="B11" s="23" t="s">
        <v>261</v>
      </c>
      <c r="C11" s="3"/>
    </row>
    <row r="12" spans="1:3">
      <c r="A12" s="26">
        <v>5</v>
      </c>
      <c r="B12" s="23" t="s">
        <v>187</v>
      </c>
    </row>
    <row r="13" spans="1:3">
      <c r="A13" s="26">
        <v>6</v>
      </c>
      <c r="B13" s="27" t="s">
        <v>149</v>
      </c>
    </row>
    <row r="14" spans="1:3">
      <c r="A14" s="26">
        <v>7</v>
      </c>
      <c r="B14" s="23" t="s">
        <v>262</v>
      </c>
    </row>
    <row r="15" spans="1:3">
      <c r="A15" s="26">
        <v>8</v>
      </c>
      <c r="B15" s="23" t="s">
        <v>265</v>
      </c>
    </row>
    <row r="16" spans="1:3">
      <c r="A16" s="26">
        <v>9</v>
      </c>
      <c r="B16" s="23" t="s">
        <v>88</v>
      </c>
    </row>
    <row r="17" spans="1:2">
      <c r="A17" s="28" t="s">
        <v>545</v>
      </c>
      <c r="B17" s="23" t="s">
        <v>525</v>
      </c>
    </row>
    <row r="18" spans="1:2">
      <c r="A18" s="26">
        <v>10</v>
      </c>
      <c r="B18" s="23" t="s">
        <v>268</v>
      </c>
    </row>
    <row r="19" spans="1:2">
      <c r="A19" s="26">
        <v>11</v>
      </c>
      <c r="B19" s="27" t="s">
        <v>249</v>
      </c>
    </row>
    <row r="20" spans="1:2">
      <c r="A20" s="26">
        <v>12</v>
      </c>
      <c r="B20" s="27" t="s">
        <v>246</v>
      </c>
    </row>
    <row r="21" spans="1:2">
      <c r="A21" s="26">
        <v>13</v>
      </c>
      <c r="B21" s="29" t="s">
        <v>459</v>
      </c>
    </row>
    <row r="22" spans="1:2">
      <c r="A22" s="26">
        <v>14</v>
      </c>
      <c r="B22" s="30" t="s">
        <v>518</v>
      </c>
    </row>
    <row r="23" spans="1:2">
      <c r="A23" s="31">
        <v>15</v>
      </c>
      <c r="B23" s="27" t="s">
        <v>77</v>
      </c>
    </row>
    <row r="24" spans="1:2">
      <c r="A24" s="31">
        <v>15.1</v>
      </c>
      <c r="B24" s="23" t="s">
        <v>554</v>
      </c>
    </row>
    <row r="25" spans="1:2">
      <c r="A25" s="31">
        <v>16</v>
      </c>
      <c r="B25" s="23" t="s">
        <v>622</v>
      </c>
    </row>
    <row r="26" spans="1:2">
      <c r="A26" s="31">
        <v>17</v>
      </c>
      <c r="B26" s="23" t="s">
        <v>933</v>
      </c>
    </row>
    <row r="27" spans="1:2">
      <c r="A27" s="31">
        <v>18</v>
      </c>
      <c r="B27" s="23" t="s">
        <v>951</v>
      </c>
    </row>
    <row r="28" spans="1:2">
      <c r="A28" s="31">
        <v>19</v>
      </c>
      <c r="B28" s="23" t="s">
        <v>952</v>
      </c>
    </row>
    <row r="29" spans="1:2">
      <c r="A29" s="31">
        <v>20</v>
      </c>
      <c r="B29" s="30" t="s">
        <v>721</v>
      </c>
    </row>
    <row r="30" spans="1:2">
      <c r="A30" s="31">
        <v>21</v>
      </c>
      <c r="B30" s="23" t="s">
        <v>739</v>
      </c>
    </row>
    <row r="31" spans="1:2">
      <c r="A31" s="31">
        <v>22</v>
      </c>
      <c r="B31" s="65" t="s">
        <v>756</v>
      </c>
    </row>
    <row r="32" spans="1:2" ht="27">
      <c r="A32" s="31">
        <v>23</v>
      </c>
      <c r="B32" s="65" t="s">
        <v>934</v>
      </c>
    </row>
    <row r="33" spans="1:2">
      <c r="A33" s="31">
        <v>24</v>
      </c>
      <c r="B33" s="23" t="s">
        <v>935</v>
      </c>
    </row>
    <row r="34" spans="1:2">
      <c r="A34" s="31">
        <v>25</v>
      </c>
      <c r="B34" s="23" t="s">
        <v>936</v>
      </c>
    </row>
    <row r="35" spans="1:2">
      <c r="A35" s="26">
        <v>26</v>
      </c>
      <c r="B35" s="30" t="s">
        <v>1005</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00000000-0004-0000-0000-00001C000000}"/>
  </hyperlinks>
  <pageMargins left="0.7" right="0.7" top="0.75" bottom="0.75" header="0.3" footer="0.3"/>
  <pageSetup paperSize="9" scale="4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5" zoomScaleNormal="85" workbookViewId="0">
      <pane xSplit="1" ySplit="5" topLeftCell="B6"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cols>
    <col min="1" max="1" width="9.5546875" style="322" bestFit="1" customWidth="1"/>
    <col min="2" max="2" width="132.44140625" style="98" customWidth="1"/>
    <col min="3" max="3" width="18.44140625" style="98" customWidth="1"/>
    <col min="4" max="16384" width="9.109375" style="99"/>
  </cols>
  <sheetData>
    <row r="1" spans="1:6">
      <c r="A1" s="96" t="s">
        <v>188</v>
      </c>
      <c r="B1" s="103" t="str">
        <f>Info!C2</f>
        <v>სს ”ლიბერთი ბანკი”</v>
      </c>
      <c r="D1" s="98"/>
      <c r="E1" s="98"/>
      <c r="F1" s="98"/>
    </row>
    <row r="2" spans="1:6" s="277" customFormat="1" ht="15.75" customHeight="1">
      <c r="A2" s="277" t="s">
        <v>189</v>
      </c>
      <c r="B2" s="153">
        <f>'1. key ratios'!B2</f>
        <v>44834</v>
      </c>
    </row>
    <row r="3" spans="1:6" s="277" customFormat="1" ht="15.75" customHeight="1"/>
    <row r="4" spans="1:6" ht="15" thickBot="1">
      <c r="A4" s="322" t="s">
        <v>412</v>
      </c>
      <c r="B4" s="323" t="s">
        <v>88</v>
      </c>
    </row>
    <row r="5" spans="1:6">
      <c r="A5" s="324" t="s">
        <v>26</v>
      </c>
      <c r="B5" s="325"/>
      <c r="C5" s="326" t="s">
        <v>27</v>
      </c>
    </row>
    <row r="6" spans="1:6">
      <c r="A6" s="327">
        <v>1</v>
      </c>
      <c r="B6" s="328" t="s">
        <v>28</v>
      </c>
      <c r="C6" s="703">
        <f>SUM(C7:C11)</f>
        <v>373710474</v>
      </c>
    </row>
    <row r="7" spans="1:6">
      <c r="A7" s="327">
        <v>2</v>
      </c>
      <c r="B7" s="329" t="s">
        <v>29</v>
      </c>
      <c r="C7" s="704">
        <v>44490460</v>
      </c>
    </row>
    <row r="8" spans="1:6">
      <c r="A8" s="327">
        <v>3</v>
      </c>
      <c r="B8" s="330" t="s">
        <v>30</v>
      </c>
      <c r="C8" s="704">
        <v>35132256</v>
      </c>
    </row>
    <row r="9" spans="1:6">
      <c r="A9" s="327">
        <v>4</v>
      </c>
      <c r="B9" s="330" t="s">
        <v>31</v>
      </c>
      <c r="C9" s="704">
        <v>34359679</v>
      </c>
    </row>
    <row r="10" spans="1:6">
      <c r="A10" s="327">
        <v>5</v>
      </c>
      <c r="B10" s="330" t="s">
        <v>32</v>
      </c>
      <c r="C10" s="704">
        <v>1694028</v>
      </c>
    </row>
    <row r="11" spans="1:6">
      <c r="A11" s="327">
        <v>6</v>
      </c>
      <c r="B11" s="331" t="s">
        <v>33</v>
      </c>
      <c r="C11" s="704">
        <v>258034051</v>
      </c>
    </row>
    <row r="12" spans="1:6" s="313" customFormat="1">
      <c r="A12" s="327">
        <v>7</v>
      </c>
      <c r="B12" s="328" t="s">
        <v>34</v>
      </c>
      <c r="C12" s="705">
        <f>SUM(C13:C27)</f>
        <v>93675162.313731402</v>
      </c>
    </row>
    <row r="13" spans="1:6" s="313" customFormat="1">
      <c r="A13" s="327">
        <v>8</v>
      </c>
      <c r="B13" s="332" t="s">
        <v>35</v>
      </c>
      <c r="C13" s="706">
        <v>34359679</v>
      </c>
    </row>
    <row r="14" spans="1:6" s="313" customFormat="1" ht="27.6">
      <c r="A14" s="327">
        <v>9</v>
      </c>
      <c r="B14" s="333" t="s">
        <v>36</v>
      </c>
      <c r="C14" s="706">
        <v>3037000.6837313883</v>
      </c>
    </row>
    <row r="15" spans="1:6" s="313" customFormat="1">
      <c r="A15" s="327">
        <v>10</v>
      </c>
      <c r="B15" s="334" t="s">
        <v>37</v>
      </c>
      <c r="C15" s="706">
        <v>56171749.63000001</v>
      </c>
    </row>
    <row r="16" spans="1:6" s="313" customFormat="1">
      <c r="A16" s="327">
        <v>11</v>
      </c>
      <c r="B16" s="335" t="s">
        <v>38</v>
      </c>
      <c r="C16" s="706">
        <v>0</v>
      </c>
    </row>
    <row r="17" spans="1:3" s="313" customFormat="1">
      <c r="A17" s="327">
        <v>12</v>
      </c>
      <c r="B17" s="334" t="s">
        <v>39</v>
      </c>
      <c r="C17" s="706">
        <v>0</v>
      </c>
    </row>
    <row r="18" spans="1:3" s="313" customFormat="1">
      <c r="A18" s="327">
        <v>13</v>
      </c>
      <c r="B18" s="334" t="s">
        <v>40</v>
      </c>
      <c r="C18" s="706">
        <v>0</v>
      </c>
    </row>
    <row r="19" spans="1:3" s="313" customFormat="1">
      <c r="A19" s="327">
        <v>14</v>
      </c>
      <c r="B19" s="334" t="s">
        <v>41</v>
      </c>
      <c r="C19" s="706">
        <v>0</v>
      </c>
    </row>
    <row r="20" spans="1:3" s="313" customFormat="1" ht="27.6">
      <c r="A20" s="327">
        <v>15</v>
      </c>
      <c r="B20" s="334" t="s">
        <v>42</v>
      </c>
      <c r="C20" s="706">
        <v>0</v>
      </c>
    </row>
    <row r="21" spans="1:3" s="313" customFormat="1" ht="27.6">
      <c r="A21" s="327">
        <v>16</v>
      </c>
      <c r="B21" s="333" t="s">
        <v>43</v>
      </c>
      <c r="C21" s="706">
        <v>0</v>
      </c>
    </row>
    <row r="22" spans="1:3" s="313" customFormat="1">
      <c r="A22" s="327">
        <v>17</v>
      </c>
      <c r="B22" s="336" t="s">
        <v>44</v>
      </c>
      <c r="C22" s="706">
        <v>106733</v>
      </c>
    </row>
    <row r="23" spans="1:3" s="313" customFormat="1" ht="27.6">
      <c r="A23" s="327">
        <v>18</v>
      </c>
      <c r="B23" s="333" t="s">
        <v>45</v>
      </c>
      <c r="C23" s="706">
        <v>0</v>
      </c>
    </row>
    <row r="24" spans="1:3" s="313" customFormat="1" ht="27.6">
      <c r="A24" s="327">
        <v>19</v>
      </c>
      <c r="B24" s="333" t="s">
        <v>46</v>
      </c>
      <c r="C24" s="706">
        <v>0</v>
      </c>
    </row>
    <row r="25" spans="1:3" s="313" customFormat="1" ht="27.6">
      <c r="A25" s="327">
        <v>20</v>
      </c>
      <c r="B25" s="337" t="s">
        <v>47</v>
      </c>
      <c r="C25" s="706">
        <v>0</v>
      </c>
    </row>
    <row r="26" spans="1:3" s="313" customFormat="1">
      <c r="A26" s="327">
        <v>21</v>
      </c>
      <c r="B26" s="337" t="s">
        <v>48</v>
      </c>
      <c r="C26" s="706">
        <v>0</v>
      </c>
    </row>
    <row r="27" spans="1:3" s="313" customFormat="1" ht="27.6">
      <c r="A27" s="327">
        <v>22</v>
      </c>
      <c r="B27" s="337" t="s">
        <v>49</v>
      </c>
      <c r="C27" s="706">
        <v>0</v>
      </c>
    </row>
    <row r="28" spans="1:3" s="313" customFormat="1">
      <c r="A28" s="327">
        <v>23</v>
      </c>
      <c r="B28" s="338" t="s">
        <v>23</v>
      </c>
      <c r="C28" s="705">
        <f>C6-C12</f>
        <v>280035311.68626857</v>
      </c>
    </row>
    <row r="29" spans="1:3" s="313" customFormat="1">
      <c r="A29" s="339"/>
      <c r="B29" s="340"/>
      <c r="C29" s="706"/>
    </row>
    <row r="30" spans="1:3" s="313" customFormat="1">
      <c r="A30" s="339">
        <v>24</v>
      </c>
      <c r="B30" s="338" t="s">
        <v>50</v>
      </c>
      <c r="C30" s="705">
        <f>C31+C34</f>
        <v>4565384</v>
      </c>
    </row>
    <row r="31" spans="1:3" s="313" customFormat="1">
      <c r="A31" s="339">
        <v>25</v>
      </c>
      <c r="B31" s="330" t="s">
        <v>51</v>
      </c>
      <c r="C31" s="707">
        <f>C32+C33</f>
        <v>45654</v>
      </c>
    </row>
    <row r="32" spans="1:3" s="313" customFormat="1">
      <c r="A32" s="339">
        <v>26</v>
      </c>
      <c r="B32" s="341" t="s">
        <v>52</v>
      </c>
      <c r="C32" s="706">
        <v>45654</v>
      </c>
    </row>
    <row r="33" spans="1:3" s="313" customFormat="1">
      <c r="A33" s="339">
        <v>27</v>
      </c>
      <c r="B33" s="341" t="s">
        <v>53</v>
      </c>
      <c r="C33" s="706">
        <v>0</v>
      </c>
    </row>
    <row r="34" spans="1:3" s="313" customFormat="1">
      <c r="A34" s="339">
        <v>28</v>
      </c>
      <c r="B34" s="330" t="s">
        <v>54</v>
      </c>
      <c r="C34" s="706">
        <v>4519730</v>
      </c>
    </row>
    <row r="35" spans="1:3" s="313" customFormat="1">
      <c r="A35" s="339">
        <v>29</v>
      </c>
      <c r="B35" s="338" t="s">
        <v>55</v>
      </c>
      <c r="C35" s="705">
        <f>SUM(C36:C40)</f>
        <v>0</v>
      </c>
    </row>
    <row r="36" spans="1:3" s="313" customFormat="1">
      <c r="A36" s="339">
        <v>30</v>
      </c>
      <c r="B36" s="333" t="s">
        <v>56</v>
      </c>
      <c r="C36" s="706">
        <v>0</v>
      </c>
    </row>
    <row r="37" spans="1:3" s="313" customFormat="1">
      <c r="A37" s="339">
        <v>31</v>
      </c>
      <c r="B37" s="334" t="s">
        <v>57</v>
      </c>
      <c r="C37" s="706">
        <v>0</v>
      </c>
    </row>
    <row r="38" spans="1:3" s="313" customFormat="1" ht="27.6">
      <c r="A38" s="339">
        <v>32</v>
      </c>
      <c r="B38" s="333" t="s">
        <v>58</v>
      </c>
      <c r="C38" s="706">
        <v>0</v>
      </c>
    </row>
    <row r="39" spans="1:3" s="313" customFormat="1" ht="27.6">
      <c r="A39" s="339">
        <v>33</v>
      </c>
      <c r="B39" s="333" t="s">
        <v>46</v>
      </c>
      <c r="C39" s="706">
        <v>0</v>
      </c>
    </row>
    <row r="40" spans="1:3" s="313" customFormat="1" ht="27.6">
      <c r="A40" s="339">
        <v>34</v>
      </c>
      <c r="B40" s="337" t="s">
        <v>59</v>
      </c>
      <c r="C40" s="706">
        <v>0</v>
      </c>
    </row>
    <row r="41" spans="1:3" s="313" customFormat="1">
      <c r="A41" s="339">
        <v>35</v>
      </c>
      <c r="B41" s="338" t="s">
        <v>24</v>
      </c>
      <c r="C41" s="705">
        <f>C30-C35</f>
        <v>4565384</v>
      </c>
    </row>
    <row r="42" spans="1:3" s="313" customFormat="1">
      <c r="A42" s="339"/>
      <c r="B42" s="340"/>
      <c r="C42" s="706"/>
    </row>
    <row r="43" spans="1:3" s="313" customFormat="1">
      <c r="A43" s="339">
        <v>36</v>
      </c>
      <c r="B43" s="342" t="s">
        <v>60</v>
      </c>
      <c r="C43" s="705">
        <f>SUM(C44:C46)</f>
        <v>88934322.414126933</v>
      </c>
    </row>
    <row r="44" spans="1:3" s="313" customFormat="1">
      <c r="A44" s="339">
        <v>37</v>
      </c>
      <c r="B44" s="330" t="s">
        <v>61</v>
      </c>
      <c r="C44" s="706">
        <v>60729972.447999999</v>
      </c>
    </row>
    <row r="45" spans="1:3" s="313" customFormat="1">
      <c r="A45" s="339">
        <v>38</v>
      </c>
      <c r="B45" s="330" t="s">
        <v>62</v>
      </c>
      <c r="C45" s="706">
        <v>0</v>
      </c>
    </row>
    <row r="46" spans="1:3" s="313" customFormat="1">
      <c r="A46" s="339">
        <v>39</v>
      </c>
      <c r="B46" s="330" t="s">
        <v>63</v>
      </c>
      <c r="C46" s="706">
        <v>28204349.966126934</v>
      </c>
    </row>
    <row r="47" spans="1:3" s="313" customFormat="1">
      <c r="A47" s="339">
        <v>40</v>
      </c>
      <c r="B47" s="342" t="s">
        <v>64</v>
      </c>
      <c r="C47" s="705">
        <f>SUM(C48:C51)</f>
        <v>0</v>
      </c>
    </row>
    <row r="48" spans="1:3" s="313" customFormat="1">
      <c r="A48" s="339">
        <v>41</v>
      </c>
      <c r="B48" s="333" t="s">
        <v>65</v>
      </c>
      <c r="C48" s="706"/>
    </row>
    <row r="49" spans="1:3" s="313" customFormat="1">
      <c r="A49" s="339">
        <v>42</v>
      </c>
      <c r="B49" s="334" t="s">
        <v>66</v>
      </c>
      <c r="C49" s="706"/>
    </row>
    <row r="50" spans="1:3" s="313" customFormat="1" ht="27.6">
      <c r="A50" s="339">
        <v>43</v>
      </c>
      <c r="B50" s="333" t="s">
        <v>67</v>
      </c>
      <c r="C50" s="706"/>
    </row>
    <row r="51" spans="1:3" s="313" customFormat="1" ht="27.6">
      <c r="A51" s="339">
        <v>44</v>
      </c>
      <c r="B51" s="333" t="s">
        <v>46</v>
      </c>
      <c r="C51" s="706"/>
    </row>
    <row r="52" spans="1:3" s="313" customFormat="1" ht="15" thickBot="1">
      <c r="A52" s="343">
        <v>45</v>
      </c>
      <c r="B52" s="344" t="s">
        <v>25</v>
      </c>
      <c r="C52" s="708">
        <f>C43-C47</f>
        <v>88934322.414126933</v>
      </c>
    </row>
    <row r="55" spans="1:3">
      <c r="B55" s="98"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zoomScaleNormal="100" workbookViewId="0">
      <selection activeCell="E26" sqref="E26"/>
    </sheetView>
  </sheetViews>
  <sheetFormatPr defaultColWidth="9.109375" defaultRowHeight="13.8"/>
  <cols>
    <col min="1" max="1" width="10.88671875" style="98" bestFit="1" customWidth="1"/>
    <col min="2" max="2" width="59" style="98" customWidth="1"/>
    <col min="3" max="3" width="24.33203125" style="98" bestFit="1" customWidth="1"/>
    <col min="4" max="4" width="22.109375" style="98" customWidth="1"/>
    <col min="5" max="16384" width="9.109375" style="98"/>
  </cols>
  <sheetData>
    <row r="1" spans="1:4">
      <c r="A1" s="96" t="s">
        <v>188</v>
      </c>
      <c r="B1" s="103" t="str">
        <f>Info!C2</f>
        <v>სს ”ლიბერთი ბანკი”</v>
      </c>
    </row>
    <row r="2" spans="1:4" s="277" customFormat="1" ht="15.75" customHeight="1">
      <c r="A2" s="277" t="s">
        <v>189</v>
      </c>
      <c r="B2" s="153">
        <f>'1. key ratios'!B2</f>
        <v>44834</v>
      </c>
    </row>
    <row r="3" spans="1:4" s="277" customFormat="1" ht="15.75" customHeight="1"/>
    <row r="4" spans="1:4" ht="14.4" thickBot="1">
      <c r="A4" s="322" t="s">
        <v>524</v>
      </c>
      <c r="B4" s="345" t="s">
        <v>525</v>
      </c>
    </row>
    <row r="5" spans="1:4" s="348" customFormat="1">
      <c r="A5" s="761" t="s">
        <v>526</v>
      </c>
      <c r="B5" s="762"/>
      <c r="C5" s="346" t="s">
        <v>527</v>
      </c>
      <c r="D5" s="347" t="s">
        <v>528</v>
      </c>
    </row>
    <row r="6" spans="1:4" s="352" customFormat="1">
      <c r="A6" s="349">
        <v>1</v>
      </c>
      <c r="B6" s="350" t="s">
        <v>529</v>
      </c>
      <c r="C6" s="350"/>
      <c r="D6" s="351"/>
    </row>
    <row r="7" spans="1:4" s="352" customFormat="1">
      <c r="A7" s="353" t="s">
        <v>530</v>
      </c>
      <c r="B7" s="354" t="s">
        <v>531</v>
      </c>
      <c r="C7" s="731">
        <v>4.4999999999999998E-2</v>
      </c>
      <c r="D7" s="732">
        <v>120301243.44733818</v>
      </c>
    </row>
    <row r="8" spans="1:4" s="352" customFormat="1">
      <c r="A8" s="353" t="s">
        <v>532</v>
      </c>
      <c r="B8" s="354" t="s">
        <v>533</v>
      </c>
      <c r="C8" s="733">
        <v>0.06</v>
      </c>
      <c r="D8" s="732">
        <v>160401657.92978424</v>
      </c>
    </row>
    <row r="9" spans="1:4" s="352" customFormat="1">
      <c r="A9" s="353" t="s">
        <v>534</v>
      </c>
      <c r="B9" s="354" t="s">
        <v>535</v>
      </c>
      <c r="C9" s="733">
        <v>0.08</v>
      </c>
      <c r="D9" s="732">
        <v>213868877.23971233</v>
      </c>
    </row>
    <row r="10" spans="1:4" s="352" customFormat="1">
      <c r="A10" s="349" t="s">
        <v>536</v>
      </c>
      <c r="B10" s="350" t="s">
        <v>537</v>
      </c>
      <c r="C10" s="734"/>
      <c r="D10" s="735"/>
    </row>
    <row r="11" spans="1:4" s="352" customFormat="1">
      <c r="A11" s="353" t="s">
        <v>538</v>
      </c>
      <c r="B11" s="354" t="s">
        <v>600</v>
      </c>
      <c r="C11" s="733">
        <v>0</v>
      </c>
      <c r="D11" s="732">
        <v>0</v>
      </c>
    </row>
    <row r="12" spans="1:4" s="352" customFormat="1">
      <c r="A12" s="353" t="s">
        <v>539</v>
      </c>
      <c r="B12" s="354" t="s">
        <v>540</v>
      </c>
      <c r="C12" s="733">
        <v>0</v>
      </c>
      <c r="D12" s="732">
        <v>0</v>
      </c>
    </row>
    <row r="13" spans="1:4" s="352" customFormat="1">
      <c r="A13" s="353" t="s">
        <v>541</v>
      </c>
      <c r="B13" s="354" t="s">
        <v>542</v>
      </c>
      <c r="C13" s="733">
        <v>1.4999999999999999E-2</v>
      </c>
      <c r="D13" s="732">
        <v>40100414.48244606</v>
      </c>
    </row>
    <row r="14" spans="1:4" s="352" customFormat="1">
      <c r="A14" s="349" t="s">
        <v>543</v>
      </c>
      <c r="B14" s="350" t="s">
        <v>598</v>
      </c>
      <c r="C14" s="736"/>
      <c r="D14" s="735"/>
    </row>
    <row r="15" spans="1:4" s="352" customFormat="1">
      <c r="A15" s="355" t="s">
        <v>546</v>
      </c>
      <c r="B15" s="354" t="s">
        <v>599</v>
      </c>
      <c r="C15" s="733">
        <v>2.0269830823976601E-2</v>
      </c>
      <c r="D15" s="732">
        <v>54188574.502034858</v>
      </c>
    </row>
    <row r="16" spans="1:4" s="352" customFormat="1">
      <c r="A16" s="355" t="s">
        <v>547</v>
      </c>
      <c r="B16" s="354" t="s">
        <v>549</v>
      </c>
      <c r="C16" s="733">
        <v>1.9538790094899301E-2</v>
      </c>
      <c r="D16" s="732">
        <v>52234238.752731569</v>
      </c>
    </row>
    <row r="17" spans="1:6" s="352" customFormat="1">
      <c r="A17" s="355" t="s">
        <v>548</v>
      </c>
      <c r="B17" s="354" t="s">
        <v>596</v>
      </c>
      <c r="C17" s="733">
        <v>3.4138475438375497E-2</v>
      </c>
      <c r="D17" s="732">
        <v>91264467.658510804</v>
      </c>
    </row>
    <row r="18" spans="1:6" s="348" customFormat="1">
      <c r="A18" s="763" t="s">
        <v>597</v>
      </c>
      <c r="B18" s="764"/>
      <c r="C18" s="737" t="s">
        <v>527</v>
      </c>
      <c r="D18" s="738" t="s">
        <v>528</v>
      </c>
    </row>
    <row r="19" spans="1:6" s="352" customFormat="1">
      <c r="A19" s="356">
        <v>4</v>
      </c>
      <c r="B19" s="354" t="s">
        <v>23</v>
      </c>
      <c r="C19" s="733">
        <v>8.0269830823976596E-2</v>
      </c>
      <c r="D19" s="732">
        <v>214590232.43181908</v>
      </c>
    </row>
    <row r="20" spans="1:6" s="352" customFormat="1">
      <c r="A20" s="356">
        <v>5</v>
      </c>
      <c r="B20" s="354" t="s">
        <v>89</v>
      </c>
      <c r="C20" s="733">
        <v>9.4538790094899294E-2</v>
      </c>
      <c r="D20" s="732">
        <v>252736311.16496187</v>
      </c>
    </row>
    <row r="21" spans="1:6" s="352" customFormat="1" ht="14.4" thickBot="1">
      <c r="A21" s="357" t="s">
        <v>544</v>
      </c>
      <c r="B21" s="358" t="s">
        <v>88</v>
      </c>
      <c r="C21" s="739">
        <v>0.12913847543837551</v>
      </c>
      <c r="D21" s="740">
        <v>345233759.38066924</v>
      </c>
    </row>
    <row r="22" spans="1:6">
      <c r="F22" s="322"/>
    </row>
    <row r="23" spans="1:6" ht="69">
      <c r="B23" s="151"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85" zoomScaleNormal="85" workbookViewId="0">
      <pane xSplit="1" ySplit="5" topLeftCell="B9"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cols>
    <col min="1" max="1" width="10.6640625" style="98" customWidth="1"/>
    <col min="2" max="2" width="91.88671875" style="98" customWidth="1"/>
    <col min="3" max="3" width="49" style="98" customWidth="1"/>
    <col min="4" max="4" width="32.33203125" style="98" customWidth="1"/>
    <col min="5" max="5" width="9.44140625" style="99" customWidth="1"/>
    <col min="6" max="16384" width="9.109375" style="99"/>
  </cols>
  <sheetData>
    <row r="1" spans="1:6">
      <c r="A1" s="96" t="s">
        <v>188</v>
      </c>
      <c r="B1" s="103" t="str">
        <f>Info!C2</f>
        <v>სს ”ლიბერთი ბანკი”</v>
      </c>
      <c r="E1" s="98"/>
      <c r="F1" s="98"/>
    </row>
    <row r="2" spans="1:6" s="277" customFormat="1" ht="15.75" customHeight="1">
      <c r="A2" s="277" t="s">
        <v>189</v>
      </c>
      <c r="B2" s="153">
        <f>'1. key ratios'!B2</f>
        <v>44834</v>
      </c>
    </row>
    <row r="3" spans="1:6" s="277" customFormat="1" ht="15.75" customHeight="1">
      <c r="A3" s="359"/>
    </row>
    <row r="4" spans="1:6" s="277" customFormat="1" ht="15.75" customHeight="1" thickBot="1">
      <c r="A4" s="277" t="s">
        <v>413</v>
      </c>
      <c r="B4" s="360" t="s">
        <v>268</v>
      </c>
      <c r="D4" s="361" t="s">
        <v>93</v>
      </c>
    </row>
    <row r="5" spans="1:6" ht="41.4">
      <c r="A5" s="362" t="s">
        <v>26</v>
      </c>
      <c r="B5" s="363" t="s">
        <v>231</v>
      </c>
      <c r="C5" s="364" t="s">
        <v>236</v>
      </c>
      <c r="D5" s="365" t="s">
        <v>269</v>
      </c>
    </row>
    <row r="6" spans="1:6">
      <c r="A6" s="366">
        <v>1</v>
      </c>
      <c r="B6" s="367" t="s">
        <v>154</v>
      </c>
      <c r="C6" s="709">
        <v>256891643.12399998</v>
      </c>
      <c r="D6" s="710"/>
      <c r="E6" s="368"/>
    </row>
    <row r="7" spans="1:6">
      <c r="A7" s="366">
        <v>2</v>
      </c>
      <c r="B7" s="369" t="s">
        <v>155</v>
      </c>
      <c r="C7" s="711">
        <v>114939184.921</v>
      </c>
      <c r="D7" s="712"/>
      <c r="E7" s="368"/>
    </row>
    <row r="8" spans="1:6">
      <c r="A8" s="366">
        <v>3</v>
      </c>
      <c r="B8" s="369" t="s">
        <v>156</v>
      </c>
      <c r="C8" s="711">
        <v>309106580.10099995</v>
      </c>
      <c r="D8" s="712"/>
      <c r="E8" s="368"/>
    </row>
    <row r="9" spans="1:6">
      <c r="A9" s="366">
        <v>4</v>
      </c>
      <c r="B9" s="369" t="s">
        <v>185</v>
      </c>
      <c r="C9" s="711">
        <v>0</v>
      </c>
      <c r="D9" s="712"/>
      <c r="E9" s="368"/>
    </row>
    <row r="10" spans="1:6">
      <c r="A10" s="366">
        <v>5</v>
      </c>
      <c r="B10" s="369" t="s">
        <v>157</v>
      </c>
      <c r="C10" s="711">
        <v>254580942.84</v>
      </c>
      <c r="D10" s="712"/>
      <c r="E10" s="368"/>
    </row>
    <row r="11" spans="1:6">
      <c r="A11" s="366">
        <v>6.1</v>
      </c>
      <c r="B11" s="369" t="s">
        <v>158</v>
      </c>
      <c r="C11" s="713">
        <v>2385196089.8809962</v>
      </c>
      <c r="D11" s="714"/>
      <c r="E11" s="370"/>
    </row>
    <row r="12" spans="1:6">
      <c r="A12" s="366">
        <v>6.2</v>
      </c>
      <c r="B12" s="371" t="s">
        <v>159</v>
      </c>
      <c r="C12" s="713">
        <v>-130133356.02699901</v>
      </c>
      <c r="D12" s="714"/>
      <c r="E12" s="370"/>
    </row>
    <row r="13" spans="1:6">
      <c r="A13" s="366" t="s">
        <v>485</v>
      </c>
      <c r="B13" s="372" t="s">
        <v>486</v>
      </c>
      <c r="C13" s="715">
        <v>28204349.966126934</v>
      </c>
      <c r="D13" s="714"/>
      <c r="E13" s="370"/>
    </row>
    <row r="14" spans="1:6">
      <c r="A14" s="366" t="s">
        <v>620</v>
      </c>
      <c r="B14" s="372" t="s">
        <v>609</v>
      </c>
      <c r="C14" s="713">
        <v>0</v>
      </c>
      <c r="D14" s="714"/>
      <c r="E14" s="370"/>
    </row>
    <row r="15" spans="1:6">
      <c r="A15" s="366">
        <v>6</v>
      </c>
      <c r="B15" s="369" t="s">
        <v>160</v>
      </c>
      <c r="C15" s="716">
        <f>C11+C12</f>
        <v>2255062733.8539972</v>
      </c>
      <c r="D15" s="714"/>
      <c r="E15" s="368"/>
    </row>
    <row r="16" spans="1:6">
      <c r="A16" s="366">
        <v>7</v>
      </c>
      <c r="B16" s="369" t="s">
        <v>161</v>
      </c>
      <c r="C16" s="711">
        <v>44427768.221000001</v>
      </c>
      <c r="D16" s="712"/>
      <c r="E16" s="368"/>
    </row>
    <row r="17" spans="1:5">
      <c r="A17" s="366">
        <v>8</v>
      </c>
      <c r="B17" s="369" t="s">
        <v>162</v>
      </c>
      <c r="C17" s="711">
        <v>425528.44599999988</v>
      </c>
      <c r="D17" s="712"/>
      <c r="E17" s="368"/>
    </row>
    <row r="18" spans="1:5">
      <c r="A18" s="366">
        <v>9</v>
      </c>
      <c r="B18" s="369" t="s">
        <v>163</v>
      </c>
      <c r="C18" s="711">
        <v>106733.3</v>
      </c>
      <c r="D18" s="712"/>
      <c r="E18" s="368"/>
    </row>
    <row r="19" spans="1:5">
      <c r="A19" s="366">
        <v>9.1</v>
      </c>
      <c r="B19" s="372" t="s">
        <v>245</v>
      </c>
      <c r="C19" s="713">
        <v>106733.3</v>
      </c>
      <c r="D19" s="712"/>
      <c r="E19" s="368"/>
    </row>
    <row r="20" spans="1:5">
      <c r="A20" s="366">
        <v>9.1999999999999993</v>
      </c>
      <c r="B20" s="372" t="s">
        <v>235</v>
      </c>
      <c r="C20" s="713">
        <v>0</v>
      </c>
      <c r="D20" s="712"/>
      <c r="E20" s="368"/>
    </row>
    <row r="21" spans="1:5">
      <c r="A21" s="366">
        <v>9.3000000000000007</v>
      </c>
      <c r="B21" s="372" t="s">
        <v>234</v>
      </c>
      <c r="C21" s="713">
        <v>0</v>
      </c>
      <c r="D21" s="712"/>
      <c r="E21" s="368"/>
    </row>
    <row r="22" spans="1:5">
      <c r="A22" s="366">
        <v>10</v>
      </c>
      <c r="B22" s="369" t="s">
        <v>164</v>
      </c>
      <c r="C22" s="711">
        <v>241902895.56999999</v>
      </c>
      <c r="D22" s="712"/>
      <c r="E22" s="368"/>
    </row>
    <row r="23" spans="1:5">
      <c r="A23" s="366">
        <v>10.1</v>
      </c>
      <c r="B23" s="372" t="s">
        <v>233</v>
      </c>
      <c r="C23" s="711">
        <v>56171749.63000001</v>
      </c>
      <c r="D23" s="717" t="s">
        <v>439</v>
      </c>
      <c r="E23" s="368"/>
    </row>
    <row r="24" spans="1:5">
      <c r="A24" s="366">
        <v>11</v>
      </c>
      <c r="B24" s="373" t="s">
        <v>165</v>
      </c>
      <c r="C24" s="718">
        <v>70752529.749000013</v>
      </c>
      <c r="D24" s="719"/>
      <c r="E24" s="368"/>
    </row>
    <row r="25" spans="1:5">
      <c r="A25" s="366">
        <v>12</v>
      </c>
      <c r="B25" s="374" t="s">
        <v>166</v>
      </c>
      <c r="C25" s="720">
        <f>SUM(C6:C10,C15:C18,C22,C24)</f>
        <v>3548196540.125998</v>
      </c>
      <c r="D25" s="721"/>
      <c r="E25" s="375"/>
    </row>
    <row r="26" spans="1:5">
      <c r="A26" s="366">
        <v>13</v>
      </c>
      <c r="B26" s="369" t="s">
        <v>167</v>
      </c>
      <c r="C26" s="722">
        <v>13249537.185000001</v>
      </c>
      <c r="D26" s="723"/>
      <c r="E26" s="368"/>
    </row>
    <row r="27" spans="1:5">
      <c r="A27" s="366">
        <v>14</v>
      </c>
      <c r="B27" s="369" t="s">
        <v>168</v>
      </c>
      <c r="C27" s="711">
        <v>1087586794.8231761</v>
      </c>
      <c r="D27" s="712"/>
      <c r="E27" s="368"/>
    </row>
    <row r="28" spans="1:5">
      <c r="A28" s="366">
        <v>15</v>
      </c>
      <c r="B28" s="369" t="s">
        <v>169</v>
      </c>
      <c r="C28" s="711">
        <v>384708532.612046</v>
      </c>
      <c r="D28" s="712"/>
      <c r="E28" s="368"/>
    </row>
    <row r="29" spans="1:5">
      <c r="A29" s="366">
        <v>16</v>
      </c>
      <c r="B29" s="369" t="s">
        <v>170</v>
      </c>
      <c r="C29" s="711">
        <v>1158449445.5557845</v>
      </c>
      <c r="D29" s="712"/>
      <c r="E29" s="368"/>
    </row>
    <row r="30" spans="1:5">
      <c r="A30" s="366">
        <v>17</v>
      </c>
      <c r="B30" s="369" t="s">
        <v>171</v>
      </c>
      <c r="C30" s="711">
        <v>0</v>
      </c>
      <c r="D30" s="712"/>
      <c r="E30" s="368"/>
    </row>
    <row r="31" spans="1:5">
      <c r="A31" s="366">
        <v>18</v>
      </c>
      <c r="B31" s="369" t="s">
        <v>172</v>
      </c>
      <c r="C31" s="711">
        <v>290196990.66602248</v>
      </c>
      <c r="D31" s="712"/>
      <c r="E31" s="368"/>
    </row>
    <row r="32" spans="1:5">
      <c r="A32" s="366">
        <v>19</v>
      </c>
      <c r="B32" s="369" t="s">
        <v>173</v>
      </c>
      <c r="C32" s="711">
        <v>20706257.325999998</v>
      </c>
      <c r="D32" s="712"/>
      <c r="E32" s="368"/>
    </row>
    <row r="33" spans="1:5">
      <c r="A33" s="366">
        <v>20</v>
      </c>
      <c r="B33" s="369" t="s">
        <v>95</v>
      </c>
      <c r="C33" s="711">
        <v>112213113.87065247</v>
      </c>
      <c r="D33" s="712"/>
      <c r="E33" s="368"/>
    </row>
    <row r="34" spans="1:5">
      <c r="A34" s="376">
        <v>20.100000000000001</v>
      </c>
      <c r="B34" s="377" t="s">
        <v>960</v>
      </c>
      <c r="C34" s="724">
        <v>-535198.52065247996</v>
      </c>
      <c r="D34" s="719"/>
      <c r="E34" s="368"/>
    </row>
    <row r="35" spans="1:5">
      <c r="A35" s="366">
        <v>21</v>
      </c>
      <c r="B35" s="373" t="s">
        <v>174</v>
      </c>
      <c r="C35" s="724">
        <v>102810010.32000001</v>
      </c>
      <c r="D35" s="719"/>
      <c r="E35" s="368"/>
    </row>
    <row r="36" spans="1:5">
      <c r="A36" s="366">
        <v>21.1</v>
      </c>
      <c r="B36" s="377" t="s">
        <v>958</v>
      </c>
      <c r="C36" s="725">
        <v>60729972.447999999</v>
      </c>
      <c r="D36" s="726"/>
      <c r="E36" s="368"/>
    </row>
    <row r="37" spans="1:5">
      <c r="A37" s="366">
        <v>22</v>
      </c>
      <c r="B37" s="374" t="s">
        <v>175</v>
      </c>
      <c r="C37" s="720">
        <f>SUM(C26:C33)+C35</f>
        <v>3169920682.3586817</v>
      </c>
      <c r="D37" s="721"/>
      <c r="E37" s="375"/>
    </row>
    <row r="38" spans="1:5">
      <c r="A38" s="366">
        <v>23</v>
      </c>
      <c r="B38" s="373" t="s">
        <v>176</v>
      </c>
      <c r="C38" s="711">
        <v>54628742.530000001</v>
      </c>
      <c r="D38" s="712"/>
      <c r="E38" s="368"/>
    </row>
    <row r="39" spans="1:5">
      <c r="A39" s="366">
        <v>24</v>
      </c>
      <c r="B39" s="373" t="s">
        <v>177</v>
      </c>
      <c r="C39" s="711">
        <v>61390.64</v>
      </c>
      <c r="D39" s="712"/>
      <c r="E39" s="368"/>
    </row>
    <row r="40" spans="1:5">
      <c r="A40" s="366">
        <v>25</v>
      </c>
      <c r="B40" s="373" t="s">
        <v>232</v>
      </c>
      <c r="C40" s="711">
        <v>-10154020.07</v>
      </c>
      <c r="D40" s="712"/>
      <c r="E40" s="368"/>
    </row>
    <row r="41" spans="1:5">
      <c r="A41" s="366">
        <v>26</v>
      </c>
      <c r="B41" s="373" t="s">
        <v>179</v>
      </c>
      <c r="C41" s="711">
        <v>39651986.239999995</v>
      </c>
      <c r="D41" s="712"/>
      <c r="E41" s="368"/>
    </row>
    <row r="42" spans="1:5">
      <c r="A42" s="366">
        <v>27</v>
      </c>
      <c r="B42" s="373" t="s">
        <v>180</v>
      </c>
      <c r="C42" s="711">
        <v>1694027.75</v>
      </c>
      <c r="D42" s="712"/>
      <c r="E42" s="368"/>
    </row>
    <row r="43" spans="1:5">
      <c r="A43" s="366">
        <v>28</v>
      </c>
      <c r="B43" s="373" t="s">
        <v>181</v>
      </c>
      <c r="C43" s="711">
        <v>258034051.46000004</v>
      </c>
      <c r="D43" s="712"/>
      <c r="E43" s="368"/>
    </row>
    <row r="44" spans="1:5">
      <c r="A44" s="366">
        <v>29</v>
      </c>
      <c r="B44" s="373" t="s">
        <v>35</v>
      </c>
      <c r="C44" s="711">
        <v>34359679.090000004</v>
      </c>
      <c r="D44" s="712"/>
      <c r="E44" s="368"/>
    </row>
    <row r="45" spans="1:5" ht="15" thickBot="1">
      <c r="A45" s="378">
        <v>30</v>
      </c>
      <c r="B45" s="379" t="s">
        <v>182</v>
      </c>
      <c r="C45" s="380">
        <f>SUM(C38:C44)</f>
        <v>378275857.6400001</v>
      </c>
      <c r="D45" s="381"/>
      <c r="E45" s="375"/>
    </row>
  </sheetData>
  <pageMargins left="0.7" right="0.7"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zoomScaleSheetLayoutView="90" workbookViewId="0">
      <pane xSplit="2" ySplit="7" topLeftCell="G8"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3.8"/>
  <cols>
    <col min="1" max="1" width="10.5546875" style="98" bestFit="1" customWidth="1"/>
    <col min="2" max="2" width="95" style="98" customWidth="1"/>
    <col min="3" max="3" width="13" style="98" bestFit="1" customWidth="1"/>
    <col min="4" max="4" width="13.44140625" style="98" bestFit="1" customWidth="1"/>
    <col min="5" max="5" width="15.88671875" style="98" bestFit="1" customWidth="1"/>
    <col min="6" max="6" width="13.44140625" style="98" bestFit="1" customWidth="1"/>
    <col min="7" max="7" width="15.88671875" style="98" bestFit="1" customWidth="1"/>
    <col min="8" max="8" width="13.44140625" style="98" bestFit="1" customWidth="1"/>
    <col min="9" max="9" width="13.5546875" style="98" bestFit="1" customWidth="1"/>
    <col min="10" max="10" width="13.44140625" style="98" bestFit="1" customWidth="1"/>
    <col min="11" max="11" width="17.44140625" style="98" bestFit="1" customWidth="1"/>
    <col min="12" max="12" width="14.88671875" style="98" bestFit="1" customWidth="1"/>
    <col min="13" max="13" width="15.88671875" style="98" bestFit="1" customWidth="1"/>
    <col min="14" max="14" width="14.88671875" style="98" bestFit="1" customWidth="1"/>
    <col min="15" max="15" width="15.88671875" style="98" bestFit="1" customWidth="1"/>
    <col min="16" max="16" width="13.44140625" style="98" bestFit="1" customWidth="1"/>
    <col min="17" max="17" width="13.5546875" style="98" bestFit="1" customWidth="1"/>
    <col min="18" max="18" width="13.44140625" style="98" bestFit="1" customWidth="1"/>
    <col min="19" max="19" width="31.5546875" style="98" bestFit="1" customWidth="1"/>
    <col min="20" max="16384" width="9.109375" style="182"/>
  </cols>
  <sheetData>
    <row r="1" spans="1:19">
      <c r="A1" s="98" t="s">
        <v>188</v>
      </c>
      <c r="B1" s="98" t="str">
        <f>Info!C2</f>
        <v>სს ”ლიბერთი ბანკი”</v>
      </c>
    </row>
    <row r="2" spans="1:19">
      <c r="A2" s="98" t="s">
        <v>189</v>
      </c>
      <c r="B2" s="153">
        <f>'1. key ratios'!B2</f>
        <v>44834</v>
      </c>
    </row>
    <row r="4" spans="1:19" ht="42" thickBot="1">
      <c r="A4" s="321" t="s">
        <v>414</v>
      </c>
      <c r="B4" s="382" t="s">
        <v>456</v>
      </c>
    </row>
    <row r="5" spans="1:19">
      <c r="A5" s="383"/>
      <c r="B5" s="384"/>
      <c r="C5" s="385" t="s">
        <v>0</v>
      </c>
      <c r="D5" s="385" t="s">
        <v>1</v>
      </c>
      <c r="E5" s="385" t="s">
        <v>2</v>
      </c>
      <c r="F5" s="385" t="s">
        <v>3</v>
      </c>
      <c r="G5" s="385" t="s">
        <v>4</v>
      </c>
      <c r="H5" s="385" t="s">
        <v>5</v>
      </c>
      <c r="I5" s="385" t="s">
        <v>237</v>
      </c>
      <c r="J5" s="385" t="s">
        <v>238</v>
      </c>
      <c r="K5" s="385" t="s">
        <v>239</v>
      </c>
      <c r="L5" s="385" t="s">
        <v>240</v>
      </c>
      <c r="M5" s="385" t="s">
        <v>241</v>
      </c>
      <c r="N5" s="385" t="s">
        <v>242</v>
      </c>
      <c r="O5" s="385" t="s">
        <v>443</v>
      </c>
      <c r="P5" s="385" t="s">
        <v>444</v>
      </c>
      <c r="Q5" s="385" t="s">
        <v>445</v>
      </c>
      <c r="R5" s="386" t="s">
        <v>446</v>
      </c>
      <c r="S5" s="387" t="s">
        <v>447</v>
      </c>
    </row>
    <row r="6" spans="1:19" ht="46.5" customHeight="1">
      <c r="A6" s="388"/>
      <c r="B6" s="769" t="s">
        <v>448</v>
      </c>
      <c r="C6" s="767">
        <v>0</v>
      </c>
      <c r="D6" s="768"/>
      <c r="E6" s="767">
        <v>0.2</v>
      </c>
      <c r="F6" s="768"/>
      <c r="G6" s="767">
        <v>0.35</v>
      </c>
      <c r="H6" s="768"/>
      <c r="I6" s="767">
        <v>0.5</v>
      </c>
      <c r="J6" s="768"/>
      <c r="K6" s="767">
        <v>0.75</v>
      </c>
      <c r="L6" s="768"/>
      <c r="M6" s="767">
        <v>1</v>
      </c>
      <c r="N6" s="768"/>
      <c r="O6" s="767">
        <v>1.5</v>
      </c>
      <c r="P6" s="768"/>
      <c r="Q6" s="767">
        <v>2.5</v>
      </c>
      <c r="R6" s="768"/>
      <c r="S6" s="765" t="s">
        <v>250</v>
      </c>
    </row>
    <row r="7" spans="1:19">
      <c r="A7" s="388"/>
      <c r="B7" s="770"/>
      <c r="C7" s="389" t="s">
        <v>441</v>
      </c>
      <c r="D7" s="389" t="s">
        <v>442</v>
      </c>
      <c r="E7" s="389" t="s">
        <v>441</v>
      </c>
      <c r="F7" s="389" t="s">
        <v>442</v>
      </c>
      <c r="G7" s="389" t="s">
        <v>441</v>
      </c>
      <c r="H7" s="389" t="s">
        <v>442</v>
      </c>
      <c r="I7" s="389" t="s">
        <v>441</v>
      </c>
      <c r="J7" s="389" t="s">
        <v>442</v>
      </c>
      <c r="K7" s="389" t="s">
        <v>441</v>
      </c>
      <c r="L7" s="389" t="s">
        <v>442</v>
      </c>
      <c r="M7" s="389" t="s">
        <v>441</v>
      </c>
      <c r="N7" s="389" t="s">
        <v>442</v>
      </c>
      <c r="O7" s="389" t="s">
        <v>441</v>
      </c>
      <c r="P7" s="389" t="s">
        <v>442</v>
      </c>
      <c r="Q7" s="389" t="s">
        <v>441</v>
      </c>
      <c r="R7" s="389" t="s">
        <v>442</v>
      </c>
      <c r="S7" s="766"/>
    </row>
    <row r="8" spans="1:19" s="395" customFormat="1">
      <c r="A8" s="390">
        <v>1</v>
      </c>
      <c r="B8" s="391" t="s">
        <v>216</v>
      </c>
      <c r="C8" s="392">
        <v>310512944.68699998</v>
      </c>
      <c r="D8" s="392">
        <v>0</v>
      </c>
      <c r="E8" s="392">
        <v>0</v>
      </c>
      <c r="F8" s="393">
        <v>0</v>
      </c>
      <c r="G8" s="392">
        <v>0</v>
      </c>
      <c r="H8" s="392">
        <v>0</v>
      </c>
      <c r="I8" s="392">
        <v>0</v>
      </c>
      <c r="J8" s="392">
        <v>0</v>
      </c>
      <c r="K8" s="392">
        <v>0</v>
      </c>
      <c r="L8" s="392">
        <v>0</v>
      </c>
      <c r="M8" s="392">
        <v>71599544.960128009</v>
      </c>
      <c r="N8" s="392">
        <v>0</v>
      </c>
      <c r="O8" s="392">
        <v>0</v>
      </c>
      <c r="P8" s="392">
        <v>0</v>
      </c>
      <c r="Q8" s="392">
        <v>0</v>
      </c>
      <c r="R8" s="393">
        <v>0</v>
      </c>
      <c r="S8" s="394">
        <f>$C$6*SUM(C8:D8)+$E$6*SUM(E8:F8)+$G$6*SUM(G8:H8)+$I$6*SUM(I8:J8)+$K$6*SUM(K8:L8)+$M$6*SUM(M8:N8)+$O$6*SUM(O8:P8)+$Q$6*SUM(Q8:R8)</f>
        <v>71599544.960128009</v>
      </c>
    </row>
    <row r="9" spans="1:19" s="395" customFormat="1">
      <c r="A9" s="390">
        <v>2</v>
      </c>
      <c r="B9" s="391" t="s">
        <v>217</v>
      </c>
      <c r="C9" s="392">
        <v>0</v>
      </c>
      <c r="D9" s="392">
        <v>0</v>
      </c>
      <c r="E9" s="392">
        <v>0</v>
      </c>
      <c r="F9" s="392">
        <v>0</v>
      </c>
      <c r="G9" s="392">
        <v>0</v>
      </c>
      <c r="H9" s="392">
        <v>0</v>
      </c>
      <c r="I9" s="392">
        <v>0</v>
      </c>
      <c r="J9" s="392">
        <v>0</v>
      </c>
      <c r="K9" s="392">
        <v>0</v>
      </c>
      <c r="L9" s="392">
        <v>0</v>
      </c>
      <c r="M9" s="392">
        <v>0</v>
      </c>
      <c r="N9" s="392">
        <v>0</v>
      </c>
      <c r="O9" s="392">
        <v>0</v>
      </c>
      <c r="P9" s="392">
        <v>0</v>
      </c>
      <c r="Q9" s="392">
        <v>0</v>
      </c>
      <c r="R9" s="393">
        <v>0</v>
      </c>
      <c r="S9" s="394">
        <f t="shared" ref="S9:S21" si="0">$C$6*SUM(C9:D9)+$E$6*SUM(E9:F9)+$G$6*SUM(G9:H9)+$I$6*SUM(I9:J9)+$K$6*SUM(K9:L9)+$M$6*SUM(M9:N9)+$O$6*SUM(O9:P9)+$Q$6*SUM(Q9:R9)</f>
        <v>0</v>
      </c>
    </row>
    <row r="10" spans="1:19" s="395" customFormat="1">
      <c r="A10" s="390">
        <v>3</v>
      </c>
      <c r="B10" s="391" t="s">
        <v>218</v>
      </c>
      <c r="C10" s="392">
        <v>0</v>
      </c>
      <c r="D10" s="392">
        <v>0</v>
      </c>
      <c r="E10" s="392">
        <v>0</v>
      </c>
      <c r="F10" s="392">
        <v>0</v>
      </c>
      <c r="G10" s="392">
        <v>0</v>
      </c>
      <c r="H10" s="392">
        <v>0</v>
      </c>
      <c r="I10" s="392">
        <v>0</v>
      </c>
      <c r="J10" s="392">
        <v>0</v>
      </c>
      <c r="K10" s="392">
        <v>0</v>
      </c>
      <c r="L10" s="392">
        <v>0</v>
      </c>
      <c r="M10" s="392">
        <v>0</v>
      </c>
      <c r="N10" s="392">
        <v>0</v>
      </c>
      <c r="O10" s="392">
        <v>0</v>
      </c>
      <c r="P10" s="392">
        <v>0</v>
      </c>
      <c r="Q10" s="392">
        <v>0</v>
      </c>
      <c r="R10" s="393">
        <v>0</v>
      </c>
      <c r="S10" s="394">
        <f t="shared" si="0"/>
        <v>0</v>
      </c>
    </row>
    <row r="11" spans="1:19" s="395" customFormat="1">
      <c r="A11" s="390">
        <v>4</v>
      </c>
      <c r="B11" s="391" t="s">
        <v>219</v>
      </c>
      <c r="C11" s="392">
        <v>439814.9</v>
      </c>
      <c r="D11" s="392">
        <v>0</v>
      </c>
      <c r="E11" s="392">
        <v>0</v>
      </c>
      <c r="F11" s="392">
        <v>0</v>
      </c>
      <c r="G11" s="392">
        <v>0</v>
      </c>
      <c r="H11" s="392">
        <v>0</v>
      </c>
      <c r="I11" s="392">
        <v>0</v>
      </c>
      <c r="J11" s="392">
        <v>0</v>
      </c>
      <c r="K11" s="392">
        <v>0</v>
      </c>
      <c r="L11" s="392">
        <v>0</v>
      </c>
      <c r="M11" s="392">
        <v>0</v>
      </c>
      <c r="N11" s="392">
        <v>0</v>
      </c>
      <c r="O11" s="392">
        <v>0</v>
      </c>
      <c r="P11" s="392">
        <v>0</v>
      </c>
      <c r="Q11" s="392">
        <v>0</v>
      </c>
      <c r="R11" s="393">
        <v>0</v>
      </c>
      <c r="S11" s="394">
        <f t="shared" si="0"/>
        <v>0</v>
      </c>
    </row>
    <row r="12" spans="1:19" s="395" customFormat="1">
      <c r="A12" s="390">
        <v>5</v>
      </c>
      <c r="B12" s="391" t="s">
        <v>220</v>
      </c>
      <c r="C12" s="392">
        <v>0</v>
      </c>
      <c r="D12" s="392">
        <v>0</v>
      </c>
      <c r="E12" s="392">
        <v>0</v>
      </c>
      <c r="F12" s="392">
        <v>0</v>
      </c>
      <c r="G12" s="392">
        <v>0</v>
      </c>
      <c r="H12" s="392">
        <v>0</v>
      </c>
      <c r="I12" s="392">
        <v>0</v>
      </c>
      <c r="J12" s="392">
        <v>0</v>
      </c>
      <c r="K12" s="392">
        <v>0</v>
      </c>
      <c r="L12" s="392">
        <v>0</v>
      </c>
      <c r="M12" s="392">
        <v>905697.77399999998</v>
      </c>
      <c r="N12" s="392">
        <v>0</v>
      </c>
      <c r="O12" s="392">
        <v>0</v>
      </c>
      <c r="P12" s="392">
        <v>0</v>
      </c>
      <c r="Q12" s="392">
        <v>0</v>
      </c>
      <c r="R12" s="393">
        <v>0</v>
      </c>
      <c r="S12" s="394">
        <f t="shared" si="0"/>
        <v>905697.77399999998</v>
      </c>
    </row>
    <row r="13" spans="1:19" s="395" customFormat="1">
      <c r="A13" s="390">
        <v>6</v>
      </c>
      <c r="B13" s="391" t="s">
        <v>221</v>
      </c>
      <c r="C13" s="392">
        <v>0</v>
      </c>
      <c r="D13" s="392">
        <v>0</v>
      </c>
      <c r="E13" s="392">
        <v>280826548.96060401</v>
      </c>
      <c r="F13" s="392">
        <v>0</v>
      </c>
      <c r="G13" s="392">
        <v>0</v>
      </c>
      <c r="H13" s="392">
        <v>0</v>
      </c>
      <c r="I13" s="392">
        <v>28378273.355961446</v>
      </c>
      <c r="J13" s="392">
        <v>0</v>
      </c>
      <c r="K13" s="392">
        <v>0</v>
      </c>
      <c r="L13" s="392">
        <v>0</v>
      </c>
      <c r="M13" s="392">
        <v>913933.51346036</v>
      </c>
      <c r="N13" s="392">
        <v>0</v>
      </c>
      <c r="O13" s="392">
        <v>0</v>
      </c>
      <c r="P13" s="392">
        <v>0</v>
      </c>
      <c r="Q13" s="392">
        <v>0</v>
      </c>
      <c r="R13" s="393">
        <v>0</v>
      </c>
      <c r="S13" s="394">
        <f t="shared" si="0"/>
        <v>71268379.983561888</v>
      </c>
    </row>
    <row r="14" spans="1:19" s="395" customFormat="1">
      <c r="A14" s="390">
        <v>7</v>
      </c>
      <c r="B14" s="391" t="s">
        <v>73</v>
      </c>
      <c r="C14" s="392">
        <v>0</v>
      </c>
      <c r="D14" s="392">
        <v>0</v>
      </c>
      <c r="E14" s="392">
        <v>0</v>
      </c>
      <c r="F14" s="392">
        <v>0</v>
      </c>
      <c r="G14" s="392">
        <v>0</v>
      </c>
      <c r="H14" s="392">
        <v>0</v>
      </c>
      <c r="I14" s="392">
        <v>0</v>
      </c>
      <c r="J14" s="392">
        <v>0</v>
      </c>
      <c r="K14" s="392">
        <v>0</v>
      </c>
      <c r="L14" s="392">
        <v>0</v>
      </c>
      <c r="M14" s="392">
        <v>453668995.32683241</v>
      </c>
      <c r="N14" s="392">
        <v>42103151.478812009</v>
      </c>
      <c r="O14" s="392">
        <v>0</v>
      </c>
      <c r="P14" s="392">
        <v>0</v>
      </c>
      <c r="Q14" s="392">
        <v>0</v>
      </c>
      <c r="R14" s="393">
        <v>0</v>
      </c>
      <c r="S14" s="394">
        <f t="shared" si="0"/>
        <v>495772146.80564439</v>
      </c>
    </row>
    <row r="15" spans="1:19" s="395" customFormat="1">
      <c r="A15" s="390">
        <v>8</v>
      </c>
      <c r="B15" s="391" t="s">
        <v>74</v>
      </c>
      <c r="C15" s="392">
        <v>0</v>
      </c>
      <c r="D15" s="392">
        <v>0</v>
      </c>
      <c r="E15" s="392">
        <v>0</v>
      </c>
      <c r="F15" s="392">
        <v>0</v>
      </c>
      <c r="G15" s="392">
        <v>0</v>
      </c>
      <c r="H15" s="392">
        <v>0</v>
      </c>
      <c r="I15" s="392">
        <v>0</v>
      </c>
      <c r="J15" s="392">
        <v>0</v>
      </c>
      <c r="K15" s="392">
        <v>1280885619.0236948</v>
      </c>
      <c r="L15" s="392">
        <v>23606890.141423997</v>
      </c>
      <c r="M15" s="392">
        <v>86668.991704000058</v>
      </c>
      <c r="N15" s="392">
        <v>0</v>
      </c>
      <c r="O15" s="392">
        <v>0</v>
      </c>
      <c r="P15" s="392">
        <v>0</v>
      </c>
      <c r="Q15" s="392">
        <v>0</v>
      </c>
      <c r="R15" s="393">
        <v>0</v>
      </c>
      <c r="S15" s="394">
        <f t="shared" si="0"/>
        <v>978456050.86554301</v>
      </c>
    </row>
    <row r="16" spans="1:19" s="395" customFormat="1">
      <c r="A16" s="390">
        <v>9</v>
      </c>
      <c r="B16" s="391" t="s">
        <v>75</v>
      </c>
      <c r="C16" s="392">
        <v>0</v>
      </c>
      <c r="D16" s="392">
        <v>0</v>
      </c>
      <c r="E16" s="392">
        <v>0</v>
      </c>
      <c r="F16" s="392">
        <v>0</v>
      </c>
      <c r="G16" s="392">
        <v>354756099.27888262</v>
      </c>
      <c r="H16" s="392">
        <v>0</v>
      </c>
      <c r="I16" s="392">
        <v>0</v>
      </c>
      <c r="J16" s="392">
        <v>0</v>
      </c>
      <c r="K16" s="392">
        <v>0</v>
      </c>
      <c r="L16" s="392">
        <v>0</v>
      </c>
      <c r="M16" s="392">
        <v>0</v>
      </c>
      <c r="N16" s="392">
        <v>0</v>
      </c>
      <c r="O16" s="392">
        <v>0</v>
      </c>
      <c r="P16" s="392">
        <v>0</v>
      </c>
      <c r="Q16" s="392">
        <v>0</v>
      </c>
      <c r="R16" s="393">
        <v>0</v>
      </c>
      <c r="S16" s="394">
        <f t="shared" si="0"/>
        <v>124164634.74760891</v>
      </c>
    </row>
    <row r="17" spans="1:19" s="395" customFormat="1">
      <c r="A17" s="390">
        <v>10</v>
      </c>
      <c r="B17" s="391" t="s">
        <v>69</v>
      </c>
      <c r="C17" s="392">
        <v>0</v>
      </c>
      <c r="D17" s="392">
        <v>0</v>
      </c>
      <c r="E17" s="392">
        <v>0</v>
      </c>
      <c r="F17" s="392">
        <v>0</v>
      </c>
      <c r="G17" s="392">
        <v>0</v>
      </c>
      <c r="H17" s="392">
        <v>0</v>
      </c>
      <c r="I17" s="392">
        <v>874948.03399999999</v>
      </c>
      <c r="J17" s="392">
        <v>0</v>
      </c>
      <c r="K17" s="392">
        <v>0</v>
      </c>
      <c r="L17" s="392">
        <v>0</v>
      </c>
      <c r="M17" s="392">
        <v>4383082.8759999974</v>
      </c>
      <c r="N17" s="392">
        <v>0</v>
      </c>
      <c r="O17" s="392">
        <v>969906.11699999985</v>
      </c>
      <c r="P17" s="392">
        <v>0</v>
      </c>
      <c r="Q17" s="392">
        <v>0</v>
      </c>
      <c r="R17" s="393">
        <v>0</v>
      </c>
      <c r="S17" s="394">
        <f t="shared" si="0"/>
        <v>6275416.0684999973</v>
      </c>
    </row>
    <row r="18" spans="1:19" s="395" customFormat="1">
      <c r="A18" s="390">
        <v>11</v>
      </c>
      <c r="B18" s="391" t="s">
        <v>70</v>
      </c>
      <c r="C18" s="392">
        <v>0</v>
      </c>
      <c r="D18" s="392">
        <v>0</v>
      </c>
      <c r="E18" s="392">
        <v>0</v>
      </c>
      <c r="F18" s="392">
        <v>0</v>
      </c>
      <c r="G18" s="392">
        <v>0</v>
      </c>
      <c r="H18" s="392">
        <v>0</v>
      </c>
      <c r="I18" s="392">
        <v>0</v>
      </c>
      <c r="J18" s="392">
        <v>0</v>
      </c>
      <c r="K18" s="392">
        <v>0</v>
      </c>
      <c r="L18" s="392">
        <v>0</v>
      </c>
      <c r="M18" s="392">
        <v>102926976.54549566</v>
      </c>
      <c r="N18" s="392">
        <v>0</v>
      </c>
      <c r="O18" s="392">
        <v>193580820.18616825</v>
      </c>
      <c r="P18" s="392">
        <v>0</v>
      </c>
      <c r="Q18" s="392">
        <v>2112563</v>
      </c>
      <c r="R18" s="393">
        <v>0</v>
      </c>
      <c r="S18" s="394">
        <f t="shared" si="0"/>
        <v>398579614.32474804</v>
      </c>
    </row>
    <row r="19" spans="1:19" s="395" customFormat="1">
      <c r="A19" s="390">
        <v>12</v>
      </c>
      <c r="B19" s="391" t="s">
        <v>71</v>
      </c>
      <c r="C19" s="392">
        <v>0</v>
      </c>
      <c r="D19" s="392">
        <v>0</v>
      </c>
      <c r="E19" s="392">
        <v>0</v>
      </c>
      <c r="F19" s="392">
        <v>0</v>
      </c>
      <c r="G19" s="392">
        <v>0</v>
      </c>
      <c r="H19" s="392">
        <v>0</v>
      </c>
      <c r="I19" s="392">
        <v>0</v>
      </c>
      <c r="J19" s="392">
        <v>0</v>
      </c>
      <c r="K19" s="392">
        <v>0</v>
      </c>
      <c r="L19" s="392">
        <v>0</v>
      </c>
      <c r="M19" s="392">
        <v>0</v>
      </c>
      <c r="N19" s="392">
        <v>0</v>
      </c>
      <c r="O19" s="392">
        <v>0</v>
      </c>
      <c r="P19" s="392">
        <v>0</v>
      </c>
      <c r="Q19" s="392">
        <v>0</v>
      </c>
      <c r="R19" s="393">
        <v>0</v>
      </c>
      <c r="S19" s="394">
        <f t="shared" si="0"/>
        <v>0</v>
      </c>
    </row>
    <row r="20" spans="1:19" s="395" customFormat="1">
      <c r="A20" s="390">
        <v>13</v>
      </c>
      <c r="B20" s="391" t="s">
        <v>72</v>
      </c>
      <c r="C20" s="392">
        <v>0</v>
      </c>
      <c r="D20" s="392">
        <v>0</v>
      </c>
      <c r="E20" s="392">
        <v>0</v>
      </c>
      <c r="F20" s="392">
        <v>0</v>
      </c>
      <c r="G20" s="392">
        <v>0</v>
      </c>
      <c r="H20" s="392">
        <v>0</v>
      </c>
      <c r="I20" s="392">
        <v>0</v>
      </c>
      <c r="J20" s="392">
        <v>0</v>
      </c>
      <c r="K20" s="392">
        <v>0</v>
      </c>
      <c r="L20" s="392">
        <v>0</v>
      </c>
      <c r="M20" s="392">
        <v>0</v>
      </c>
      <c r="N20" s="392">
        <v>0</v>
      </c>
      <c r="O20" s="392">
        <v>0</v>
      </c>
      <c r="P20" s="392">
        <v>0</v>
      </c>
      <c r="Q20" s="392">
        <v>0</v>
      </c>
      <c r="R20" s="393">
        <v>0</v>
      </c>
      <c r="S20" s="394">
        <f t="shared" si="0"/>
        <v>0</v>
      </c>
    </row>
    <row r="21" spans="1:19" s="395" customFormat="1">
      <c r="A21" s="390">
        <v>14</v>
      </c>
      <c r="B21" s="391" t="s">
        <v>248</v>
      </c>
      <c r="C21" s="392">
        <v>256430211.59499657</v>
      </c>
      <c r="D21" s="392">
        <v>0</v>
      </c>
      <c r="E21" s="392">
        <v>464410.13</v>
      </c>
      <c r="F21" s="392">
        <v>0</v>
      </c>
      <c r="G21" s="392">
        <v>0</v>
      </c>
      <c r="H21" s="392">
        <v>0</v>
      </c>
      <c r="I21" s="392">
        <v>0</v>
      </c>
      <c r="J21" s="392">
        <v>0</v>
      </c>
      <c r="K21" s="392">
        <v>0</v>
      </c>
      <c r="L21" s="392">
        <v>0</v>
      </c>
      <c r="M21" s="392">
        <v>156775036.78200001</v>
      </c>
      <c r="N21" s="392">
        <v>0</v>
      </c>
      <c r="O21" s="392">
        <v>0</v>
      </c>
      <c r="P21" s="392">
        <v>0</v>
      </c>
      <c r="Q21" s="392">
        <v>0</v>
      </c>
      <c r="R21" s="393">
        <v>0</v>
      </c>
      <c r="S21" s="394">
        <f t="shared" si="0"/>
        <v>156867918.808</v>
      </c>
    </row>
    <row r="22" spans="1:19" ht="14.4" thickBot="1">
      <c r="A22" s="396"/>
      <c r="B22" s="397" t="s">
        <v>68</v>
      </c>
      <c r="C22" s="398">
        <f>SUM(C8:C21)</f>
        <v>567382971.18199658</v>
      </c>
      <c r="D22" s="398">
        <f t="shared" ref="D22:S22" si="1">SUM(D8:D21)</f>
        <v>0</v>
      </c>
      <c r="E22" s="398">
        <f t="shared" si="1"/>
        <v>281290959.09060401</v>
      </c>
      <c r="F22" s="398">
        <f t="shared" si="1"/>
        <v>0</v>
      </c>
      <c r="G22" s="398">
        <f t="shared" si="1"/>
        <v>354756099.27888262</v>
      </c>
      <c r="H22" s="398">
        <f t="shared" si="1"/>
        <v>0</v>
      </c>
      <c r="I22" s="398">
        <f t="shared" si="1"/>
        <v>29253221.389961444</v>
      </c>
      <c r="J22" s="398">
        <f t="shared" si="1"/>
        <v>0</v>
      </c>
      <c r="K22" s="398">
        <f t="shared" si="1"/>
        <v>1280885619.0236948</v>
      </c>
      <c r="L22" s="398">
        <f t="shared" si="1"/>
        <v>23606890.141423997</v>
      </c>
      <c r="M22" s="398">
        <f t="shared" si="1"/>
        <v>791259936.76962042</v>
      </c>
      <c r="N22" s="398">
        <f t="shared" si="1"/>
        <v>42103151.478812009</v>
      </c>
      <c r="O22" s="398">
        <f t="shared" si="1"/>
        <v>194550726.30316827</v>
      </c>
      <c r="P22" s="398">
        <f t="shared" si="1"/>
        <v>0</v>
      </c>
      <c r="Q22" s="398">
        <f t="shared" si="1"/>
        <v>2112563</v>
      </c>
      <c r="R22" s="398">
        <f t="shared" si="1"/>
        <v>0</v>
      </c>
      <c r="S22" s="399">
        <f t="shared" si="1"/>
        <v>2303889404.3377342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W28"/>
  <sheetViews>
    <sheetView zoomScale="70" zoomScaleNormal="70" zoomScaleSheetLayoutView="100" workbookViewId="0">
      <pane xSplit="2" ySplit="6" topLeftCell="C7"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3.8"/>
  <cols>
    <col min="1" max="1" width="10.5546875" style="98" bestFit="1" customWidth="1"/>
    <col min="2" max="2" width="81.109375" style="98" customWidth="1"/>
    <col min="3" max="3" width="19" style="98" customWidth="1"/>
    <col min="4" max="4" width="19.5546875" style="98" customWidth="1"/>
    <col min="5" max="5" width="31.109375" style="98" customWidth="1"/>
    <col min="6" max="6" width="29.109375" style="98" customWidth="1"/>
    <col min="7" max="7" width="28.5546875" style="98" customWidth="1"/>
    <col min="8" max="8" width="26.44140625" style="98" customWidth="1"/>
    <col min="9" max="9" width="23.6640625" style="98" customWidth="1"/>
    <col min="10" max="10" width="21.5546875" style="98" customWidth="1"/>
    <col min="11" max="11" width="15.6640625" style="98" customWidth="1"/>
    <col min="12" max="12" width="13.33203125" style="98" customWidth="1"/>
    <col min="13" max="13" width="20.88671875" style="98" customWidth="1"/>
    <col min="14" max="14" width="19.33203125" style="98" customWidth="1"/>
    <col min="15" max="15" width="18.44140625" style="98" customWidth="1"/>
    <col min="16" max="16" width="19" style="98" customWidth="1"/>
    <col min="17" max="17" width="20.33203125" style="98" customWidth="1"/>
    <col min="18" max="18" width="18" style="98" customWidth="1"/>
    <col min="19" max="19" width="36" style="98" customWidth="1"/>
    <col min="20" max="20" width="19.44140625" style="98" customWidth="1"/>
    <col min="21" max="21" width="19.109375" style="98" customWidth="1"/>
    <col min="22" max="22" width="20" style="98" customWidth="1"/>
    <col min="23" max="16384" width="9.109375" style="182"/>
  </cols>
  <sheetData>
    <row r="1" spans="1:23">
      <c r="A1" s="98" t="s">
        <v>188</v>
      </c>
      <c r="B1" s="98" t="str">
        <f>Info!C2</f>
        <v>სს ”ლიბერთი ბანკი”</v>
      </c>
    </row>
    <row r="2" spans="1:23">
      <c r="A2" s="98" t="s">
        <v>189</v>
      </c>
      <c r="B2" s="153">
        <f>'1. key ratios'!B2</f>
        <v>44834</v>
      </c>
    </row>
    <row r="4" spans="1:23" ht="28.2" thickBot="1">
      <c r="A4" s="98" t="s">
        <v>415</v>
      </c>
      <c r="B4" s="400" t="s">
        <v>457</v>
      </c>
      <c r="V4" s="361" t="s">
        <v>93</v>
      </c>
    </row>
    <row r="5" spans="1:23">
      <c r="A5" s="401"/>
      <c r="B5" s="402"/>
      <c r="C5" s="771" t="s">
        <v>198</v>
      </c>
      <c r="D5" s="772"/>
      <c r="E5" s="772"/>
      <c r="F5" s="772"/>
      <c r="G5" s="772"/>
      <c r="H5" s="772"/>
      <c r="I5" s="772"/>
      <c r="J5" s="772"/>
      <c r="K5" s="772"/>
      <c r="L5" s="773"/>
      <c r="M5" s="771" t="s">
        <v>199</v>
      </c>
      <c r="N5" s="772"/>
      <c r="O5" s="772"/>
      <c r="P5" s="772"/>
      <c r="Q5" s="772"/>
      <c r="R5" s="772"/>
      <c r="S5" s="773"/>
      <c r="T5" s="776" t="s">
        <v>455</v>
      </c>
      <c r="U5" s="776" t="s">
        <v>454</v>
      </c>
      <c r="V5" s="774" t="s">
        <v>200</v>
      </c>
    </row>
    <row r="6" spans="1:23" s="321" customFormat="1" ht="151.80000000000001">
      <c r="A6" s="306"/>
      <c r="B6" s="403"/>
      <c r="C6" s="404" t="s">
        <v>201</v>
      </c>
      <c r="D6" s="405" t="s">
        <v>202</v>
      </c>
      <c r="E6" s="406" t="s">
        <v>203</v>
      </c>
      <c r="F6" s="407" t="s">
        <v>449</v>
      </c>
      <c r="G6" s="405" t="s">
        <v>204</v>
      </c>
      <c r="H6" s="405" t="s">
        <v>205</v>
      </c>
      <c r="I6" s="405" t="s">
        <v>206</v>
      </c>
      <c r="J6" s="405" t="s">
        <v>247</v>
      </c>
      <c r="K6" s="405" t="s">
        <v>207</v>
      </c>
      <c r="L6" s="408" t="s">
        <v>208</v>
      </c>
      <c r="M6" s="404" t="s">
        <v>209</v>
      </c>
      <c r="N6" s="405" t="s">
        <v>210</v>
      </c>
      <c r="O6" s="405" t="s">
        <v>211</v>
      </c>
      <c r="P6" s="405" t="s">
        <v>212</v>
      </c>
      <c r="Q6" s="405" t="s">
        <v>213</v>
      </c>
      <c r="R6" s="405" t="s">
        <v>214</v>
      </c>
      <c r="S6" s="408" t="s">
        <v>215</v>
      </c>
      <c r="T6" s="777"/>
      <c r="U6" s="777"/>
      <c r="V6" s="775"/>
    </row>
    <row r="7" spans="1:23" s="395" customFormat="1">
      <c r="A7" s="409">
        <v>1</v>
      </c>
      <c r="B7" s="410" t="s">
        <v>216</v>
      </c>
      <c r="C7" s="411"/>
      <c r="D7" s="392"/>
      <c r="E7" s="412"/>
      <c r="F7" s="412"/>
      <c r="G7" s="412"/>
      <c r="H7" s="412"/>
      <c r="I7" s="412"/>
      <c r="J7" s="412"/>
      <c r="K7" s="412"/>
      <c r="L7" s="413"/>
      <c r="M7" s="411"/>
      <c r="N7" s="412"/>
      <c r="O7" s="412"/>
      <c r="P7" s="412"/>
      <c r="Q7" s="412"/>
      <c r="R7" s="412"/>
      <c r="S7" s="413"/>
      <c r="T7" s="414"/>
      <c r="U7" s="415"/>
      <c r="V7" s="416">
        <f>SUM(C7:S7)</f>
        <v>0</v>
      </c>
    </row>
    <row r="8" spans="1:23" s="395" customFormat="1">
      <c r="A8" s="409">
        <v>2</v>
      </c>
      <c r="B8" s="410" t="s">
        <v>217</v>
      </c>
      <c r="C8" s="411"/>
      <c r="D8" s="392"/>
      <c r="E8" s="412"/>
      <c r="F8" s="412"/>
      <c r="G8" s="412"/>
      <c r="H8" s="412"/>
      <c r="I8" s="412"/>
      <c r="J8" s="412"/>
      <c r="K8" s="412"/>
      <c r="L8" s="413"/>
      <c r="M8" s="411"/>
      <c r="N8" s="412"/>
      <c r="O8" s="412"/>
      <c r="P8" s="412"/>
      <c r="Q8" s="412"/>
      <c r="R8" s="412"/>
      <c r="S8" s="413"/>
      <c r="T8" s="415"/>
      <c r="U8" s="415"/>
      <c r="V8" s="416">
        <f t="shared" ref="V8:V20" si="0">SUM(C8:S8)</f>
        <v>0</v>
      </c>
    </row>
    <row r="9" spans="1:23" s="395" customFormat="1">
      <c r="A9" s="409">
        <v>3</v>
      </c>
      <c r="B9" s="410" t="s">
        <v>218</v>
      </c>
      <c r="C9" s="411"/>
      <c r="D9" s="392"/>
      <c r="E9" s="412"/>
      <c r="F9" s="412"/>
      <c r="G9" s="412"/>
      <c r="H9" s="412"/>
      <c r="I9" s="412"/>
      <c r="J9" s="412"/>
      <c r="K9" s="412"/>
      <c r="L9" s="413"/>
      <c r="M9" s="411"/>
      <c r="N9" s="412"/>
      <c r="O9" s="412"/>
      <c r="P9" s="412"/>
      <c r="Q9" s="412"/>
      <c r="R9" s="412"/>
      <c r="S9" s="413"/>
      <c r="T9" s="415"/>
      <c r="U9" s="415"/>
      <c r="V9" s="416">
        <f>SUM(C9:S9)</f>
        <v>0</v>
      </c>
    </row>
    <row r="10" spans="1:23" s="395" customFormat="1">
      <c r="A10" s="409">
        <v>4</v>
      </c>
      <c r="B10" s="410" t="s">
        <v>219</v>
      </c>
      <c r="C10" s="411"/>
      <c r="D10" s="392"/>
      <c r="E10" s="412"/>
      <c r="F10" s="412"/>
      <c r="G10" s="412"/>
      <c r="H10" s="412"/>
      <c r="I10" s="412"/>
      <c r="J10" s="412"/>
      <c r="K10" s="412"/>
      <c r="L10" s="413"/>
      <c r="M10" s="411"/>
      <c r="N10" s="412"/>
      <c r="O10" s="412"/>
      <c r="P10" s="412"/>
      <c r="Q10" s="412"/>
      <c r="R10" s="412"/>
      <c r="S10" s="413"/>
      <c r="T10" s="415"/>
      <c r="U10" s="415"/>
      <c r="V10" s="416">
        <f t="shared" si="0"/>
        <v>0</v>
      </c>
    </row>
    <row r="11" spans="1:23" s="395" customFormat="1">
      <c r="A11" s="409">
        <v>5</v>
      </c>
      <c r="B11" s="410" t="s">
        <v>220</v>
      </c>
      <c r="C11" s="411"/>
      <c r="D11" s="392"/>
      <c r="E11" s="412"/>
      <c r="F11" s="412"/>
      <c r="G11" s="412"/>
      <c r="H11" s="412"/>
      <c r="I11" s="412"/>
      <c r="J11" s="412"/>
      <c r="K11" s="412"/>
      <c r="L11" s="413"/>
      <c r="M11" s="411"/>
      <c r="N11" s="412"/>
      <c r="O11" s="412"/>
      <c r="P11" s="412"/>
      <c r="Q11" s="412"/>
      <c r="R11" s="412"/>
      <c r="S11" s="413"/>
      <c r="T11" s="415"/>
      <c r="U11" s="415"/>
      <c r="V11" s="416">
        <f t="shared" si="0"/>
        <v>0</v>
      </c>
    </row>
    <row r="12" spans="1:23" s="395" customFormat="1">
      <c r="A12" s="409">
        <v>6</v>
      </c>
      <c r="B12" s="410" t="s">
        <v>221</v>
      </c>
      <c r="C12" s="411"/>
      <c r="D12" s="392"/>
      <c r="E12" s="412"/>
      <c r="F12" s="412"/>
      <c r="G12" s="412"/>
      <c r="H12" s="412"/>
      <c r="I12" s="412"/>
      <c r="J12" s="412"/>
      <c r="K12" s="412"/>
      <c r="L12" s="413"/>
      <c r="M12" s="411"/>
      <c r="N12" s="412"/>
      <c r="O12" s="412"/>
      <c r="P12" s="412"/>
      <c r="Q12" s="412"/>
      <c r="R12" s="412"/>
      <c r="S12" s="413"/>
      <c r="T12" s="415"/>
      <c r="U12" s="415"/>
      <c r="V12" s="416">
        <f t="shared" si="0"/>
        <v>0</v>
      </c>
    </row>
    <row r="13" spans="1:23" s="395" customFormat="1">
      <c r="A13" s="409">
        <v>7</v>
      </c>
      <c r="B13" s="410" t="s">
        <v>73</v>
      </c>
      <c r="C13" s="411"/>
      <c r="D13" s="392">
        <v>40225652.414000005</v>
      </c>
      <c r="E13" s="412"/>
      <c r="F13" s="412"/>
      <c r="G13" s="412"/>
      <c r="H13" s="412"/>
      <c r="I13" s="412"/>
      <c r="J13" s="412"/>
      <c r="K13" s="412"/>
      <c r="L13" s="413"/>
      <c r="M13" s="411"/>
      <c r="N13" s="412"/>
      <c r="O13" s="412"/>
      <c r="P13" s="412"/>
      <c r="Q13" s="412"/>
      <c r="R13" s="412"/>
      <c r="S13" s="413"/>
      <c r="T13" s="415">
        <v>31336090.940000001</v>
      </c>
      <c r="U13" s="415"/>
      <c r="V13" s="416">
        <f t="shared" si="0"/>
        <v>40225652.414000005</v>
      </c>
      <c r="W13" s="690"/>
    </row>
    <row r="14" spans="1:23" s="395" customFormat="1">
      <c r="A14" s="409">
        <v>8</v>
      </c>
      <c r="B14" s="410" t="s">
        <v>74</v>
      </c>
      <c r="C14" s="411"/>
      <c r="D14" s="392">
        <v>17914831.951580018</v>
      </c>
      <c r="E14" s="412"/>
      <c r="F14" s="412"/>
      <c r="G14" s="412"/>
      <c r="H14" s="412"/>
      <c r="I14" s="412"/>
      <c r="J14" s="412"/>
      <c r="K14" s="412"/>
      <c r="L14" s="413"/>
      <c r="M14" s="411"/>
      <c r="N14" s="412"/>
      <c r="O14" s="412"/>
      <c r="P14" s="412"/>
      <c r="Q14" s="412"/>
      <c r="R14" s="412"/>
      <c r="S14" s="413"/>
      <c r="T14" s="415">
        <v>13911705.074999997</v>
      </c>
      <c r="U14" s="415">
        <v>3075058.3854587502</v>
      </c>
      <c r="V14" s="416">
        <f t="shared" si="0"/>
        <v>17914831.951580018</v>
      </c>
      <c r="W14" s="690"/>
    </row>
    <row r="15" spans="1:23" s="395" customFormat="1">
      <c r="A15" s="409">
        <v>9</v>
      </c>
      <c r="B15" s="410" t="s">
        <v>75</v>
      </c>
      <c r="C15" s="411"/>
      <c r="D15" s="392">
        <v>160358.91200000001</v>
      </c>
      <c r="E15" s="412"/>
      <c r="F15" s="412"/>
      <c r="G15" s="412"/>
      <c r="H15" s="412"/>
      <c r="I15" s="412"/>
      <c r="J15" s="412"/>
      <c r="K15" s="412"/>
      <c r="L15" s="413"/>
      <c r="M15" s="411"/>
      <c r="N15" s="412"/>
      <c r="O15" s="412"/>
      <c r="P15" s="412"/>
      <c r="Q15" s="412"/>
      <c r="R15" s="412"/>
      <c r="S15" s="413"/>
      <c r="T15" s="415">
        <v>165658.584</v>
      </c>
      <c r="U15" s="415"/>
      <c r="V15" s="416">
        <f t="shared" si="0"/>
        <v>160358.91200000001</v>
      </c>
      <c r="W15" s="690"/>
    </row>
    <row r="16" spans="1:23" s="395" customFormat="1">
      <c r="A16" s="409">
        <v>10</v>
      </c>
      <c r="B16" s="410" t="s">
        <v>69</v>
      </c>
      <c r="C16" s="411"/>
      <c r="D16" s="392">
        <v>4188.54</v>
      </c>
      <c r="E16" s="412"/>
      <c r="F16" s="412"/>
      <c r="G16" s="412"/>
      <c r="H16" s="412"/>
      <c r="I16" s="412"/>
      <c r="J16" s="412"/>
      <c r="K16" s="412"/>
      <c r="L16" s="413"/>
      <c r="M16" s="411"/>
      <c r="N16" s="412"/>
      <c r="O16" s="412"/>
      <c r="P16" s="412"/>
      <c r="Q16" s="412"/>
      <c r="R16" s="412"/>
      <c r="S16" s="413"/>
      <c r="T16" s="415">
        <v>3002.31</v>
      </c>
      <c r="U16" s="415"/>
      <c r="V16" s="416">
        <f t="shared" si="0"/>
        <v>4188.54</v>
      </c>
      <c r="W16" s="690"/>
    </row>
    <row r="17" spans="1:23" s="395" customFormat="1">
      <c r="A17" s="409">
        <v>11</v>
      </c>
      <c r="B17" s="410" t="s">
        <v>70</v>
      </c>
      <c r="C17" s="411"/>
      <c r="D17" s="392"/>
      <c r="E17" s="412"/>
      <c r="F17" s="412"/>
      <c r="G17" s="412"/>
      <c r="H17" s="412"/>
      <c r="I17" s="412"/>
      <c r="J17" s="412"/>
      <c r="K17" s="412"/>
      <c r="L17" s="413"/>
      <c r="M17" s="411"/>
      <c r="N17" s="412"/>
      <c r="O17" s="412"/>
      <c r="P17" s="412"/>
      <c r="Q17" s="412"/>
      <c r="R17" s="412"/>
      <c r="S17" s="413"/>
      <c r="T17" s="415"/>
      <c r="U17" s="415"/>
      <c r="V17" s="416">
        <f t="shared" si="0"/>
        <v>0</v>
      </c>
      <c r="W17" s="690"/>
    </row>
    <row r="18" spans="1:23" s="395" customFormat="1">
      <c r="A18" s="409">
        <v>12</v>
      </c>
      <c r="B18" s="410" t="s">
        <v>71</v>
      </c>
      <c r="C18" s="411"/>
      <c r="D18" s="392"/>
      <c r="E18" s="412"/>
      <c r="F18" s="412"/>
      <c r="G18" s="412"/>
      <c r="H18" s="412"/>
      <c r="I18" s="412"/>
      <c r="J18" s="412"/>
      <c r="K18" s="412"/>
      <c r="L18" s="413"/>
      <c r="M18" s="411"/>
      <c r="N18" s="412"/>
      <c r="O18" s="412"/>
      <c r="P18" s="412"/>
      <c r="Q18" s="412"/>
      <c r="R18" s="412"/>
      <c r="S18" s="413"/>
      <c r="T18" s="415"/>
      <c r="U18" s="415"/>
      <c r="V18" s="416">
        <f t="shared" si="0"/>
        <v>0</v>
      </c>
      <c r="W18" s="690"/>
    </row>
    <row r="19" spans="1:23" s="395" customFormat="1">
      <c r="A19" s="409">
        <v>13</v>
      </c>
      <c r="B19" s="410" t="s">
        <v>72</v>
      </c>
      <c r="C19" s="411"/>
      <c r="D19" s="392"/>
      <c r="E19" s="412"/>
      <c r="F19" s="412"/>
      <c r="G19" s="412"/>
      <c r="H19" s="412"/>
      <c r="I19" s="412"/>
      <c r="J19" s="412"/>
      <c r="K19" s="412"/>
      <c r="L19" s="413"/>
      <c r="M19" s="411"/>
      <c r="N19" s="412"/>
      <c r="O19" s="412"/>
      <c r="P19" s="412"/>
      <c r="Q19" s="412"/>
      <c r="R19" s="412"/>
      <c r="S19" s="413"/>
      <c r="T19" s="415"/>
      <c r="U19" s="415"/>
      <c r="V19" s="416">
        <f t="shared" si="0"/>
        <v>0</v>
      </c>
      <c r="W19" s="690"/>
    </row>
    <row r="20" spans="1:23" s="395" customFormat="1">
      <c r="A20" s="409">
        <v>14</v>
      </c>
      <c r="B20" s="410" t="s">
        <v>248</v>
      </c>
      <c r="C20" s="411"/>
      <c r="D20" s="392"/>
      <c r="E20" s="412"/>
      <c r="F20" s="412"/>
      <c r="G20" s="412"/>
      <c r="H20" s="412"/>
      <c r="I20" s="412"/>
      <c r="J20" s="412"/>
      <c r="K20" s="412"/>
      <c r="L20" s="413"/>
      <c r="M20" s="411"/>
      <c r="N20" s="412"/>
      <c r="O20" s="412"/>
      <c r="P20" s="412"/>
      <c r="Q20" s="412"/>
      <c r="R20" s="412"/>
      <c r="S20" s="413"/>
      <c r="T20" s="415"/>
      <c r="U20" s="415"/>
      <c r="V20" s="416">
        <f t="shared" si="0"/>
        <v>0</v>
      </c>
      <c r="W20" s="690"/>
    </row>
    <row r="21" spans="1:23" ht="14.4" thickBot="1">
      <c r="A21" s="396"/>
      <c r="B21" s="417" t="s">
        <v>68</v>
      </c>
      <c r="C21" s="418">
        <f>SUM(C7:C20)</f>
        <v>0</v>
      </c>
      <c r="D21" s="398">
        <f t="shared" ref="D21:V21" si="1">SUM(D7:D20)</f>
        <v>58305031.817580022</v>
      </c>
      <c r="E21" s="398">
        <f t="shared" si="1"/>
        <v>0</v>
      </c>
      <c r="F21" s="398">
        <f t="shared" si="1"/>
        <v>0</v>
      </c>
      <c r="G21" s="398">
        <f t="shared" si="1"/>
        <v>0</v>
      </c>
      <c r="H21" s="398">
        <f t="shared" si="1"/>
        <v>0</v>
      </c>
      <c r="I21" s="398">
        <f t="shared" si="1"/>
        <v>0</v>
      </c>
      <c r="J21" s="398">
        <f t="shared" si="1"/>
        <v>0</v>
      </c>
      <c r="K21" s="398">
        <f t="shared" si="1"/>
        <v>0</v>
      </c>
      <c r="L21" s="419">
        <f t="shared" si="1"/>
        <v>0</v>
      </c>
      <c r="M21" s="418">
        <f t="shared" si="1"/>
        <v>0</v>
      </c>
      <c r="N21" s="398">
        <f t="shared" si="1"/>
        <v>0</v>
      </c>
      <c r="O21" s="398">
        <f t="shared" si="1"/>
        <v>0</v>
      </c>
      <c r="P21" s="398">
        <f t="shared" si="1"/>
        <v>0</v>
      </c>
      <c r="Q21" s="398">
        <f t="shared" si="1"/>
        <v>0</v>
      </c>
      <c r="R21" s="398">
        <f t="shared" si="1"/>
        <v>0</v>
      </c>
      <c r="S21" s="419">
        <f t="shared" si="1"/>
        <v>0</v>
      </c>
      <c r="T21" s="419">
        <f>SUM(T7:T20)</f>
        <v>45416456.909000002</v>
      </c>
      <c r="U21" s="419">
        <f t="shared" si="1"/>
        <v>3075058.3854587502</v>
      </c>
      <c r="V21" s="420">
        <f t="shared" si="1"/>
        <v>58305031.817580022</v>
      </c>
    </row>
    <row r="22" spans="1:23">
      <c r="U22" s="689"/>
    </row>
    <row r="23" spans="1:23">
      <c r="U23" s="499"/>
    </row>
    <row r="24" spans="1:23">
      <c r="A24" s="101"/>
      <c r="B24" s="101"/>
      <c r="C24" s="421"/>
      <c r="D24" s="421"/>
      <c r="E24" s="421"/>
    </row>
    <row r="25" spans="1:23">
      <c r="A25" s="422"/>
      <c r="B25" s="422"/>
      <c r="C25" s="101"/>
      <c r="D25" s="421"/>
      <c r="E25" s="421"/>
    </row>
    <row r="26" spans="1:23">
      <c r="A26" s="422"/>
      <c r="B26" s="423"/>
      <c r="C26" s="101"/>
      <c r="D26" s="421"/>
      <c r="E26" s="421"/>
    </row>
    <row r="27" spans="1:23">
      <c r="A27" s="422"/>
      <c r="B27" s="422"/>
      <c r="C27" s="101"/>
      <c r="D27" s="421"/>
      <c r="E27" s="421"/>
    </row>
    <row r="28" spans="1:23">
      <c r="A28" s="422"/>
      <c r="B28" s="423"/>
      <c r="C28" s="101"/>
      <c r="D28" s="421"/>
      <c r="E28" s="421"/>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zoomScaleSheetLayoutView="85" workbookViewId="0">
      <pane xSplit="1" ySplit="7" topLeftCell="B8"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3.8"/>
  <cols>
    <col min="1" max="1" width="10.5546875" style="98" bestFit="1" customWidth="1"/>
    <col min="2" max="2" width="101.88671875" style="98" customWidth="1"/>
    <col min="3" max="3" width="15.5546875" style="98" customWidth="1"/>
    <col min="4" max="4" width="14.88671875" style="98" bestFit="1" customWidth="1"/>
    <col min="5" max="5" width="17.6640625" style="98" customWidth="1"/>
    <col min="6" max="6" width="15.88671875" style="98" customWidth="1"/>
    <col min="7" max="7" width="17.44140625" style="98" customWidth="1"/>
    <col min="8" max="8" width="15.33203125" style="98" customWidth="1"/>
    <col min="9" max="16384" width="9.109375" style="182"/>
  </cols>
  <sheetData>
    <row r="1" spans="1:9">
      <c r="A1" s="98" t="s">
        <v>188</v>
      </c>
      <c r="B1" s="98" t="str">
        <f>Info!C2</f>
        <v>სს ”ლიბერთი ბანკი”</v>
      </c>
    </row>
    <row r="2" spans="1:9">
      <c r="A2" s="98" t="s">
        <v>189</v>
      </c>
      <c r="B2" s="153">
        <f>'1. key ratios'!B2</f>
        <v>44834</v>
      </c>
    </row>
    <row r="4" spans="1:9" ht="14.4" thickBot="1">
      <c r="A4" s="98" t="s">
        <v>416</v>
      </c>
      <c r="B4" s="424" t="s">
        <v>458</v>
      </c>
    </row>
    <row r="5" spans="1:9">
      <c r="A5" s="401"/>
      <c r="B5" s="425"/>
      <c r="C5" s="648" t="s">
        <v>0</v>
      </c>
      <c r="D5" s="648" t="s">
        <v>1</v>
      </c>
      <c r="E5" s="648" t="s">
        <v>2</v>
      </c>
      <c r="F5" s="648" t="s">
        <v>3</v>
      </c>
      <c r="G5" s="649" t="s">
        <v>4</v>
      </c>
      <c r="H5" s="650" t="s">
        <v>5</v>
      </c>
      <c r="I5" s="426"/>
    </row>
    <row r="6" spans="1:9" ht="15" customHeight="1">
      <c r="A6" s="388"/>
      <c r="B6" s="427"/>
      <c r="C6" s="778" t="s">
        <v>450</v>
      </c>
      <c r="D6" s="782" t="s">
        <v>471</v>
      </c>
      <c r="E6" s="783"/>
      <c r="F6" s="778" t="s">
        <v>477</v>
      </c>
      <c r="G6" s="778" t="s">
        <v>478</v>
      </c>
      <c r="H6" s="780" t="s">
        <v>452</v>
      </c>
      <c r="I6" s="426"/>
    </row>
    <row r="7" spans="1:9" ht="75" customHeight="1">
      <c r="A7" s="388"/>
      <c r="B7" s="427"/>
      <c r="C7" s="779"/>
      <c r="D7" s="433" t="s">
        <v>453</v>
      </c>
      <c r="E7" s="433" t="s">
        <v>451</v>
      </c>
      <c r="F7" s="779"/>
      <c r="G7" s="779"/>
      <c r="H7" s="781"/>
      <c r="I7" s="426"/>
    </row>
    <row r="8" spans="1:9" ht="16.5" customHeight="1">
      <c r="A8" s="537">
        <v>1</v>
      </c>
      <c r="B8" s="651" t="s">
        <v>216</v>
      </c>
      <c r="C8" s="539">
        <v>382112489.64712799</v>
      </c>
      <c r="D8" s="552"/>
      <c r="E8" s="539"/>
      <c r="F8" s="539">
        <v>71599544.960128009</v>
      </c>
      <c r="G8" s="652">
        <v>71599544.960128009</v>
      </c>
      <c r="H8" s="653">
        <f>G8/(C8+E8)</f>
        <v>0.18737818548210378</v>
      </c>
    </row>
    <row r="9" spans="1:9" ht="27.6">
      <c r="A9" s="537">
        <v>2</v>
      </c>
      <c r="B9" s="651" t="s">
        <v>217</v>
      </c>
      <c r="C9" s="539">
        <v>0</v>
      </c>
      <c r="D9" s="552"/>
      <c r="E9" s="539"/>
      <c r="F9" s="539">
        <v>0</v>
      </c>
      <c r="G9" s="652">
        <v>0</v>
      </c>
      <c r="H9" s="654" t="s">
        <v>1026</v>
      </c>
    </row>
    <row r="10" spans="1:9">
      <c r="A10" s="537">
        <v>3</v>
      </c>
      <c r="B10" s="651" t="s">
        <v>218</v>
      </c>
      <c r="C10" s="539">
        <v>0</v>
      </c>
      <c r="D10" s="552"/>
      <c r="E10" s="539"/>
      <c r="F10" s="539">
        <v>0</v>
      </c>
      <c r="G10" s="652">
        <v>0</v>
      </c>
      <c r="H10" s="654" t="s">
        <v>1026</v>
      </c>
    </row>
    <row r="11" spans="1:9">
      <c r="A11" s="537">
        <v>4</v>
      </c>
      <c r="B11" s="651" t="s">
        <v>219</v>
      </c>
      <c r="C11" s="539">
        <v>439814.9</v>
      </c>
      <c r="D11" s="552"/>
      <c r="E11" s="539"/>
      <c r="F11" s="539">
        <v>0</v>
      </c>
      <c r="G11" s="652">
        <v>0</v>
      </c>
      <c r="H11" s="654" t="s">
        <v>1026</v>
      </c>
    </row>
    <row r="12" spans="1:9">
      <c r="A12" s="537">
        <v>5</v>
      </c>
      <c r="B12" s="651" t="s">
        <v>220</v>
      </c>
      <c r="C12" s="539">
        <v>905697.77399999998</v>
      </c>
      <c r="D12" s="552"/>
      <c r="E12" s="539"/>
      <c r="F12" s="539">
        <v>905697.77399999998</v>
      </c>
      <c r="G12" s="652">
        <v>905697.77399999998</v>
      </c>
      <c r="H12" s="654" t="s">
        <v>1026</v>
      </c>
    </row>
    <row r="13" spans="1:9">
      <c r="A13" s="537">
        <v>6</v>
      </c>
      <c r="B13" s="651" t="s">
        <v>221</v>
      </c>
      <c r="C13" s="539">
        <v>310118755.83002579</v>
      </c>
      <c r="D13" s="552"/>
      <c r="E13" s="539"/>
      <c r="F13" s="539">
        <v>71268379.983561888</v>
      </c>
      <c r="G13" s="652">
        <v>71268379.983561888</v>
      </c>
      <c r="H13" s="653">
        <f t="shared" ref="H13:H21" si="0">G13/(C13+E13)</f>
        <v>0.22980996358254338</v>
      </c>
    </row>
    <row r="14" spans="1:9">
      <c r="A14" s="537">
        <v>7</v>
      </c>
      <c r="B14" s="651" t="s">
        <v>73</v>
      </c>
      <c r="C14" s="539">
        <v>453668995.32683241</v>
      </c>
      <c r="D14" s="552">
        <v>141541373.11220402</v>
      </c>
      <c r="E14" s="539">
        <v>42103151.478812009</v>
      </c>
      <c r="F14" s="552">
        <v>495772146.80564439</v>
      </c>
      <c r="G14" s="655">
        <v>456971704.59564447</v>
      </c>
      <c r="H14" s="653">
        <f>G14/(C14+E14)</f>
        <v>0.92173734958690468</v>
      </c>
    </row>
    <row r="15" spans="1:9">
      <c r="A15" s="537">
        <v>8</v>
      </c>
      <c r="B15" s="651" t="s">
        <v>74</v>
      </c>
      <c r="C15" s="539">
        <v>1280972288.0153987</v>
      </c>
      <c r="D15" s="552">
        <v>74097301.568188012</v>
      </c>
      <c r="E15" s="539">
        <v>23606890.141423997</v>
      </c>
      <c r="F15" s="552">
        <v>978456050.86554301</v>
      </c>
      <c r="G15" s="655">
        <v>959116008.70996296</v>
      </c>
      <c r="H15" s="653">
        <f t="shared" si="0"/>
        <v>0.73519187242053941</v>
      </c>
    </row>
    <row r="16" spans="1:9">
      <c r="A16" s="537">
        <v>9</v>
      </c>
      <c r="B16" s="651" t="s">
        <v>75</v>
      </c>
      <c r="C16" s="539">
        <v>354756099.27888262</v>
      </c>
      <c r="D16" s="552"/>
      <c r="E16" s="539"/>
      <c r="F16" s="552">
        <v>124164634.74760891</v>
      </c>
      <c r="G16" s="655">
        <v>124004275.83560891</v>
      </c>
      <c r="H16" s="653">
        <f t="shared" si="0"/>
        <v>0.3495479741931824</v>
      </c>
    </row>
    <row r="17" spans="1:8">
      <c r="A17" s="537">
        <v>10</v>
      </c>
      <c r="B17" s="651" t="s">
        <v>69</v>
      </c>
      <c r="C17" s="539">
        <v>6227937.026999997</v>
      </c>
      <c r="D17" s="552"/>
      <c r="E17" s="539"/>
      <c r="F17" s="552">
        <v>6275416.0684999973</v>
      </c>
      <c r="G17" s="655">
        <v>6271227.5284999972</v>
      </c>
      <c r="H17" s="653">
        <f t="shared" si="0"/>
        <v>1.0069510178590957</v>
      </c>
    </row>
    <row r="18" spans="1:8">
      <c r="A18" s="537">
        <v>11</v>
      </c>
      <c r="B18" s="651" t="s">
        <v>70</v>
      </c>
      <c r="C18" s="539">
        <v>298620359.73166394</v>
      </c>
      <c r="D18" s="552"/>
      <c r="E18" s="539"/>
      <c r="F18" s="552">
        <v>398579614.32474804</v>
      </c>
      <c r="G18" s="655">
        <v>398579614.32474804</v>
      </c>
      <c r="H18" s="653">
        <f t="shared" si="0"/>
        <v>1.3347369036823413</v>
      </c>
    </row>
    <row r="19" spans="1:8">
      <c r="A19" s="537">
        <v>12</v>
      </c>
      <c r="B19" s="651" t="s">
        <v>71</v>
      </c>
      <c r="C19" s="539">
        <v>0</v>
      </c>
      <c r="D19" s="552"/>
      <c r="E19" s="539"/>
      <c r="F19" s="552">
        <v>0</v>
      </c>
      <c r="G19" s="655">
        <v>0</v>
      </c>
      <c r="H19" s="654" t="s">
        <v>1026</v>
      </c>
    </row>
    <row r="20" spans="1:8">
      <c r="A20" s="537">
        <v>13</v>
      </c>
      <c r="B20" s="651" t="s">
        <v>72</v>
      </c>
      <c r="C20" s="539">
        <v>0</v>
      </c>
      <c r="D20" s="552"/>
      <c r="E20" s="539"/>
      <c r="F20" s="552">
        <v>0</v>
      </c>
      <c r="G20" s="655">
        <v>0</v>
      </c>
      <c r="H20" s="654" t="s">
        <v>1026</v>
      </c>
    </row>
    <row r="21" spans="1:8">
      <c r="A21" s="537">
        <v>14</v>
      </c>
      <c r="B21" s="651" t="s">
        <v>248</v>
      </c>
      <c r="C21" s="539">
        <v>413669658.50699663</v>
      </c>
      <c r="D21" s="552"/>
      <c r="E21" s="539"/>
      <c r="F21" s="552">
        <v>156867918.808</v>
      </c>
      <c r="G21" s="655">
        <v>156867918.808</v>
      </c>
      <c r="H21" s="653">
        <f t="shared" si="0"/>
        <v>0.3792105985586729</v>
      </c>
    </row>
    <row r="22" spans="1:8" ht="14.4" thickBot="1">
      <c r="A22" s="428"/>
      <c r="B22" s="429" t="s">
        <v>68</v>
      </c>
      <c r="C22" s="398">
        <f>SUM(C8:C21)</f>
        <v>3501492096.0379281</v>
      </c>
      <c r="D22" s="398">
        <f>SUM(D8:D21)</f>
        <v>215638674.68039203</v>
      </c>
      <c r="E22" s="398">
        <f>SUM(E8:E21)</f>
        <v>65710041.620236009</v>
      </c>
      <c r="F22" s="398">
        <f>SUM(F8:F21)</f>
        <v>2303889404.3377342</v>
      </c>
      <c r="G22" s="398">
        <f>SUM(G8:G21)</f>
        <v>2245584372.5201545</v>
      </c>
      <c r="H22" s="430">
        <f>G22/(C22+E22)</f>
        <v>0.62950858568232426</v>
      </c>
    </row>
    <row r="28" spans="1:8" ht="10.5" customHeight="1"/>
  </sheetData>
  <mergeCells count="5">
    <mergeCell ref="C6:C7"/>
    <mergeCell ref="F6:F7"/>
    <mergeCell ref="G6:G7"/>
    <mergeCell ref="H6:H7"/>
    <mergeCell ref="D6:E6"/>
  </mergeCells>
  <pageMargins left="0.7" right="0.7" top="0.75" bottom="0.75" header="0.3" footer="0.3"/>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5" zoomScaleNormal="85" workbookViewId="0">
      <pane xSplit="2" ySplit="6" topLeftCell="C7"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3.8"/>
  <cols>
    <col min="1" max="1" width="10.5546875" style="98" bestFit="1" customWidth="1"/>
    <col min="2" max="2" width="92.44140625" style="98" customWidth="1"/>
    <col min="3" max="4" width="15.33203125" style="98" customWidth="1"/>
    <col min="5" max="5" width="17" style="98" customWidth="1"/>
    <col min="6" max="11" width="15.33203125" style="98" customWidth="1"/>
    <col min="12" max="16384" width="9.109375" style="98"/>
  </cols>
  <sheetData>
    <row r="1" spans="1:11">
      <c r="A1" s="98" t="s">
        <v>188</v>
      </c>
      <c r="B1" s="98" t="str">
        <f>Info!C2</f>
        <v>სს ”ლიბერთი ბანკი”</v>
      </c>
    </row>
    <row r="2" spans="1:11">
      <c r="A2" s="98" t="s">
        <v>189</v>
      </c>
      <c r="B2" s="153">
        <f>'1. key ratios'!B2</f>
        <v>44834</v>
      </c>
      <c r="C2" s="322"/>
      <c r="D2" s="322"/>
    </row>
    <row r="3" spans="1:11">
      <c r="B3" s="322"/>
      <c r="C3" s="322"/>
      <c r="D3" s="322"/>
    </row>
    <row r="4" spans="1:11" ht="14.4" thickBot="1">
      <c r="A4" s="98" t="s">
        <v>519</v>
      </c>
      <c r="B4" s="424" t="s">
        <v>518</v>
      </c>
      <c r="C4" s="322"/>
      <c r="D4" s="322"/>
    </row>
    <row r="5" spans="1:11" ht="30" customHeight="1">
      <c r="A5" s="787"/>
      <c r="B5" s="788"/>
      <c r="C5" s="789" t="s">
        <v>551</v>
      </c>
      <c r="D5" s="789"/>
      <c r="E5" s="789"/>
      <c r="F5" s="789" t="s">
        <v>552</v>
      </c>
      <c r="G5" s="789"/>
      <c r="H5" s="789"/>
      <c r="I5" s="789" t="s">
        <v>553</v>
      </c>
      <c r="J5" s="789"/>
      <c r="K5" s="790"/>
    </row>
    <row r="6" spans="1:11">
      <c r="A6" s="431"/>
      <c r="B6" s="432"/>
      <c r="C6" s="433" t="s">
        <v>27</v>
      </c>
      <c r="D6" s="433" t="s">
        <v>96</v>
      </c>
      <c r="E6" s="433" t="s">
        <v>68</v>
      </c>
      <c r="F6" s="433" t="s">
        <v>27</v>
      </c>
      <c r="G6" s="433" t="s">
        <v>96</v>
      </c>
      <c r="H6" s="433" t="s">
        <v>68</v>
      </c>
      <c r="I6" s="433" t="s">
        <v>27</v>
      </c>
      <c r="J6" s="433" t="s">
        <v>96</v>
      </c>
      <c r="K6" s="434" t="s">
        <v>68</v>
      </c>
    </row>
    <row r="7" spans="1:11">
      <c r="A7" s="435" t="s">
        <v>489</v>
      </c>
      <c r="B7" s="436"/>
      <c r="C7" s="436"/>
      <c r="D7" s="436"/>
      <c r="E7" s="436"/>
      <c r="F7" s="436"/>
      <c r="G7" s="436"/>
      <c r="H7" s="436"/>
      <c r="I7" s="436"/>
      <c r="J7" s="436"/>
      <c r="K7" s="437"/>
    </row>
    <row r="8" spans="1:11">
      <c r="A8" s="438">
        <v>1</v>
      </c>
      <c r="B8" s="439" t="s">
        <v>489</v>
      </c>
      <c r="C8" s="440"/>
      <c r="D8" s="440"/>
      <c r="E8" s="440"/>
      <c r="F8" s="441">
        <v>451974516.74626726</v>
      </c>
      <c r="G8" s="441">
        <v>361337011.06837648</v>
      </c>
      <c r="H8" s="441">
        <v>813311527.81464374</v>
      </c>
      <c r="I8" s="441">
        <v>448687321.75833261</v>
      </c>
      <c r="J8" s="441">
        <v>132317419.81166875</v>
      </c>
      <c r="K8" s="442">
        <v>581004741.57000089</v>
      </c>
    </row>
    <row r="9" spans="1:11">
      <c r="A9" s="435" t="s">
        <v>490</v>
      </c>
      <c r="B9" s="436"/>
      <c r="C9" s="436"/>
      <c r="D9" s="436"/>
      <c r="E9" s="436"/>
      <c r="F9" s="441"/>
      <c r="G9" s="441"/>
      <c r="H9" s="441"/>
      <c r="I9" s="441"/>
      <c r="J9" s="441"/>
      <c r="K9" s="442"/>
    </row>
    <row r="10" spans="1:11">
      <c r="A10" s="443">
        <v>2</v>
      </c>
      <c r="B10" s="444" t="s">
        <v>491</v>
      </c>
      <c r="C10" s="445">
        <v>834040936.91995013</v>
      </c>
      <c r="D10" s="445">
        <v>463790466.92982256</v>
      </c>
      <c r="E10" s="445">
        <v>1297831403.8497732</v>
      </c>
      <c r="F10" s="441">
        <v>132451532.16333963</v>
      </c>
      <c r="G10" s="441">
        <v>101345655.63121128</v>
      </c>
      <c r="H10" s="441">
        <v>233797187.7945511</v>
      </c>
      <c r="I10" s="441">
        <v>34718928.589152962</v>
      </c>
      <c r="J10" s="441">
        <v>26318089.814462978</v>
      </c>
      <c r="K10" s="442">
        <v>61037018.403615922</v>
      </c>
    </row>
    <row r="11" spans="1:11">
      <c r="A11" s="443">
        <v>3</v>
      </c>
      <c r="B11" s="444" t="s">
        <v>492</v>
      </c>
      <c r="C11" s="445">
        <v>990106229.59431505</v>
      </c>
      <c r="D11" s="445">
        <v>422247465.12298793</v>
      </c>
      <c r="E11" s="445">
        <v>1412353694.7173035</v>
      </c>
      <c r="F11" s="441">
        <v>331711178.49235731</v>
      </c>
      <c r="G11" s="441">
        <v>111446273.95683338</v>
      </c>
      <c r="H11" s="441">
        <v>443157452.44919091</v>
      </c>
      <c r="I11" s="441">
        <v>287819901.86470884</v>
      </c>
      <c r="J11" s="441">
        <v>95604026.299752235</v>
      </c>
      <c r="K11" s="442">
        <v>383423928.16446108</v>
      </c>
    </row>
    <row r="12" spans="1:11">
      <c r="A12" s="443">
        <v>4</v>
      </c>
      <c r="B12" s="444" t="s">
        <v>493</v>
      </c>
      <c r="C12" s="445"/>
      <c r="D12" s="445"/>
      <c r="E12" s="445">
        <v>0</v>
      </c>
      <c r="F12" s="441"/>
      <c r="G12" s="441"/>
      <c r="H12" s="441"/>
      <c r="I12" s="441"/>
      <c r="J12" s="441"/>
      <c r="K12" s="442"/>
    </row>
    <row r="13" spans="1:11">
      <c r="A13" s="443">
        <v>5</v>
      </c>
      <c r="B13" s="444" t="s">
        <v>494</v>
      </c>
      <c r="C13" s="445">
        <v>1414612.4267391309</v>
      </c>
      <c r="D13" s="445">
        <v>0</v>
      </c>
      <c r="E13" s="445">
        <v>1414612.4267391309</v>
      </c>
      <c r="F13" s="441">
        <v>16339.761086956527</v>
      </c>
      <c r="G13" s="441">
        <v>0</v>
      </c>
      <c r="H13" s="441">
        <v>16339.761086956527</v>
      </c>
      <c r="I13" s="441">
        <v>16339.761086956527</v>
      </c>
      <c r="J13" s="441">
        <v>0</v>
      </c>
      <c r="K13" s="442">
        <v>16339.761086956527</v>
      </c>
    </row>
    <row r="14" spans="1:11">
      <c r="A14" s="443">
        <v>6</v>
      </c>
      <c r="B14" s="444" t="s">
        <v>509</v>
      </c>
      <c r="C14" s="445">
        <v>57870375.383043475</v>
      </c>
      <c r="D14" s="445">
        <v>14209906.704830825</v>
      </c>
      <c r="E14" s="445">
        <v>72080282.087874323</v>
      </c>
      <c r="F14" s="441">
        <v>22899665.970557071</v>
      </c>
      <c r="G14" s="441">
        <v>15111826.47261378</v>
      </c>
      <c r="H14" s="441">
        <v>38011492.443170846</v>
      </c>
      <c r="I14" s="441">
        <v>7409036.5289673964</v>
      </c>
      <c r="J14" s="441">
        <v>5368007.6100487513</v>
      </c>
      <c r="K14" s="442">
        <v>12777044.139016151</v>
      </c>
    </row>
    <row r="15" spans="1:11">
      <c r="A15" s="443">
        <v>7</v>
      </c>
      <c r="B15" s="444" t="s">
        <v>496</v>
      </c>
      <c r="C15" s="445">
        <v>140096167.6156103</v>
      </c>
      <c r="D15" s="445">
        <v>55719143.928363197</v>
      </c>
      <c r="E15" s="445">
        <v>195815311.54397336</v>
      </c>
      <c r="F15" s="441">
        <v>45518692.691793472</v>
      </c>
      <c r="G15" s="441">
        <v>18107567.548967391</v>
      </c>
      <c r="H15" s="441">
        <v>63626260.240760878</v>
      </c>
      <c r="I15" s="441">
        <v>43665582.836744569</v>
      </c>
      <c r="J15" s="441">
        <v>18427686.900169864</v>
      </c>
      <c r="K15" s="442">
        <v>62093269.736914419</v>
      </c>
    </row>
    <row r="16" spans="1:11">
      <c r="A16" s="443">
        <v>8</v>
      </c>
      <c r="B16" s="446" t="s">
        <v>497</v>
      </c>
      <c r="C16" s="445">
        <v>2023528321.9396582</v>
      </c>
      <c r="D16" s="445">
        <v>955966982.68600452</v>
      </c>
      <c r="E16" s="445">
        <v>2979495304.6256628</v>
      </c>
      <c r="F16" s="441">
        <v>532597409.07913446</v>
      </c>
      <c r="G16" s="441">
        <v>246011323.60962582</v>
      </c>
      <c r="H16" s="441">
        <v>778608732.68876064</v>
      </c>
      <c r="I16" s="441">
        <v>373629789.5806607</v>
      </c>
      <c r="J16" s="441">
        <v>145717810.62443382</v>
      </c>
      <c r="K16" s="442">
        <v>519347600.20509452</v>
      </c>
    </row>
    <row r="17" spans="1:11">
      <c r="A17" s="435" t="s">
        <v>498</v>
      </c>
      <c r="B17" s="436"/>
      <c r="C17" s="445"/>
      <c r="D17" s="445"/>
      <c r="E17" s="445"/>
      <c r="F17" s="441"/>
      <c r="G17" s="441"/>
      <c r="H17" s="441"/>
      <c r="I17" s="441"/>
      <c r="J17" s="441"/>
      <c r="K17" s="442"/>
    </row>
    <row r="18" spans="1:11">
      <c r="A18" s="443">
        <v>9</v>
      </c>
      <c r="B18" s="444" t="s">
        <v>499</v>
      </c>
      <c r="C18" s="445">
        <v>6750000</v>
      </c>
      <c r="D18" s="445">
        <v>0</v>
      </c>
      <c r="E18" s="445">
        <v>6750000</v>
      </c>
      <c r="F18" s="441">
        <v>0</v>
      </c>
      <c r="G18" s="441">
        <v>0</v>
      </c>
      <c r="H18" s="441">
        <v>0</v>
      </c>
      <c r="I18" s="441">
        <v>0</v>
      </c>
      <c r="J18" s="441">
        <v>0</v>
      </c>
      <c r="K18" s="442">
        <v>0</v>
      </c>
    </row>
    <row r="19" spans="1:11">
      <c r="A19" s="443">
        <v>10</v>
      </c>
      <c r="B19" s="444" t="s">
        <v>500</v>
      </c>
      <c r="C19" s="445">
        <v>1667076598.1478941</v>
      </c>
      <c r="D19" s="445">
        <v>636757651.12873173</v>
      </c>
      <c r="E19" s="445">
        <v>2303834249.2766266</v>
      </c>
      <c r="F19" s="441">
        <v>86227975.732830882</v>
      </c>
      <c r="G19" s="441">
        <v>17643586.949223403</v>
      </c>
      <c r="H19" s="441">
        <v>103871562.68205427</v>
      </c>
      <c r="I19" s="441">
        <v>89606023.810330868</v>
      </c>
      <c r="J19" s="441">
        <v>248865765.52908695</v>
      </c>
      <c r="K19" s="442">
        <v>338471789.33941787</v>
      </c>
    </row>
    <row r="20" spans="1:11">
      <c r="A20" s="443">
        <v>11</v>
      </c>
      <c r="B20" s="444" t="s">
        <v>501</v>
      </c>
      <c r="C20" s="445">
        <v>45754871.035302177</v>
      </c>
      <c r="D20" s="445">
        <v>6470340.6489239112</v>
      </c>
      <c r="E20" s="445">
        <v>52225211.684226088</v>
      </c>
      <c r="F20" s="441">
        <v>2159483.2703903066</v>
      </c>
      <c r="G20" s="441">
        <v>0</v>
      </c>
      <c r="H20" s="441">
        <v>2159483.2703903066</v>
      </c>
      <c r="I20" s="441">
        <v>2159483.2703903066</v>
      </c>
      <c r="J20" s="441">
        <v>0</v>
      </c>
      <c r="K20" s="442">
        <v>2159483.2703903066</v>
      </c>
    </row>
    <row r="21" spans="1:11" ht="14.4" thickBot="1">
      <c r="A21" s="229">
        <v>12</v>
      </c>
      <c r="B21" s="447" t="s">
        <v>502</v>
      </c>
      <c r="C21" s="448">
        <v>1719581469.1831963</v>
      </c>
      <c r="D21" s="448">
        <v>643227991.7776556</v>
      </c>
      <c r="E21" s="448">
        <v>2362809460.9608517</v>
      </c>
      <c r="F21" s="449">
        <v>88387459.003221184</v>
      </c>
      <c r="G21" s="449">
        <v>17643586.949223403</v>
      </c>
      <c r="H21" s="449">
        <v>106031045.95244457</v>
      </c>
      <c r="I21" s="449">
        <v>91765507.08072117</v>
      </c>
      <c r="J21" s="449">
        <v>248865765.52908695</v>
      </c>
      <c r="K21" s="450">
        <v>340631272.60980809</v>
      </c>
    </row>
    <row r="22" spans="1:11" ht="38.25" customHeight="1" thickBot="1">
      <c r="A22" s="451"/>
      <c r="B22" s="452"/>
      <c r="C22" s="452"/>
      <c r="D22" s="452"/>
      <c r="E22" s="452"/>
      <c r="F22" s="784" t="s">
        <v>503</v>
      </c>
      <c r="G22" s="785"/>
      <c r="H22" s="785"/>
      <c r="I22" s="784" t="s">
        <v>504</v>
      </c>
      <c r="J22" s="785"/>
      <c r="K22" s="786"/>
    </row>
    <row r="23" spans="1:11">
      <c r="A23" s="453">
        <v>13</v>
      </c>
      <c r="B23" s="454" t="s">
        <v>489</v>
      </c>
      <c r="C23" s="455"/>
      <c r="D23" s="455"/>
      <c r="E23" s="455"/>
      <c r="F23" s="456">
        <v>451974516.74626726</v>
      </c>
      <c r="G23" s="456">
        <v>361337011.06837648</v>
      </c>
      <c r="H23" s="456">
        <v>813311527.81464374</v>
      </c>
      <c r="I23" s="457">
        <v>448687321.75833261</v>
      </c>
      <c r="J23" s="457">
        <v>132317419.81166875</v>
      </c>
      <c r="K23" s="458">
        <v>581004741.57000136</v>
      </c>
    </row>
    <row r="24" spans="1:11" ht="14.4" thickBot="1">
      <c r="A24" s="459">
        <v>14</v>
      </c>
      <c r="B24" s="460" t="s">
        <v>505</v>
      </c>
      <c r="C24" s="461"/>
      <c r="D24" s="462"/>
      <c r="E24" s="463"/>
      <c r="F24" s="464">
        <v>444209950.07591331</v>
      </c>
      <c r="G24" s="464">
        <v>228367736.66040242</v>
      </c>
      <c r="H24" s="464">
        <v>672577686.73631608</v>
      </c>
      <c r="I24" s="464">
        <v>281864282.49993956</v>
      </c>
      <c r="J24" s="464">
        <v>36429452.656108454</v>
      </c>
      <c r="K24" s="465">
        <v>178716327.59528643</v>
      </c>
    </row>
    <row r="25" spans="1:11" ht="14.4" thickBot="1">
      <c r="A25" s="466">
        <v>15</v>
      </c>
      <c r="B25" s="467" t="s">
        <v>506</v>
      </c>
      <c r="C25" s="468"/>
      <c r="D25" s="468"/>
      <c r="E25" s="468"/>
      <c r="F25" s="469">
        <v>1.0174794974066363</v>
      </c>
      <c r="G25" s="469">
        <v>1.582259457279239</v>
      </c>
      <c r="H25" s="469">
        <v>1.2092454802674748</v>
      </c>
      <c r="I25" s="469">
        <v>1.5918559023470056</v>
      </c>
      <c r="J25" s="469">
        <v>3.6321550329272352</v>
      </c>
      <c r="K25" s="470">
        <v>3.2509885883830409</v>
      </c>
    </row>
    <row r="28" spans="1:11" ht="41.4">
      <c r="B28" s="151" t="s">
        <v>550</v>
      </c>
    </row>
  </sheetData>
  <mergeCells count="6">
    <mergeCell ref="F22:H22"/>
    <mergeCell ref="I22:K22"/>
    <mergeCell ref="A5:B5"/>
    <mergeCell ref="C5:E5"/>
    <mergeCell ref="F5:H5"/>
    <mergeCell ref="I5:K5"/>
  </mergeCells>
  <pageMargins left="0.7" right="0.7" top="0.75" bottom="0.75" header="0.3" footer="0.3"/>
  <pageSetup paperSize="9" scale="3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5" zoomScaleNormal="85" workbookViewId="0">
      <pane xSplit="1" ySplit="5" topLeftCell="B6"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3.8"/>
  <cols>
    <col min="1" max="1" width="10.5546875" style="98" bestFit="1" customWidth="1"/>
    <col min="2" max="2" width="60.44140625" style="98" customWidth="1"/>
    <col min="3" max="3" width="15.5546875" style="98" customWidth="1"/>
    <col min="4" max="4" width="13.109375" style="98" customWidth="1"/>
    <col min="5" max="5" width="18.33203125" style="98" bestFit="1" customWidth="1"/>
    <col min="6" max="13" width="10.6640625" style="98" customWidth="1"/>
    <col min="14" max="14" width="31" style="98" bestFit="1" customWidth="1"/>
    <col min="15" max="16384" width="9.109375" style="182"/>
  </cols>
  <sheetData>
    <row r="1" spans="1:14">
      <c r="A1" s="322" t="s">
        <v>188</v>
      </c>
      <c r="B1" s="98" t="str">
        <f>Info!C2</f>
        <v>სს ”ლიბერთი ბანკი”</v>
      </c>
    </row>
    <row r="2" spans="1:14" ht="14.25" customHeight="1">
      <c r="A2" s="98" t="s">
        <v>189</v>
      </c>
      <c r="B2" s="153">
        <f>'1. key ratios'!B2</f>
        <v>44834</v>
      </c>
    </row>
    <row r="3" spans="1:14" ht="14.25" customHeight="1"/>
    <row r="4" spans="1:14" ht="14.4" thickBot="1">
      <c r="A4" s="98" t="s">
        <v>417</v>
      </c>
      <c r="B4" s="471" t="s">
        <v>77</v>
      </c>
    </row>
    <row r="5" spans="1:14" s="476" customFormat="1">
      <c r="A5" s="472"/>
      <c r="B5" s="473"/>
      <c r="C5" s="474" t="s">
        <v>0</v>
      </c>
      <c r="D5" s="474" t="s">
        <v>1</v>
      </c>
      <c r="E5" s="474" t="s">
        <v>2</v>
      </c>
      <c r="F5" s="474" t="s">
        <v>3</v>
      </c>
      <c r="G5" s="474" t="s">
        <v>4</v>
      </c>
      <c r="H5" s="474" t="s">
        <v>5</v>
      </c>
      <c r="I5" s="474" t="s">
        <v>237</v>
      </c>
      <c r="J5" s="474" t="s">
        <v>238</v>
      </c>
      <c r="K5" s="474" t="s">
        <v>239</v>
      </c>
      <c r="L5" s="474" t="s">
        <v>240</v>
      </c>
      <c r="M5" s="474" t="s">
        <v>241</v>
      </c>
      <c r="N5" s="475" t="s">
        <v>242</v>
      </c>
    </row>
    <row r="6" spans="1:14" ht="41.4">
      <c r="A6" s="477"/>
      <c r="B6" s="478"/>
      <c r="C6" s="407" t="s">
        <v>87</v>
      </c>
      <c r="D6" s="479" t="s">
        <v>76</v>
      </c>
      <c r="E6" s="480" t="s">
        <v>86</v>
      </c>
      <c r="F6" s="481">
        <v>0</v>
      </c>
      <c r="G6" s="481">
        <v>0.2</v>
      </c>
      <c r="H6" s="481">
        <v>0.35</v>
      </c>
      <c r="I6" s="481">
        <v>0.5</v>
      </c>
      <c r="J6" s="481">
        <v>0.75</v>
      </c>
      <c r="K6" s="481">
        <v>1</v>
      </c>
      <c r="L6" s="481">
        <v>1.5</v>
      </c>
      <c r="M6" s="481">
        <v>2.5</v>
      </c>
      <c r="N6" s="482" t="s">
        <v>77</v>
      </c>
    </row>
    <row r="7" spans="1:14">
      <c r="A7" s="409">
        <v>1</v>
      </c>
      <c r="B7" s="483" t="s">
        <v>78</v>
      </c>
      <c r="C7" s="484">
        <f>SUM(C8:C13)</f>
        <v>167401445</v>
      </c>
      <c r="D7" s="478"/>
      <c r="E7" s="485">
        <f t="shared" ref="E7:M7" si="0">SUM(E8:E13)</f>
        <v>10763624.77</v>
      </c>
      <c r="F7" s="484">
        <f>SUM(F8:F13)</f>
        <v>0</v>
      </c>
      <c r="G7" s="484">
        <f t="shared" si="0"/>
        <v>0</v>
      </c>
      <c r="H7" s="484">
        <f t="shared" si="0"/>
        <v>0</v>
      </c>
      <c r="I7" s="484">
        <f t="shared" si="0"/>
        <v>0</v>
      </c>
      <c r="J7" s="484">
        <f t="shared" si="0"/>
        <v>0</v>
      </c>
      <c r="K7" s="484">
        <f t="shared" si="0"/>
        <v>10763624.77</v>
      </c>
      <c r="L7" s="484">
        <f t="shared" si="0"/>
        <v>0</v>
      </c>
      <c r="M7" s="484">
        <f t="shared" si="0"/>
        <v>0</v>
      </c>
      <c r="N7" s="486">
        <f>SUM(N8:N13)</f>
        <v>10763624.77</v>
      </c>
    </row>
    <row r="8" spans="1:14">
      <c r="A8" s="409">
        <v>1.1000000000000001</v>
      </c>
      <c r="B8" s="333" t="s">
        <v>79</v>
      </c>
      <c r="C8" s="487">
        <v>64541144</v>
      </c>
      <c r="D8" s="488">
        <v>0.02</v>
      </c>
      <c r="E8" s="485">
        <f>C8*D8</f>
        <v>1290822.8800000001</v>
      </c>
      <c r="F8" s="489"/>
      <c r="G8" s="489"/>
      <c r="H8" s="489"/>
      <c r="I8" s="489"/>
      <c r="J8" s="489"/>
      <c r="K8" s="487">
        <v>1290822.8800000001</v>
      </c>
      <c r="L8" s="489"/>
      <c r="M8" s="489"/>
      <c r="N8" s="486">
        <f>SUMPRODUCT($F$6:$M$6,F8:M8)</f>
        <v>1290822.8800000001</v>
      </c>
    </row>
    <row r="9" spans="1:14">
      <c r="A9" s="409">
        <v>1.2</v>
      </c>
      <c r="B9" s="333" t="s">
        <v>80</v>
      </c>
      <c r="C9" s="487">
        <v>0</v>
      </c>
      <c r="D9" s="488">
        <v>0.05</v>
      </c>
      <c r="E9" s="485">
        <f>C9*D9</f>
        <v>0</v>
      </c>
      <c r="F9" s="489"/>
      <c r="G9" s="489"/>
      <c r="H9" s="489"/>
      <c r="I9" s="489"/>
      <c r="J9" s="489"/>
      <c r="K9" s="487">
        <v>0</v>
      </c>
      <c r="L9" s="489"/>
      <c r="M9" s="489"/>
      <c r="N9" s="486">
        <f t="shared" ref="N9:N12" si="1">SUMPRODUCT($F$6:$M$6,F9:M9)</f>
        <v>0</v>
      </c>
    </row>
    <row r="10" spans="1:14">
      <c r="A10" s="409">
        <v>1.3</v>
      </c>
      <c r="B10" s="333" t="s">
        <v>81</v>
      </c>
      <c r="C10" s="487">
        <v>61394374</v>
      </c>
      <c r="D10" s="488">
        <v>0.08</v>
      </c>
      <c r="E10" s="485">
        <f>C10*D10</f>
        <v>4911549.92</v>
      </c>
      <c r="F10" s="489"/>
      <c r="G10" s="489"/>
      <c r="H10" s="489"/>
      <c r="I10" s="489"/>
      <c r="J10" s="489"/>
      <c r="K10" s="487">
        <v>4911549.92</v>
      </c>
      <c r="L10" s="489"/>
      <c r="M10" s="489"/>
      <c r="N10" s="486">
        <f>SUMPRODUCT($F$6:$M$6,F10:M10)</f>
        <v>4911549.92</v>
      </c>
    </row>
    <row r="11" spans="1:14">
      <c r="A11" s="409">
        <v>1.4</v>
      </c>
      <c r="B11" s="333" t="s">
        <v>82</v>
      </c>
      <c r="C11" s="487">
        <v>41465927</v>
      </c>
      <c r="D11" s="488">
        <v>0.11</v>
      </c>
      <c r="E11" s="485">
        <f>C11*D11</f>
        <v>4561251.97</v>
      </c>
      <c r="F11" s="489"/>
      <c r="G11" s="489"/>
      <c r="H11" s="489"/>
      <c r="I11" s="489"/>
      <c r="J11" s="489"/>
      <c r="K11" s="487">
        <v>4561251.97</v>
      </c>
      <c r="L11" s="489"/>
      <c r="M11" s="489"/>
      <c r="N11" s="486">
        <f t="shared" si="1"/>
        <v>4561251.97</v>
      </c>
    </row>
    <row r="12" spans="1:14">
      <c r="A12" s="409">
        <v>1.5</v>
      </c>
      <c r="B12" s="333" t="s">
        <v>83</v>
      </c>
      <c r="C12" s="487"/>
      <c r="D12" s="488">
        <v>0.14000000000000001</v>
      </c>
      <c r="E12" s="485">
        <f>C12*D12</f>
        <v>0</v>
      </c>
      <c r="F12" s="489"/>
      <c r="G12" s="489"/>
      <c r="H12" s="489"/>
      <c r="I12" s="489"/>
      <c r="J12" s="489"/>
      <c r="K12" s="487"/>
      <c r="L12" s="489"/>
      <c r="M12" s="489"/>
      <c r="N12" s="486">
        <f t="shared" si="1"/>
        <v>0</v>
      </c>
    </row>
    <row r="13" spans="1:14">
      <c r="A13" s="409">
        <v>1.6</v>
      </c>
      <c r="B13" s="337" t="s">
        <v>84</v>
      </c>
      <c r="C13" s="487">
        <v>0</v>
      </c>
      <c r="D13" s="490"/>
      <c r="E13" s="489"/>
      <c r="F13" s="489"/>
      <c r="G13" s="489"/>
      <c r="H13" s="489"/>
      <c r="I13" s="489"/>
      <c r="J13" s="489"/>
      <c r="K13" s="487">
        <v>0</v>
      </c>
      <c r="L13" s="489"/>
      <c r="M13" s="489"/>
      <c r="N13" s="486">
        <f>SUMPRODUCT($F$6:$M$6,F13:M13)</f>
        <v>0</v>
      </c>
    </row>
    <row r="14" spans="1:14">
      <c r="A14" s="409">
        <v>2</v>
      </c>
      <c r="B14" s="491" t="s">
        <v>85</v>
      </c>
      <c r="C14" s="484">
        <f>SUM(C15:C20)</f>
        <v>0</v>
      </c>
      <c r="D14" s="478"/>
      <c r="E14" s="485">
        <f t="shared" ref="E14:M14" si="2">SUM(E15:E20)</f>
        <v>0</v>
      </c>
      <c r="F14" s="489">
        <f t="shared" si="2"/>
        <v>0</v>
      </c>
      <c r="G14" s="489">
        <f t="shared" si="2"/>
        <v>0</v>
      </c>
      <c r="H14" s="489">
        <f t="shared" si="2"/>
        <v>0</v>
      </c>
      <c r="I14" s="489">
        <f t="shared" si="2"/>
        <v>0</v>
      </c>
      <c r="J14" s="489">
        <f t="shared" si="2"/>
        <v>0</v>
      </c>
      <c r="K14" s="489">
        <f t="shared" si="2"/>
        <v>0</v>
      </c>
      <c r="L14" s="489">
        <f t="shared" si="2"/>
        <v>0</v>
      </c>
      <c r="M14" s="489">
        <f t="shared" si="2"/>
        <v>0</v>
      </c>
      <c r="N14" s="486">
        <f>SUM(N15:N20)</f>
        <v>0</v>
      </c>
    </row>
    <row r="15" spans="1:14">
      <c r="A15" s="409">
        <v>2.1</v>
      </c>
      <c r="B15" s="337" t="s">
        <v>79</v>
      </c>
      <c r="C15" s="489"/>
      <c r="D15" s="488">
        <v>5.0000000000000001E-3</v>
      </c>
      <c r="E15" s="485">
        <f>C15*D15</f>
        <v>0</v>
      </c>
      <c r="F15" s="489"/>
      <c r="G15" s="489"/>
      <c r="H15" s="489"/>
      <c r="I15" s="489"/>
      <c r="J15" s="489"/>
      <c r="K15" s="489"/>
      <c r="L15" s="489"/>
      <c r="M15" s="489"/>
      <c r="N15" s="486">
        <f>SUMPRODUCT($F$6:$M$6,F15:M15)</f>
        <v>0</v>
      </c>
    </row>
    <row r="16" spans="1:14">
      <c r="A16" s="409">
        <v>2.2000000000000002</v>
      </c>
      <c r="B16" s="337" t="s">
        <v>80</v>
      </c>
      <c r="C16" s="489"/>
      <c r="D16" s="488">
        <v>0.01</v>
      </c>
      <c r="E16" s="485">
        <f>C16*D16</f>
        <v>0</v>
      </c>
      <c r="F16" s="489"/>
      <c r="G16" s="489"/>
      <c r="H16" s="489"/>
      <c r="I16" s="489"/>
      <c r="J16" s="489"/>
      <c r="K16" s="489"/>
      <c r="L16" s="489"/>
      <c r="M16" s="489"/>
      <c r="N16" s="486">
        <f t="shared" ref="N16:N20" si="3">SUMPRODUCT($F$6:$M$6,F16:M16)</f>
        <v>0</v>
      </c>
    </row>
    <row r="17" spans="1:14">
      <c r="A17" s="409">
        <v>2.2999999999999998</v>
      </c>
      <c r="B17" s="337" t="s">
        <v>81</v>
      </c>
      <c r="C17" s="489"/>
      <c r="D17" s="488">
        <v>0.02</v>
      </c>
      <c r="E17" s="485">
        <f>C17*D17</f>
        <v>0</v>
      </c>
      <c r="F17" s="489"/>
      <c r="G17" s="489"/>
      <c r="H17" s="489"/>
      <c r="I17" s="489"/>
      <c r="J17" s="489"/>
      <c r="K17" s="489"/>
      <c r="L17" s="489"/>
      <c r="M17" s="489"/>
      <c r="N17" s="486">
        <f t="shared" si="3"/>
        <v>0</v>
      </c>
    </row>
    <row r="18" spans="1:14">
      <c r="A18" s="409">
        <v>2.4</v>
      </c>
      <c r="B18" s="337" t="s">
        <v>82</v>
      </c>
      <c r="C18" s="489"/>
      <c r="D18" s="488">
        <v>0.03</v>
      </c>
      <c r="E18" s="485">
        <f>C18*D18</f>
        <v>0</v>
      </c>
      <c r="F18" s="489"/>
      <c r="G18" s="489"/>
      <c r="H18" s="489"/>
      <c r="I18" s="489"/>
      <c r="J18" s="489"/>
      <c r="K18" s="489"/>
      <c r="L18" s="489"/>
      <c r="M18" s="489"/>
      <c r="N18" s="486">
        <f t="shared" si="3"/>
        <v>0</v>
      </c>
    </row>
    <row r="19" spans="1:14">
      <c r="A19" s="409">
        <v>2.5</v>
      </c>
      <c r="B19" s="337" t="s">
        <v>83</v>
      </c>
      <c r="C19" s="489"/>
      <c r="D19" s="488">
        <v>0.04</v>
      </c>
      <c r="E19" s="485">
        <f>C19*D19</f>
        <v>0</v>
      </c>
      <c r="F19" s="489"/>
      <c r="G19" s="489"/>
      <c r="H19" s="489"/>
      <c r="I19" s="489"/>
      <c r="J19" s="489"/>
      <c r="K19" s="489"/>
      <c r="L19" s="489"/>
      <c r="M19" s="489"/>
      <c r="N19" s="486">
        <f t="shared" si="3"/>
        <v>0</v>
      </c>
    </row>
    <row r="20" spans="1:14">
      <c r="A20" s="409">
        <v>2.6</v>
      </c>
      <c r="B20" s="337" t="s">
        <v>84</v>
      </c>
      <c r="C20" s="489"/>
      <c r="D20" s="490"/>
      <c r="E20" s="492"/>
      <c r="F20" s="489"/>
      <c r="G20" s="489"/>
      <c r="H20" s="489"/>
      <c r="I20" s="489"/>
      <c r="J20" s="489"/>
      <c r="K20" s="489"/>
      <c r="L20" s="489"/>
      <c r="M20" s="489"/>
      <c r="N20" s="486">
        <f t="shared" si="3"/>
        <v>0</v>
      </c>
    </row>
    <row r="21" spans="1:14" ht="14.4" thickBot="1">
      <c r="A21" s="493">
        <v>3</v>
      </c>
      <c r="B21" s="397" t="s">
        <v>68</v>
      </c>
      <c r="C21" s="494">
        <f>C14+C7</f>
        <v>167401445</v>
      </c>
      <c r="D21" s="495"/>
      <c r="E21" s="496">
        <f>E14+E7</f>
        <v>10763624.77</v>
      </c>
      <c r="F21" s="497">
        <f>F7+F14</f>
        <v>0</v>
      </c>
      <c r="G21" s="497">
        <f t="shared" ref="G21:L21" si="4">G7+G14</f>
        <v>0</v>
      </c>
      <c r="H21" s="497">
        <f t="shared" si="4"/>
        <v>0</v>
      </c>
      <c r="I21" s="497">
        <f t="shared" si="4"/>
        <v>0</v>
      </c>
      <c r="J21" s="497">
        <f t="shared" si="4"/>
        <v>0</v>
      </c>
      <c r="K21" s="497">
        <f t="shared" si="4"/>
        <v>10763624.77</v>
      </c>
      <c r="L21" s="497">
        <f t="shared" si="4"/>
        <v>0</v>
      </c>
      <c r="M21" s="497">
        <f>M7+M14</f>
        <v>0</v>
      </c>
      <c r="N21" s="498">
        <f>N14+N7</f>
        <v>10763624.77</v>
      </c>
    </row>
    <row r="22" spans="1:14">
      <c r="E22" s="499"/>
      <c r="F22" s="499"/>
      <c r="G22" s="499"/>
      <c r="H22" s="499"/>
      <c r="I22" s="499"/>
      <c r="J22" s="499"/>
      <c r="K22" s="499"/>
      <c r="L22" s="499"/>
      <c r="M22" s="49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2" zoomScale="85" zoomScaleNormal="85" workbookViewId="0">
      <selection activeCell="E26" sqref="E26"/>
    </sheetView>
  </sheetViews>
  <sheetFormatPr defaultColWidth="9.109375" defaultRowHeight="14.4"/>
  <cols>
    <col min="1" max="1" width="11.44140625" style="99" customWidth="1"/>
    <col min="2" max="2" width="76.88671875" style="313" customWidth="1"/>
    <col min="3" max="3" width="22.88671875" style="99" customWidth="1"/>
    <col min="4" max="16384" width="9.109375" style="99"/>
  </cols>
  <sheetData>
    <row r="1" spans="1:3">
      <c r="A1" s="98" t="s">
        <v>188</v>
      </c>
      <c r="B1" s="99" t="str">
        <f>Info!C2</f>
        <v>სს ”ლიბერთი ბანკი”</v>
      </c>
    </row>
    <row r="2" spans="1:3">
      <c r="A2" s="98" t="s">
        <v>189</v>
      </c>
      <c r="B2" s="153">
        <f>'1. key ratios'!B2</f>
        <v>44834</v>
      </c>
    </row>
    <row r="3" spans="1:3">
      <c r="A3" s="98"/>
      <c r="B3" s="99"/>
    </row>
    <row r="4" spans="1:3">
      <c r="A4" s="98" t="s">
        <v>595</v>
      </c>
      <c r="B4" s="99" t="s">
        <v>554</v>
      </c>
    </row>
    <row r="5" spans="1:3">
      <c r="A5" s="500"/>
      <c r="B5" s="500" t="s">
        <v>555</v>
      </c>
      <c r="C5" s="501"/>
    </row>
    <row r="6" spans="1:3">
      <c r="A6" s="502">
        <v>1</v>
      </c>
      <c r="B6" s="503" t="s">
        <v>607</v>
      </c>
      <c r="C6" s="504">
        <v>3592130257.5779276</v>
      </c>
    </row>
    <row r="7" spans="1:3">
      <c r="A7" s="502">
        <v>2</v>
      </c>
      <c r="B7" s="503" t="s">
        <v>556</v>
      </c>
      <c r="C7" s="504">
        <v>-93675162.313731402</v>
      </c>
    </row>
    <row r="8" spans="1:3">
      <c r="A8" s="505">
        <v>3</v>
      </c>
      <c r="B8" s="506" t="s">
        <v>557</v>
      </c>
      <c r="C8" s="507">
        <f>C6+C7</f>
        <v>3498455095.2641964</v>
      </c>
    </row>
    <row r="9" spans="1:3">
      <c r="A9" s="508"/>
      <c r="B9" s="508" t="s">
        <v>558</v>
      </c>
      <c r="C9" s="509"/>
    </row>
    <row r="10" spans="1:3">
      <c r="A10" s="502">
        <v>4</v>
      </c>
      <c r="B10" s="510" t="s">
        <v>559</v>
      </c>
      <c r="C10" s="504"/>
    </row>
    <row r="11" spans="1:3">
      <c r="A11" s="502">
        <v>5</v>
      </c>
      <c r="B11" s="511" t="s">
        <v>560</v>
      </c>
      <c r="C11" s="504"/>
    </row>
    <row r="12" spans="1:3">
      <c r="A12" s="502" t="s">
        <v>561</v>
      </c>
      <c r="B12" s="503" t="s">
        <v>562</v>
      </c>
      <c r="C12" s="507">
        <f>'15. CCR'!E21</f>
        <v>10763624.77</v>
      </c>
    </row>
    <row r="13" spans="1:3">
      <c r="A13" s="512">
        <v>6</v>
      </c>
      <c r="B13" s="513" t="s">
        <v>563</v>
      </c>
      <c r="C13" s="504"/>
    </row>
    <row r="14" spans="1:3">
      <c r="A14" s="512">
        <v>7</v>
      </c>
      <c r="B14" s="514" t="s">
        <v>564</v>
      </c>
      <c r="C14" s="504"/>
    </row>
    <row r="15" spans="1:3">
      <c r="A15" s="515">
        <v>8</v>
      </c>
      <c r="B15" s="503" t="s">
        <v>565</v>
      </c>
      <c r="C15" s="504"/>
    </row>
    <row r="16" spans="1:3" ht="24">
      <c r="A16" s="512">
        <v>9</v>
      </c>
      <c r="B16" s="514" t="s">
        <v>566</v>
      </c>
      <c r="C16" s="504"/>
    </row>
    <row r="17" spans="1:3">
      <c r="A17" s="512">
        <v>10</v>
      </c>
      <c r="B17" s="514" t="s">
        <v>567</v>
      </c>
      <c r="C17" s="504"/>
    </row>
    <row r="18" spans="1:3">
      <c r="A18" s="505">
        <v>11</v>
      </c>
      <c r="B18" s="516" t="s">
        <v>568</v>
      </c>
      <c r="C18" s="507">
        <f>SUM(C10:C17)</f>
        <v>10763624.77</v>
      </c>
    </row>
    <row r="19" spans="1:3">
      <c r="A19" s="508"/>
      <c r="B19" s="508" t="s">
        <v>569</v>
      </c>
      <c r="C19" s="517"/>
    </row>
    <row r="20" spans="1:3">
      <c r="A20" s="512">
        <v>12</v>
      </c>
      <c r="B20" s="510" t="s">
        <v>570</v>
      </c>
      <c r="C20" s="504"/>
    </row>
    <row r="21" spans="1:3">
      <c r="A21" s="512">
        <v>13</v>
      </c>
      <c r="B21" s="510" t="s">
        <v>571</v>
      </c>
      <c r="C21" s="504"/>
    </row>
    <row r="22" spans="1:3">
      <c r="A22" s="512">
        <v>14</v>
      </c>
      <c r="B22" s="510" t="s">
        <v>572</v>
      </c>
      <c r="C22" s="504"/>
    </row>
    <row r="23" spans="1:3" ht="24">
      <c r="A23" s="512" t="s">
        <v>573</v>
      </c>
      <c r="B23" s="510" t="s">
        <v>574</v>
      </c>
      <c r="C23" s="504"/>
    </row>
    <row r="24" spans="1:3">
      <c r="A24" s="512">
        <v>15</v>
      </c>
      <c r="B24" s="510" t="s">
        <v>575</v>
      </c>
      <c r="C24" s="504"/>
    </row>
    <row r="25" spans="1:3">
      <c r="A25" s="512" t="s">
        <v>576</v>
      </c>
      <c r="B25" s="503" t="s">
        <v>577</v>
      </c>
      <c r="C25" s="504"/>
    </row>
    <row r="26" spans="1:3">
      <c r="A26" s="505">
        <v>16</v>
      </c>
      <c r="B26" s="516" t="s">
        <v>578</v>
      </c>
      <c r="C26" s="507">
        <f>SUM(C20:C25)</f>
        <v>0</v>
      </c>
    </row>
    <row r="27" spans="1:3">
      <c r="A27" s="508"/>
      <c r="B27" s="508" t="s">
        <v>579</v>
      </c>
      <c r="C27" s="509"/>
    </row>
    <row r="28" spans="1:3">
      <c r="A28" s="502">
        <v>17</v>
      </c>
      <c r="B28" s="503" t="s">
        <v>580</v>
      </c>
      <c r="C28" s="504">
        <v>215638674.680392</v>
      </c>
    </row>
    <row r="29" spans="1:3">
      <c r="A29" s="502">
        <v>18</v>
      </c>
      <c r="B29" s="503" t="s">
        <v>581</v>
      </c>
      <c r="C29" s="504">
        <v>-140550564.76816398</v>
      </c>
    </row>
    <row r="30" spans="1:3">
      <c r="A30" s="505">
        <v>19</v>
      </c>
      <c r="B30" s="516" t="s">
        <v>582</v>
      </c>
      <c r="C30" s="507">
        <f>C28+C29</f>
        <v>75088109.912228018</v>
      </c>
    </row>
    <row r="31" spans="1:3">
      <c r="A31" s="518"/>
      <c r="B31" s="508" t="s">
        <v>583</v>
      </c>
      <c r="C31" s="509"/>
    </row>
    <row r="32" spans="1:3">
      <c r="A32" s="502" t="s">
        <v>584</v>
      </c>
      <c r="B32" s="510" t="s">
        <v>585</v>
      </c>
      <c r="C32" s="519"/>
    </row>
    <row r="33" spans="1:3">
      <c r="A33" s="502" t="s">
        <v>586</v>
      </c>
      <c r="B33" s="511" t="s">
        <v>587</v>
      </c>
      <c r="C33" s="519"/>
    </row>
    <row r="34" spans="1:3">
      <c r="A34" s="508"/>
      <c r="B34" s="508" t="s">
        <v>588</v>
      </c>
      <c r="C34" s="509"/>
    </row>
    <row r="35" spans="1:3">
      <c r="A35" s="505">
        <v>20</v>
      </c>
      <c r="B35" s="516" t="s">
        <v>89</v>
      </c>
      <c r="C35" s="507">
        <f>'1. key ratios'!C9</f>
        <v>284600695.68626857</v>
      </c>
    </row>
    <row r="36" spans="1:3">
      <c r="A36" s="505">
        <v>21</v>
      </c>
      <c r="B36" s="516" t="s">
        <v>589</v>
      </c>
      <c r="C36" s="507">
        <f>C8+C18+C26+C30</f>
        <v>3584306829.9464245</v>
      </c>
    </row>
    <row r="37" spans="1:3">
      <c r="A37" s="520"/>
      <c r="B37" s="520" t="s">
        <v>554</v>
      </c>
      <c r="C37" s="509"/>
    </row>
    <row r="38" spans="1:3">
      <c r="A38" s="505">
        <v>22</v>
      </c>
      <c r="B38" s="516" t="s">
        <v>554</v>
      </c>
      <c r="C38" s="521">
        <f>IFERROR(C35/C36,0)</f>
        <v>7.9401878574810111E-2</v>
      </c>
    </row>
    <row r="39" spans="1:3">
      <c r="A39" s="520"/>
      <c r="B39" s="520" t="s">
        <v>590</v>
      </c>
      <c r="C39" s="509"/>
    </row>
    <row r="40" spans="1:3">
      <c r="A40" s="522" t="s">
        <v>591</v>
      </c>
      <c r="B40" s="510" t="s">
        <v>592</v>
      </c>
      <c r="C40" s="519"/>
    </row>
    <row r="41" spans="1:3">
      <c r="A41" s="523" t="s">
        <v>593</v>
      </c>
      <c r="B41" s="511" t="s">
        <v>594</v>
      </c>
      <c r="C41" s="519"/>
    </row>
    <row r="43" spans="1:3">
      <c r="B43" s="524" t="s">
        <v>608</v>
      </c>
    </row>
  </sheetData>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85" zoomScaleNormal="85" workbookViewId="0">
      <pane xSplit="2" ySplit="6" topLeftCell="C22"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cols>
    <col min="1" max="1" width="9.88671875" style="98" bestFit="1" customWidth="1"/>
    <col min="2" max="2" width="76.88671875" style="151" customWidth="1"/>
    <col min="3" max="7" width="17.5546875" style="98" customWidth="1"/>
    <col min="8" max="8" width="5.44140625" style="99" customWidth="1"/>
    <col min="9" max="16384" width="9.109375" style="99"/>
  </cols>
  <sheetData>
    <row r="1" spans="1:7">
      <c r="A1" s="98" t="s">
        <v>188</v>
      </c>
      <c r="B1" s="98" t="str">
        <f>Info!C2</f>
        <v>სს ”ლიბერთი ბანკი”</v>
      </c>
    </row>
    <row r="2" spans="1:7">
      <c r="A2" s="98" t="s">
        <v>189</v>
      </c>
      <c r="B2" s="153">
        <f>'1. key ratios'!B2</f>
        <v>44834</v>
      </c>
    </row>
    <row r="3" spans="1:7">
      <c r="B3" s="525"/>
    </row>
    <row r="4" spans="1:7" ht="15" thickBot="1">
      <c r="A4" s="98" t="s">
        <v>657</v>
      </c>
      <c r="B4" s="526" t="s">
        <v>622</v>
      </c>
    </row>
    <row r="5" spans="1:7" ht="15.75" customHeight="1">
      <c r="A5" s="527"/>
      <c r="B5" s="528"/>
      <c r="C5" s="791" t="s">
        <v>623</v>
      </c>
      <c r="D5" s="791"/>
      <c r="E5" s="791"/>
      <c r="F5" s="791"/>
      <c r="G5" s="792" t="s">
        <v>624</v>
      </c>
    </row>
    <row r="6" spans="1:7" ht="15.75" customHeight="1">
      <c r="A6" s="529"/>
      <c r="B6" s="530"/>
      <c r="C6" s="531" t="s">
        <v>625</v>
      </c>
      <c r="D6" s="532" t="s">
        <v>626</v>
      </c>
      <c r="E6" s="532" t="s">
        <v>627</v>
      </c>
      <c r="F6" s="532" t="s">
        <v>628</v>
      </c>
      <c r="G6" s="793"/>
    </row>
    <row r="7" spans="1:7">
      <c r="A7" s="533"/>
      <c r="B7" s="534" t="s">
        <v>629</v>
      </c>
      <c r="C7" s="535"/>
      <c r="D7" s="535"/>
      <c r="E7" s="535"/>
      <c r="F7" s="535"/>
      <c r="G7" s="536"/>
    </row>
    <row r="8" spans="1:7">
      <c r="A8" s="537">
        <v>1</v>
      </c>
      <c r="B8" s="538" t="s">
        <v>630</v>
      </c>
      <c r="C8" s="539">
        <f>SUM(C9:C10)</f>
        <v>284600702</v>
      </c>
      <c r="D8" s="539">
        <f>SUM(D9:D10)</f>
        <v>0</v>
      </c>
      <c r="E8" s="539">
        <f>SUM(E9:E10)</f>
        <v>0</v>
      </c>
      <c r="F8" s="539">
        <f>SUM(F9:F10)</f>
        <v>421835067</v>
      </c>
      <c r="G8" s="540">
        <f>SUM(G9:G10)</f>
        <v>706435768.55999994</v>
      </c>
    </row>
    <row r="9" spans="1:7">
      <c r="A9" s="537">
        <v>2</v>
      </c>
      <c r="B9" s="541" t="s">
        <v>88</v>
      </c>
      <c r="C9" s="539">
        <v>284600702</v>
      </c>
      <c r="D9" s="539"/>
      <c r="E9" s="539"/>
      <c r="F9" s="539">
        <v>60729972</v>
      </c>
      <c r="G9" s="540">
        <v>345330674</v>
      </c>
    </row>
    <row r="10" spans="1:7">
      <c r="A10" s="537">
        <v>3</v>
      </c>
      <c r="B10" s="541" t="s">
        <v>631</v>
      </c>
      <c r="C10" s="542"/>
      <c r="D10" s="542"/>
      <c r="E10" s="542"/>
      <c r="F10" s="539">
        <v>361105095</v>
      </c>
      <c r="G10" s="540">
        <v>361105094.56</v>
      </c>
    </row>
    <row r="11" spans="1:7" ht="27.6">
      <c r="A11" s="537">
        <v>4</v>
      </c>
      <c r="B11" s="538" t="s">
        <v>632</v>
      </c>
      <c r="C11" s="539">
        <f t="shared" ref="C11:F11" si="0">SUM(C12:C13)</f>
        <v>663178379</v>
      </c>
      <c r="D11" s="539">
        <f>SUM(D12:D13)</f>
        <v>371662020</v>
      </c>
      <c r="E11" s="539">
        <f t="shared" si="0"/>
        <v>241078614</v>
      </c>
      <c r="F11" s="539">
        <f t="shared" si="0"/>
        <v>32955355</v>
      </c>
      <c r="G11" s="693">
        <f>SUM(G12:G13)</f>
        <v>1161238517</v>
      </c>
    </row>
    <row r="12" spans="1:7">
      <c r="A12" s="537">
        <v>5</v>
      </c>
      <c r="B12" s="541" t="s">
        <v>633</v>
      </c>
      <c r="C12" s="539">
        <v>523393266</v>
      </c>
      <c r="D12" s="543">
        <v>344655184</v>
      </c>
      <c r="E12" s="539">
        <v>231480042</v>
      </c>
      <c r="F12" s="539">
        <v>26696690</v>
      </c>
      <c r="G12" s="693">
        <v>1069913924</v>
      </c>
    </row>
    <row r="13" spans="1:7">
      <c r="A13" s="537">
        <v>6</v>
      </c>
      <c r="B13" s="541" t="s">
        <v>634</v>
      </c>
      <c r="C13" s="539">
        <v>139785113</v>
      </c>
      <c r="D13" s="543">
        <v>27006836</v>
      </c>
      <c r="E13" s="539">
        <v>9598572</v>
      </c>
      <c r="F13" s="539">
        <v>6258665</v>
      </c>
      <c r="G13" s="693">
        <v>91324593</v>
      </c>
    </row>
    <row r="14" spans="1:7">
      <c r="A14" s="537">
        <v>7</v>
      </c>
      <c r="B14" s="538" t="s">
        <v>635</v>
      </c>
      <c r="C14" s="539">
        <v>812794869</v>
      </c>
      <c r="D14" s="539">
        <v>343085692</v>
      </c>
      <c r="E14" s="539">
        <v>123060326</v>
      </c>
      <c r="F14" s="539">
        <v>27350978</v>
      </c>
      <c r="G14" s="693">
        <v>518344364</v>
      </c>
    </row>
    <row r="15" spans="1:7" ht="69">
      <c r="A15" s="537">
        <v>8</v>
      </c>
      <c r="B15" s="541" t="s">
        <v>636</v>
      </c>
      <c r="C15" s="539">
        <v>776580812</v>
      </c>
      <c r="D15" s="685">
        <v>109696614</v>
      </c>
      <c r="E15" s="539">
        <v>93099174</v>
      </c>
      <c r="F15" s="539">
        <v>27350978</v>
      </c>
      <c r="G15" s="693">
        <v>503363788</v>
      </c>
    </row>
    <row r="16" spans="1:7" ht="41.4">
      <c r="A16" s="537">
        <v>9</v>
      </c>
      <c r="B16" s="541" t="s">
        <v>637</v>
      </c>
      <c r="C16" s="539">
        <v>36214057</v>
      </c>
      <c r="D16" s="685">
        <v>233389079</v>
      </c>
      <c r="E16" s="539">
        <v>29961152</v>
      </c>
      <c r="F16" s="539" t="s">
        <v>1036</v>
      </c>
      <c r="G16" s="693">
        <v>14980576</v>
      </c>
    </row>
    <row r="17" spans="1:7">
      <c r="A17" s="537">
        <v>10</v>
      </c>
      <c r="B17" s="538" t="s">
        <v>638</v>
      </c>
      <c r="C17" s="539"/>
      <c r="D17" s="543"/>
      <c r="E17" s="539"/>
      <c r="F17" s="539"/>
      <c r="G17" s="540"/>
    </row>
    <row r="18" spans="1:7">
      <c r="A18" s="537">
        <v>11</v>
      </c>
      <c r="B18" s="538" t="s">
        <v>95</v>
      </c>
      <c r="C18" s="539">
        <f>SUM(C19:C20)</f>
        <v>28738316.66</v>
      </c>
      <c r="D18" s="543">
        <f>SUM(D19:D20)</f>
        <v>65815936.68</v>
      </c>
      <c r="E18" s="539">
        <f t="shared" ref="E18" si="1">SUM(E19:E20)</f>
        <v>9574943.75</v>
      </c>
      <c r="F18" s="539">
        <f>SUM(F19:F20)</f>
        <v>56987289.649999999</v>
      </c>
      <c r="G18" s="540">
        <f>SUM(G19:G20)</f>
        <v>0</v>
      </c>
    </row>
    <row r="19" spans="1:7">
      <c r="A19" s="537">
        <v>12</v>
      </c>
      <c r="B19" s="541" t="s">
        <v>639</v>
      </c>
      <c r="C19" s="542"/>
      <c r="D19" s="543">
        <v>38837</v>
      </c>
      <c r="E19" s="539" t="s">
        <v>1036</v>
      </c>
      <c r="F19" s="539" t="s">
        <v>1036</v>
      </c>
      <c r="G19" s="540">
        <v>0</v>
      </c>
    </row>
    <row r="20" spans="1:7" ht="27.6">
      <c r="A20" s="537">
        <v>13</v>
      </c>
      <c r="B20" s="541" t="s">
        <v>640</v>
      </c>
      <c r="C20" s="539">
        <v>28738316.66</v>
      </c>
      <c r="D20" s="539">
        <v>65777099.68</v>
      </c>
      <c r="E20" s="539">
        <v>9574943.75</v>
      </c>
      <c r="F20" s="539">
        <v>56987289.649999999</v>
      </c>
      <c r="G20" s="540">
        <v>0</v>
      </c>
    </row>
    <row r="21" spans="1:7">
      <c r="A21" s="544">
        <v>14</v>
      </c>
      <c r="B21" s="545" t="s">
        <v>641</v>
      </c>
      <c r="C21" s="542"/>
      <c r="D21" s="542"/>
      <c r="E21" s="542"/>
      <c r="F21" s="542"/>
      <c r="G21" s="546">
        <f>SUM(G8,G11,G14,G17,G18)</f>
        <v>2386018649.5599999</v>
      </c>
    </row>
    <row r="22" spans="1:7">
      <c r="A22" s="547"/>
      <c r="B22" s="548" t="s">
        <v>642</v>
      </c>
      <c r="C22" s="549"/>
      <c r="D22" s="550"/>
      <c r="E22" s="549"/>
      <c r="F22" s="549"/>
      <c r="G22" s="551"/>
    </row>
    <row r="23" spans="1:7">
      <c r="A23" s="537">
        <v>15</v>
      </c>
      <c r="B23" s="538" t="s">
        <v>489</v>
      </c>
      <c r="C23" s="552">
        <v>784673778</v>
      </c>
      <c r="D23" s="553">
        <v>216353650</v>
      </c>
      <c r="E23" s="552" t="s">
        <v>1036</v>
      </c>
      <c r="F23" s="552" t="s">
        <v>1036</v>
      </c>
      <c r="G23" s="540">
        <v>31459830</v>
      </c>
    </row>
    <row r="24" spans="1:7">
      <c r="A24" s="537">
        <v>16</v>
      </c>
      <c r="B24" s="538" t="s">
        <v>643</v>
      </c>
      <c r="C24" s="539">
        <f>SUM(C25:C27,C29,C31)</f>
        <v>2950849</v>
      </c>
      <c r="D24" s="543">
        <f t="shared" ref="D24:F24" si="2">SUM(D25:D27,D29,D31)</f>
        <v>604298467.59000003</v>
      </c>
      <c r="E24" s="539">
        <f t="shared" si="2"/>
        <v>297550976</v>
      </c>
      <c r="F24" s="539">
        <f t="shared" si="2"/>
        <v>1205229589</v>
      </c>
      <c r="G24" s="540">
        <f>SUM(G25:G27,G29,G31)</f>
        <v>1423340560</v>
      </c>
    </row>
    <row r="25" spans="1:7" ht="27.6">
      <c r="A25" s="537">
        <v>17</v>
      </c>
      <c r="B25" s="541" t="s">
        <v>644</v>
      </c>
      <c r="C25" s="539">
        <v>0</v>
      </c>
      <c r="D25" s="543">
        <v>0</v>
      </c>
      <c r="E25" s="539">
        <v>0</v>
      </c>
      <c r="F25" s="539">
        <v>0</v>
      </c>
      <c r="G25" s="540"/>
    </row>
    <row r="26" spans="1:7" ht="41.4">
      <c r="A26" s="537">
        <v>18</v>
      </c>
      <c r="B26" s="541" t="s">
        <v>645</v>
      </c>
      <c r="C26" s="539">
        <v>2950849</v>
      </c>
      <c r="D26" s="685">
        <v>17871602.59</v>
      </c>
      <c r="E26" s="539">
        <v>23346176</v>
      </c>
      <c r="F26" s="539">
        <v>6570885</v>
      </c>
      <c r="G26" s="540">
        <v>20924713</v>
      </c>
    </row>
    <row r="27" spans="1:7" ht="27.6">
      <c r="A27" s="537">
        <v>19</v>
      </c>
      <c r="B27" s="541" t="s">
        <v>646</v>
      </c>
      <c r="C27" s="539"/>
      <c r="D27" s="543">
        <v>548284793</v>
      </c>
      <c r="E27" s="539">
        <v>244182870</v>
      </c>
      <c r="F27" s="539">
        <v>954907306</v>
      </c>
      <c r="G27" s="540">
        <v>1207905041</v>
      </c>
    </row>
    <row r="28" spans="1:7">
      <c r="A28" s="537">
        <v>20</v>
      </c>
      <c r="B28" s="554" t="s">
        <v>647</v>
      </c>
      <c r="C28" s="539"/>
      <c r="D28" s="543">
        <v>0</v>
      </c>
      <c r="E28" s="539">
        <v>0</v>
      </c>
      <c r="F28" s="539">
        <v>0</v>
      </c>
      <c r="G28" s="540">
        <v>0</v>
      </c>
    </row>
    <row r="29" spans="1:7">
      <c r="A29" s="537">
        <v>21</v>
      </c>
      <c r="B29" s="541" t="s">
        <v>648</v>
      </c>
      <c r="C29" s="539"/>
      <c r="D29" s="543">
        <v>35735148</v>
      </c>
      <c r="E29" s="539">
        <v>30226591</v>
      </c>
      <c r="F29" s="539">
        <v>233799417</v>
      </c>
      <c r="G29" s="540">
        <v>184950491</v>
      </c>
    </row>
    <row r="30" spans="1:7">
      <c r="A30" s="537">
        <v>22</v>
      </c>
      <c r="B30" s="554" t="s">
        <v>647</v>
      </c>
      <c r="C30" s="539"/>
      <c r="D30" s="543">
        <v>35735148</v>
      </c>
      <c r="E30" s="539">
        <v>30226591</v>
      </c>
      <c r="F30" s="539">
        <v>233799417</v>
      </c>
      <c r="G30" s="540">
        <v>184950491</v>
      </c>
    </row>
    <row r="31" spans="1:7" ht="27.6">
      <c r="A31" s="537">
        <v>23</v>
      </c>
      <c r="B31" s="541" t="s">
        <v>649</v>
      </c>
      <c r="C31" s="539"/>
      <c r="D31" s="685">
        <v>2406924</v>
      </c>
      <c r="E31" s="539">
        <v>-204661</v>
      </c>
      <c r="F31" s="539">
        <v>9951981</v>
      </c>
      <c r="G31" s="540">
        <v>9560315</v>
      </c>
    </row>
    <row r="32" spans="1:7">
      <c r="A32" s="537">
        <v>24</v>
      </c>
      <c r="B32" s="538" t="s">
        <v>650</v>
      </c>
      <c r="C32" s="539">
        <v>0</v>
      </c>
      <c r="D32" s="543">
        <v>0</v>
      </c>
      <c r="E32" s="539">
        <v>0</v>
      </c>
      <c r="F32" s="539">
        <v>0</v>
      </c>
      <c r="G32" s="540"/>
    </row>
    <row r="33" spans="1:7">
      <c r="A33" s="537">
        <v>25</v>
      </c>
      <c r="B33" s="538" t="s">
        <v>165</v>
      </c>
      <c r="C33" s="539">
        <f>SUM(C34:C35)</f>
        <v>148227735</v>
      </c>
      <c r="D33" s="539">
        <f>SUM(D34:D35)</f>
        <v>84896772</v>
      </c>
      <c r="E33" s="539">
        <f>SUM(E34:E35)</f>
        <v>9656300</v>
      </c>
      <c r="F33" s="539">
        <f>SUM(F34:F35)</f>
        <v>101145163</v>
      </c>
      <c r="G33" s="540">
        <f>SUM(G34:G35)</f>
        <v>296662143.32999998</v>
      </c>
    </row>
    <row r="34" spans="1:7">
      <c r="A34" s="537">
        <v>26</v>
      </c>
      <c r="B34" s="541" t="s">
        <v>651</v>
      </c>
      <c r="C34" s="542"/>
      <c r="D34" s="543">
        <v>25418</v>
      </c>
      <c r="E34" s="539" t="s">
        <v>1036</v>
      </c>
      <c r="F34" s="539" t="s">
        <v>1036</v>
      </c>
      <c r="G34" s="540">
        <v>25418.25</v>
      </c>
    </row>
    <row r="35" spans="1:7">
      <c r="A35" s="537">
        <v>27</v>
      </c>
      <c r="B35" s="541" t="s">
        <v>652</v>
      </c>
      <c r="C35" s="539">
        <v>148227735</v>
      </c>
      <c r="D35" s="543">
        <v>84871354</v>
      </c>
      <c r="E35" s="539">
        <v>9656300</v>
      </c>
      <c r="F35" s="539">
        <v>101145163</v>
      </c>
      <c r="G35" s="540">
        <v>296636725.07999998</v>
      </c>
    </row>
    <row r="36" spans="1:7">
      <c r="A36" s="537">
        <v>28</v>
      </c>
      <c r="B36" s="538" t="s">
        <v>653</v>
      </c>
      <c r="C36" s="539">
        <v>142775186</v>
      </c>
      <c r="D36" s="543">
        <v>24270824</v>
      </c>
      <c r="E36" s="539">
        <v>6343125</v>
      </c>
      <c r="F36" s="539">
        <v>14748099</v>
      </c>
      <c r="G36" s="540">
        <v>12412369.16</v>
      </c>
    </row>
    <row r="37" spans="1:7">
      <c r="A37" s="544">
        <v>29</v>
      </c>
      <c r="B37" s="545" t="s">
        <v>654</v>
      </c>
      <c r="C37" s="542"/>
      <c r="D37" s="542"/>
      <c r="E37" s="542"/>
      <c r="F37" s="542"/>
      <c r="G37" s="546">
        <f>SUM(G23:G24,G32:G33,G36)</f>
        <v>1763874902.49</v>
      </c>
    </row>
    <row r="38" spans="1:7">
      <c r="A38" s="533"/>
      <c r="B38" s="555"/>
      <c r="C38" s="556"/>
      <c r="D38" s="556"/>
      <c r="E38" s="556"/>
      <c r="F38" s="556"/>
      <c r="G38" s="557"/>
    </row>
    <row r="39" spans="1:7" ht="15" thickBot="1">
      <c r="A39" s="558">
        <v>30</v>
      </c>
      <c r="B39" s="559" t="s">
        <v>622</v>
      </c>
      <c r="C39" s="461"/>
      <c r="D39" s="462"/>
      <c r="E39" s="462"/>
      <c r="F39" s="463"/>
      <c r="G39" s="560">
        <f>IFERROR(G21/G37,0)</f>
        <v>1.3527142124374816</v>
      </c>
    </row>
    <row r="42" spans="1:7" ht="41.4">
      <c r="B42" s="151" t="s">
        <v>655</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51"/>
  <sheetViews>
    <sheetView zoomScaleNormal="100" workbookViewId="0">
      <pane xSplit="1" ySplit="5" topLeftCell="B6" activePane="bottomRight" state="frozen"/>
      <selection activeCell="E26" sqref="E26"/>
      <selection pane="topRight" activeCell="E26" sqref="E26"/>
      <selection pane="bottomLeft" activeCell="E26" sqref="E26"/>
      <selection pane="bottomRight" activeCell="M16" sqref="M16"/>
    </sheetView>
  </sheetViews>
  <sheetFormatPr defaultColWidth="9.109375" defaultRowHeight="14.4"/>
  <cols>
    <col min="1" max="1" width="9.5546875" style="103" bestFit="1" customWidth="1"/>
    <col min="2" max="2" width="86.6640625" style="103" customWidth="1"/>
    <col min="3" max="7" width="12.6640625" style="98" customWidth="1"/>
    <col min="8" max="8" width="6.6640625" style="99" customWidth="1"/>
    <col min="9" max="16384" width="9.109375" style="99"/>
  </cols>
  <sheetData>
    <row r="1" spans="1:8">
      <c r="A1" s="96" t="s">
        <v>188</v>
      </c>
      <c r="B1" s="97" t="str">
        <f>Info!C2</f>
        <v>სს ”ლიბერთი ბანკი”</v>
      </c>
    </row>
    <row r="2" spans="1:8">
      <c r="A2" s="96" t="s">
        <v>189</v>
      </c>
      <c r="B2" s="100">
        <v>44834</v>
      </c>
      <c r="C2" s="101"/>
      <c r="D2" s="101"/>
      <c r="E2" s="101"/>
      <c r="F2" s="101"/>
      <c r="G2" s="101"/>
      <c r="H2" s="102"/>
    </row>
    <row r="3" spans="1:8">
      <c r="A3" s="96"/>
      <c r="C3" s="101"/>
      <c r="D3" s="101"/>
      <c r="E3" s="101"/>
      <c r="F3" s="101"/>
      <c r="G3" s="101"/>
      <c r="H3" s="102"/>
    </row>
    <row r="4" spans="1:8" ht="15" thickBot="1">
      <c r="A4" s="104" t="s">
        <v>404</v>
      </c>
      <c r="B4" s="105" t="s">
        <v>223</v>
      </c>
      <c r="C4" s="106"/>
      <c r="D4" s="106"/>
      <c r="E4" s="106"/>
      <c r="F4" s="106"/>
      <c r="G4" s="106"/>
      <c r="H4" s="102"/>
    </row>
    <row r="5" spans="1:8">
      <c r="A5" s="107" t="s">
        <v>26</v>
      </c>
      <c r="B5" s="108"/>
      <c r="C5" s="686" t="str">
        <f>INT((MONTH($B$2))/3)&amp;"Q"&amp;"-"&amp;YEAR($B$2)</f>
        <v>3Q-2022</v>
      </c>
      <c r="D5" s="686" t="s">
        <v>1033</v>
      </c>
      <c r="E5" s="686" t="s">
        <v>1032</v>
      </c>
      <c r="F5" s="686" t="s">
        <v>1031</v>
      </c>
      <c r="G5" s="687" t="s">
        <v>1030</v>
      </c>
    </row>
    <row r="6" spans="1:8">
      <c r="A6" s="109"/>
      <c r="B6" s="110" t="s">
        <v>186</v>
      </c>
      <c r="C6" s="111"/>
      <c r="D6" s="111"/>
      <c r="E6" s="111"/>
      <c r="F6" s="111"/>
      <c r="G6" s="112"/>
    </row>
    <row r="7" spans="1:8">
      <c r="A7" s="109"/>
      <c r="B7" s="113" t="s">
        <v>190</v>
      </c>
      <c r="C7" s="111"/>
      <c r="D7" s="111"/>
      <c r="E7" s="111"/>
      <c r="F7" s="111"/>
      <c r="G7" s="112"/>
    </row>
    <row r="8" spans="1:8">
      <c r="A8" s="114">
        <v>1</v>
      </c>
      <c r="B8" s="115" t="s">
        <v>23</v>
      </c>
      <c r="C8" s="116">
        <v>280035311.68626857</v>
      </c>
      <c r="D8" s="116">
        <v>261959760.4962686</v>
      </c>
      <c r="E8" s="116">
        <v>257291648.56626862</v>
      </c>
      <c r="F8" s="117">
        <v>239971504.78626859</v>
      </c>
      <c r="G8" s="118">
        <v>238023901.9962686</v>
      </c>
    </row>
    <row r="9" spans="1:8">
      <c r="A9" s="114">
        <v>2</v>
      </c>
      <c r="B9" s="115" t="s">
        <v>89</v>
      </c>
      <c r="C9" s="116">
        <v>284600695.68626857</v>
      </c>
      <c r="D9" s="116">
        <v>266525144.4962686</v>
      </c>
      <c r="E9" s="116">
        <v>261857032.56626862</v>
      </c>
      <c r="F9" s="117">
        <v>244536888.78626859</v>
      </c>
      <c r="G9" s="118">
        <v>242589285.9962686</v>
      </c>
    </row>
    <row r="10" spans="1:8">
      <c r="A10" s="114">
        <v>3</v>
      </c>
      <c r="B10" s="115" t="s">
        <v>88</v>
      </c>
      <c r="C10" s="116">
        <v>373535018.1003955</v>
      </c>
      <c r="D10" s="116">
        <v>357475246.29588574</v>
      </c>
      <c r="E10" s="116">
        <v>357374745.26492977</v>
      </c>
      <c r="F10" s="117">
        <v>342241352.30439878</v>
      </c>
      <c r="G10" s="118">
        <v>334343588.30781436</v>
      </c>
    </row>
    <row r="11" spans="1:8">
      <c r="A11" s="114">
        <v>4</v>
      </c>
      <c r="B11" s="115" t="s">
        <v>613</v>
      </c>
      <c r="C11" s="116">
        <v>214071352.81630436</v>
      </c>
      <c r="D11" s="116">
        <v>209656602.6212883</v>
      </c>
      <c r="E11" s="116">
        <v>205689770.97112733</v>
      </c>
      <c r="F11" s="117">
        <v>172250479.98657721</v>
      </c>
      <c r="G11" s="118">
        <v>156018979.0075385</v>
      </c>
    </row>
    <row r="12" spans="1:8">
      <c r="A12" s="114">
        <v>5</v>
      </c>
      <c r="B12" s="115" t="s">
        <v>614</v>
      </c>
      <c r="C12" s="116">
        <v>252043780.11129794</v>
      </c>
      <c r="D12" s="116">
        <v>246912400.42263395</v>
      </c>
      <c r="E12" s="116">
        <v>242241418.20619667</v>
      </c>
      <c r="F12" s="117">
        <v>218094305.47138554</v>
      </c>
      <c r="G12" s="118">
        <v>199262143.70308921</v>
      </c>
    </row>
    <row r="13" spans="1:8">
      <c r="A13" s="114">
        <v>6</v>
      </c>
      <c r="B13" s="115" t="s">
        <v>615</v>
      </c>
      <c r="C13" s="116">
        <v>357498213.25870812</v>
      </c>
      <c r="D13" s="116">
        <v>337282930.35687166</v>
      </c>
      <c r="E13" s="116">
        <v>330837182.62162507</v>
      </c>
      <c r="F13" s="117">
        <v>323604575.02258646</v>
      </c>
      <c r="G13" s="118">
        <v>298191777.33516836</v>
      </c>
    </row>
    <row r="14" spans="1:8">
      <c r="A14" s="109"/>
      <c r="B14" s="110" t="s">
        <v>617</v>
      </c>
      <c r="C14" s="111"/>
      <c r="D14" s="111"/>
      <c r="E14" s="111"/>
      <c r="F14" s="111"/>
      <c r="G14" s="112"/>
    </row>
    <row r="15" spans="1:8" ht="27.6">
      <c r="A15" s="114">
        <v>7</v>
      </c>
      <c r="B15" s="115" t="s">
        <v>616</v>
      </c>
      <c r="C15" s="119">
        <v>2673360965.4964042</v>
      </c>
      <c r="D15" s="119">
        <v>2612920173.5186205</v>
      </c>
      <c r="E15" s="119">
        <v>2563491446.6701388</v>
      </c>
      <c r="F15" s="117">
        <v>2319960140.7254109</v>
      </c>
      <c r="G15" s="118">
        <v>2197094474.9561591</v>
      </c>
    </row>
    <row r="16" spans="1:8">
      <c r="A16" s="109"/>
      <c r="B16" s="110" t="s">
        <v>621</v>
      </c>
      <c r="C16" s="111"/>
      <c r="D16" s="111"/>
      <c r="E16" s="111"/>
      <c r="F16" s="111"/>
      <c r="G16" s="112"/>
    </row>
    <row r="17" spans="1:7" s="120" customFormat="1">
      <c r="A17" s="114"/>
      <c r="B17" s="113" t="s">
        <v>602</v>
      </c>
      <c r="C17" s="111"/>
      <c r="D17" s="111"/>
      <c r="E17" s="111"/>
      <c r="F17" s="111"/>
      <c r="G17" s="112"/>
    </row>
    <row r="18" spans="1:7">
      <c r="A18" s="121">
        <v>8</v>
      </c>
      <c r="B18" s="122" t="s">
        <v>611</v>
      </c>
      <c r="C18" s="123">
        <v>0.10475028075165678</v>
      </c>
      <c r="D18" s="123">
        <v>0.10025555436066283</v>
      </c>
      <c r="E18" s="123">
        <v>0.10036766414823775</v>
      </c>
      <c r="F18" s="124">
        <v>0.10343777057791764</v>
      </c>
      <c r="G18" s="125">
        <v>0.10833576102867316</v>
      </c>
    </row>
    <row r="19" spans="1:7" ht="15" customHeight="1">
      <c r="A19" s="121">
        <v>9</v>
      </c>
      <c r="B19" s="122" t="s">
        <v>610</v>
      </c>
      <c r="C19" s="123">
        <v>0.10645801272609753</v>
      </c>
      <c r="D19" s="123">
        <v>0.10200278875621351</v>
      </c>
      <c r="E19" s="123">
        <v>0.10214858836623357</v>
      </c>
      <c r="F19" s="124">
        <v>0.10540564231840906</v>
      </c>
      <c r="G19" s="125">
        <v>0.11041367986741181</v>
      </c>
    </row>
    <row r="20" spans="1:7">
      <c r="A20" s="121">
        <v>10</v>
      </c>
      <c r="B20" s="122" t="s">
        <v>612</v>
      </c>
      <c r="C20" s="123">
        <v>0.13972487177055623</v>
      </c>
      <c r="D20" s="123">
        <v>0.1368106266386627</v>
      </c>
      <c r="E20" s="123">
        <v>0.13940937689850444</v>
      </c>
      <c r="F20" s="124">
        <v>0.14752035877538219</v>
      </c>
      <c r="G20" s="125">
        <v>0.15217533525247515</v>
      </c>
    </row>
    <row r="21" spans="1:7">
      <c r="A21" s="121">
        <v>11</v>
      </c>
      <c r="B21" s="115" t="s">
        <v>613</v>
      </c>
      <c r="C21" s="123">
        <v>8.0075738210890812E-2</v>
      </c>
      <c r="D21" s="123">
        <v>8.023842624283456E-2</v>
      </c>
      <c r="E21" s="123">
        <v>8.0238134298559555E-2</v>
      </c>
      <c r="F21" s="124">
        <v>7.4247172165948297E-2</v>
      </c>
      <c r="G21" s="125">
        <v>7.1011502138819821E-2</v>
      </c>
    </row>
    <row r="22" spans="1:7">
      <c r="A22" s="121">
        <v>12</v>
      </c>
      <c r="B22" s="115" t="s">
        <v>614</v>
      </c>
      <c r="C22" s="123">
        <v>9.42797412561521E-2</v>
      </c>
      <c r="D22" s="123">
        <v>9.4496725512335816E-2</v>
      </c>
      <c r="E22" s="123">
        <v>9.4496675040931954E-2</v>
      </c>
      <c r="F22" s="124">
        <v>9.4007781272996901E-2</v>
      </c>
      <c r="G22" s="125">
        <v>9.0693479945629235E-2</v>
      </c>
    </row>
    <row r="23" spans="1:7">
      <c r="A23" s="121">
        <v>13</v>
      </c>
      <c r="B23" s="115" t="s">
        <v>615</v>
      </c>
      <c r="C23" s="123">
        <v>0.13372612897126143</v>
      </c>
      <c r="D23" s="123">
        <v>0.12908275337882918</v>
      </c>
      <c r="E23" s="123">
        <v>0.12905726018761163</v>
      </c>
      <c r="F23" s="124">
        <v>0.13948712710271005</v>
      </c>
      <c r="G23" s="125">
        <v>0.13572096272333417</v>
      </c>
    </row>
    <row r="24" spans="1:7">
      <c r="A24" s="109"/>
      <c r="B24" s="110" t="s">
        <v>6</v>
      </c>
      <c r="C24" s="111"/>
      <c r="D24" s="111"/>
      <c r="E24" s="111"/>
      <c r="F24" s="111"/>
      <c r="G24" s="112"/>
    </row>
    <row r="25" spans="1:7" ht="15" customHeight="1">
      <c r="A25" s="126">
        <v>14</v>
      </c>
      <c r="B25" s="127" t="s">
        <v>7</v>
      </c>
      <c r="C25" s="128">
        <v>0.13056507788291391</v>
      </c>
      <c r="D25" s="128">
        <v>0.12960200470649397</v>
      </c>
      <c r="E25" s="128">
        <v>0.12636137886196666</v>
      </c>
      <c r="F25" s="129">
        <v>0.12641573908910886</v>
      </c>
      <c r="G25" s="130">
        <v>0.12618266306123194</v>
      </c>
    </row>
    <row r="26" spans="1:7">
      <c r="A26" s="126">
        <v>15</v>
      </c>
      <c r="B26" s="127" t="s">
        <v>8</v>
      </c>
      <c r="C26" s="128">
        <v>5.6522761594439662E-2</v>
      </c>
      <c r="D26" s="128">
        <v>5.5893841202192922E-2</v>
      </c>
      <c r="E26" s="128">
        <v>5.3825197506293616E-2</v>
      </c>
      <c r="F26" s="129">
        <v>5.0859263758845752E-2</v>
      </c>
      <c r="G26" s="130">
        <v>5.03500838788783E-2</v>
      </c>
    </row>
    <row r="27" spans="1:7">
      <c r="A27" s="126">
        <v>16</v>
      </c>
      <c r="B27" s="127" t="s">
        <v>9</v>
      </c>
      <c r="C27" s="128">
        <v>3.7051874267855577E-2</v>
      </c>
      <c r="D27" s="128">
        <v>3.5070808521089035E-2</v>
      </c>
      <c r="E27" s="128">
        <v>4.3288134083159006E-2</v>
      </c>
      <c r="F27" s="129">
        <v>2.9183784673646813E-2</v>
      </c>
      <c r="G27" s="130">
        <v>2.7258008888371776E-2</v>
      </c>
    </row>
    <row r="28" spans="1:7">
      <c r="A28" s="126">
        <v>17</v>
      </c>
      <c r="B28" s="127" t="s">
        <v>224</v>
      </c>
      <c r="C28" s="128">
        <v>7.4042316288474283E-2</v>
      </c>
      <c r="D28" s="128">
        <v>7.3708163504301052E-2</v>
      </c>
      <c r="E28" s="128">
        <v>7.2536181355673024E-2</v>
      </c>
      <c r="F28" s="129">
        <v>7.5556475330263106E-2</v>
      </c>
      <c r="G28" s="130">
        <v>7.5832579182353629E-2</v>
      </c>
    </row>
    <row r="29" spans="1:7">
      <c r="A29" s="126">
        <v>18</v>
      </c>
      <c r="B29" s="127" t="s">
        <v>10</v>
      </c>
      <c r="C29" s="128">
        <v>1.6341843620548968E-2</v>
      </c>
      <c r="D29" s="128">
        <v>1.3047121113516526E-2</v>
      </c>
      <c r="E29" s="128">
        <v>2.1494478910313107E-2</v>
      </c>
      <c r="F29" s="129">
        <v>1.5650111382072847E-2</v>
      </c>
      <c r="G29" s="130">
        <v>1.7169904353683277E-2</v>
      </c>
    </row>
    <row r="30" spans="1:7">
      <c r="A30" s="126">
        <v>19</v>
      </c>
      <c r="B30" s="127" t="s">
        <v>11</v>
      </c>
      <c r="C30" s="128">
        <v>0.14921590776721108</v>
      </c>
      <c r="D30" s="128">
        <v>0.11779523122363592</v>
      </c>
      <c r="E30" s="128">
        <v>0.19026897779628676</v>
      </c>
      <c r="F30" s="129">
        <v>0.14264495317105955</v>
      </c>
      <c r="G30" s="130">
        <v>0.15706547598147924</v>
      </c>
    </row>
    <row r="31" spans="1:7">
      <c r="A31" s="109"/>
      <c r="B31" s="110" t="s">
        <v>12</v>
      </c>
      <c r="C31" s="131"/>
      <c r="D31" s="131"/>
      <c r="E31" s="131"/>
      <c r="F31" s="131"/>
      <c r="G31" s="132"/>
    </row>
    <row r="32" spans="1:7">
      <c r="A32" s="126">
        <v>20</v>
      </c>
      <c r="B32" s="127" t="s">
        <v>13</v>
      </c>
      <c r="C32" s="128">
        <v>4.7586498369459301E-2</v>
      </c>
      <c r="D32" s="128">
        <v>5.1169773345499846E-2</v>
      </c>
      <c r="E32" s="128">
        <v>6.1556160143643242E-2</v>
      </c>
      <c r="F32" s="129">
        <v>7.3078160842098699E-2</v>
      </c>
      <c r="G32" s="130">
        <v>7.1623122248014121E-2</v>
      </c>
    </row>
    <row r="33" spans="1:7" ht="15" customHeight="1">
      <c r="A33" s="126">
        <v>21</v>
      </c>
      <c r="B33" s="127" t="s">
        <v>14</v>
      </c>
      <c r="C33" s="128">
        <v>5.4558766291408649E-2</v>
      </c>
      <c r="D33" s="128">
        <v>5.5314525759976703E-2</v>
      </c>
      <c r="E33" s="128">
        <v>6.271596140199745E-2</v>
      </c>
      <c r="F33" s="129">
        <v>7.1055190258693876E-2</v>
      </c>
      <c r="G33" s="130">
        <v>6.8301162038513039E-2</v>
      </c>
    </row>
    <row r="34" spans="1:7">
      <c r="A34" s="126">
        <v>22</v>
      </c>
      <c r="B34" s="127" t="s">
        <v>15</v>
      </c>
      <c r="C34" s="128">
        <v>0.20666676707305584</v>
      </c>
      <c r="D34" s="128">
        <v>0.21107742912215563</v>
      </c>
      <c r="E34" s="128">
        <v>0.21752848260821303</v>
      </c>
      <c r="F34" s="129">
        <v>0.21381958380525767</v>
      </c>
      <c r="G34" s="130">
        <v>0.21148665605155667</v>
      </c>
    </row>
    <row r="35" spans="1:7" ht="15" customHeight="1">
      <c r="A35" s="126">
        <v>23</v>
      </c>
      <c r="B35" s="127" t="s">
        <v>16</v>
      </c>
      <c r="C35" s="128">
        <v>0.26352698808129177</v>
      </c>
      <c r="D35" s="128">
        <v>0.25463692332198445</v>
      </c>
      <c r="E35" s="128">
        <v>0.24941719926120537</v>
      </c>
      <c r="F35" s="129">
        <v>0.2842838265501757</v>
      </c>
      <c r="G35" s="130">
        <v>0.26249487475197197</v>
      </c>
    </row>
    <row r="36" spans="1:7">
      <c r="A36" s="126">
        <v>24</v>
      </c>
      <c r="B36" s="127" t="s">
        <v>17</v>
      </c>
      <c r="C36" s="128">
        <v>0.20769369317380149</v>
      </c>
      <c r="D36" s="128">
        <v>0.17262708286225306</v>
      </c>
      <c r="E36" s="128">
        <v>0.1525499731519582</v>
      </c>
      <c r="F36" s="129">
        <v>0.18052857783808282</v>
      </c>
      <c r="G36" s="130">
        <v>0.12805845894516912</v>
      </c>
    </row>
    <row r="37" spans="1:7" ht="15" customHeight="1">
      <c r="A37" s="109"/>
      <c r="B37" s="110" t="s">
        <v>18</v>
      </c>
      <c r="C37" s="131"/>
      <c r="D37" s="131"/>
      <c r="E37" s="131"/>
      <c r="F37" s="131"/>
      <c r="G37" s="132"/>
    </row>
    <row r="38" spans="1:7" ht="15" customHeight="1">
      <c r="A38" s="126">
        <v>25</v>
      </c>
      <c r="B38" s="127" t="s">
        <v>19</v>
      </c>
      <c r="C38" s="128">
        <v>0.21294900002654557</v>
      </c>
      <c r="D38" s="128">
        <v>0.23496414824498382</v>
      </c>
      <c r="E38" s="128">
        <v>0.23562293315694099</v>
      </c>
      <c r="F38" s="128">
        <v>0.29004488911640181</v>
      </c>
      <c r="G38" s="133">
        <v>0.25808119781769107</v>
      </c>
    </row>
    <row r="39" spans="1:7" ht="15" customHeight="1">
      <c r="A39" s="126">
        <v>26</v>
      </c>
      <c r="B39" s="127" t="s">
        <v>20</v>
      </c>
      <c r="C39" s="128">
        <v>0.31451596751740596</v>
      </c>
      <c r="D39" s="128">
        <v>0.32587096878234073</v>
      </c>
      <c r="E39" s="128">
        <v>0.31246965607063271</v>
      </c>
      <c r="F39" s="128">
        <v>0.36226396681383172</v>
      </c>
      <c r="G39" s="133">
        <v>0.33786912213508585</v>
      </c>
    </row>
    <row r="40" spans="1:7" ht="15" customHeight="1">
      <c r="A40" s="126">
        <v>27</v>
      </c>
      <c r="B40" s="134" t="s">
        <v>21</v>
      </c>
      <c r="C40" s="128">
        <v>0.41494187562195761</v>
      </c>
      <c r="D40" s="128">
        <v>0.42055741790845863</v>
      </c>
      <c r="E40" s="128">
        <v>0.38932407297478522</v>
      </c>
      <c r="F40" s="128">
        <v>0.41513953229472189</v>
      </c>
      <c r="G40" s="133">
        <v>0.43137820778078279</v>
      </c>
    </row>
    <row r="41" spans="1:7" ht="15" customHeight="1">
      <c r="A41" s="135"/>
      <c r="B41" s="110" t="s">
        <v>523</v>
      </c>
      <c r="C41" s="111"/>
      <c r="D41" s="111"/>
      <c r="E41" s="111"/>
      <c r="F41" s="111"/>
      <c r="G41" s="112"/>
    </row>
    <row r="42" spans="1:7" ht="15" customHeight="1">
      <c r="A42" s="126">
        <v>28</v>
      </c>
      <c r="B42" s="136" t="s">
        <v>507</v>
      </c>
      <c r="C42" s="698">
        <v>813311527.81464374</v>
      </c>
      <c r="D42" s="134">
        <v>754163154.39701009</v>
      </c>
      <c r="E42" s="134">
        <v>769039032.59851956</v>
      </c>
      <c r="F42" s="134">
        <v>857932874.03108454</v>
      </c>
      <c r="G42" s="137">
        <v>719088088.83692896</v>
      </c>
    </row>
    <row r="43" spans="1:7">
      <c r="A43" s="126">
        <v>29</v>
      </c>
      <c r="B43" s="127" t="s">
        <v>508</v>
      </c>
      <c r="C43" s="698">
        <v>672577686.73631608</v>
      </c>
      <c r="D43" s="134">
        <v>692221113.97391796</v>
      </c>
      <c r="E43" s="134">
        <v>604403521.97954953</v>
      </c>
      <c r="F43" s="138">
        <v>604862125.32647288</v>
      </c>
      <c r="G43" s="139">
        <v>518291441.70533252</v>
      </c>
    </row>
    <row r="44" spans="1:7">
      <c r="A44" s="140">
        <v>30</v>
      </c>
      <c r="B44" s="141" t="s">
        <v>506</v>
      </c>
      <c r="C44" s="699">
        <v>1.2092454802674748</v>
      </c>
      <c r="D44" s="128">
        <v>1.0894830266986424</v>
      </c>
      <c r="E44" s="128">
        <v>1.2723933673975854</v>
      </c>
      <c r="F44" s="128">
        <v>1.4183941068685981</v>
      </c>
      <c r="G44" s="133">
        <v>1.38742034109403</v>
      </c>
    </row>
    <row r="45" spans="1:7">
      <c r="A45" s="140"/>
      <c r="B45" s="110" t="s">
        <v>622</v>
      </c>
      <c r="C45" s="111"/>
      <c r="D45" s="111"/>
      <c r="E45" s="111"/>
      <c r="F45" s="111"/>
      <c r="G45" s="112"/>
    </row>
    <row r="46" spans="1:7">
      <c r="A46" s="140">
        <v>31</v>
      </c>
      <c r="B46" s="141" t="s">
        <v>629</v>
      </c>
      <c r="C46" s="142">
        <v>2386018650</v>
      </c>
      <c r="D46" s="142">
        <v>2326534317.4984946</v>
      </c>
      <c r="E46" s="142">
        <v>2204025168.2041035</v>
      </c>
      <c r="F46" s="143">
        <v>2132240642.5235903</v>
      </c>
      <c r="G46" s="144">
        <v>2077660400.2386599</v>
      </c>
    </row>
    <row r="47" spans="1:7">
      <c r="A47" s="140">
        <v>32</v>
      </c>
      <c r="B47" s="141" t="s">
        <v>642</v>
      </c>
      <c r="C47" s="142">
        <v>1763874902</v>
      </c>
      <c r="D47" s="142">
        <v>1726191008.2491317</v>
      </c>
      <c r="E47" s="142">
        <v>1767994241.8134978</v>
      </c>
      <c r="F47" s="143">
        <v>1456959714.7557073</v>
      </c>
      <c r="G47" s="144">
        <v>1501117104.595583</v>
      </c>
    </row>
    <row r="48" spans="1:7" ht="15" thickBot="1">
      <c r="A48" s="145">
        <v>33</v>
      </c>
      <c r="B48" s="146" t="s">
        <v>656</v>
      </c>
      <c r="C48" s="147">
        <v>1.3527</v>
      </c>
      <c r="D48" s="147">
        <v>1.3477849822994321</v>
      </c>
      <c r="E48" s="147">
        <v>1.2466246303739952</v>
      </c>
      <c r="F48" s="148">
        <v>1.4634863414058841</v>
      </c>
      <c r="G48" s="149">
        <v>1.3840761615986008</v>
      </c>
    </row>
    <row r="49" spans="1:2">
      <c r="A49" s="150"/>
    </row>
    <row r="50" spans="1:2" ht="41.4">
      <c r="B50" s="151" t="s">
        <v>601</v>
      </c>
    </row>
    <row r="51" spans="1:2" ht="69">
      <c r="B51" s="152" t="s">
        <v>522</v>
      </c>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5" zoomScaleNormal="85" workbookViewId="0">
      <selection activeCell="E26" sqref="E26"/>
    </sheetView>
  </sheetViews>
  <sheetFormatPr defaultColWidth="9.109375" defaultRowHeight="12"/>
  <cols>
    <col min="1" max="1" width="11.88671875" style="562" bestFit="1" customWidth="1"/>
    <col min="2" max="2" width="105.109375" style="562" bestFit="1" customWidth="1"/>
    <col min="3" max="3" width="18.33203125" style="562" customWidth="1"/>
    <col min="4" max="4" width="19.33203125" style="562" customWidth="1"/>
    <col min="5" max="5" width="17.44140625" style="562" bestFit="1" customWidth="1"/>
    <col min="6" max="6" width="18.33203125" style="562" customWidth="1"/>
    <col min="7" max="7" width="30.44140625" style="562" customWidth="1"/>
    <col min="8" max="8" width="24.44140625" style="562" customWidth="1"/>
    <col min="9" max="16384" width="9.109375" style="562"/>
  </cols>
  <sheetData>
    <row r="1" spans="1:8" ht="13.8">
      <c r="A1" s="561" t="s">
        <v>188</v>
      </c>
      <c r="B1" s="97" t="str">
        <f>Info!C2</f>
        <v>სს ”ლიბერთი ბანკი”</v>
      </c>
    </row>
    <row r="2" spans="1:8">
      <c r="A2" s="563" t="s">
        <v>189</v>
      </c>
      <c r="B2" s="564">
        <f>'1. key ratios'!B2</f>
        <v>44834</v>
      </c>
    </row>
    <row r="3" spans="1:8">
      <c r="A3" s="565" t="s">
        <v>662</v>
      </c>
    </row>
    <row r="5" spans="1:8">
      <c r="A5" s="794" t="s">
        <v>663</v>
      </c>
      <c r="B5" s="795"/>
      <c r="C5" s="800" t="s">
        <v>664</v>
      </c>
      <c r="D5" s="801"/>
      <c r="E5" s="801"/>
      <c r="F5" s="801"/>
      <c r="G5" s="801"/>
      <c r="H5" s="802"/>
    </row>
    <row r="6" spans="1:8">
      <c r="A6" s="796"/>
      <c r="B6" s="797"/>
      <c r="C6" s="803"/>
      <c r="D6" s="804"/>
      <c r="E6" s="804"/>
      <c r="F6" s="804"/>
      <c r="G6" s="804"/>
      <c r="H6" s="805"/>
    </row>
    <row r="7" spans="1:8" ht="24">
      <c r="A7" s="798"/>
      <c r="B7" s="799"/>
      <c r="C7" s="566" t="s">
        <v>665</v>
      </c>
      <c r="D7" s="566" t="s">
        <v>666</v>
      </c>
      <c r="E7" s="566" t="s">
        <v>667</v>
      </c>
      <c r="F7" s="566" t="s">
        <v>668</v>
      </c>
      <c r="G7" s="567" t="s">
        <v>938</v>
      </c>
      <c r="H7" s="566" t="s">
        <v>68</v>
      </c>
    </row>
    <row r="8" spans="1:8">
      <c r="A8" s="568">
        <v>1</v>
      </c>
      <c r="B8" s="569" t="s">
        <v>216</v>
      </c>
      <c r="C8" s="570">
        <v>114973870.10712798</v>
      </c>
      <c r="D8" s="570">
        <v>60200380.82</v>
      </c>
      <c r="E8" s="570">
        <v>132199297</v>
      </c>
      <c r="F8" s="570">
        <v>70447290</v>
      </c>
      <c r="G8" s="570">
        <v>4291651.7200000007</v>
      </c>
      <c r="H8" s="570">
        <v>382112489.64712799</v>
      </c>
    </row>
    <row r="9" spans="1:8">
      <c r="A9" s="568">
        <v>2</v>
      </c>
      <c r="B9" s="569" t="s">
        <v>217</v>
      </c>
      <c r="C9" s="570">
        <v>0</v>
      </c>
      <c r="D9" s="570">
        <v>0</v>
      </c>
      <c r="E9" s="570">
        <v>0</v>
      </c>
      <c r="F9" s="570">
        <v>0</v>
      </c>
      <c r="G9" s="570">
        <v>0</v>
      </c>
      <c r="H9" s="570">
        <v>0</v>
      </c>
    </row>
    <row r="10" spans="1:8">
      <c r="A10" s="568">
        <v>3</v>
      </c>
      <c r="B10" s="569" t="s">
        <v>218</v>
      </c>
      <c r="C10" s="570">
        <v>0</v>
      </c>
      <c r="D10" s="570">
        <v>0</v>
      </c>
      <c r="E10" s="570">
        <v>0</v>
      </c>
      <c r="F10" s="570">
        <v>0</v>
      </c>
      <c r="G10" s="570">
        <v>0</v>
      </c>
      <c r="H10" s="570">
        <v>0</v>
      </c>
    </row>
    <row r="11" spans="1:8">
      <c r="A11" s="568">
        <v>4</v>
      </c>
      <c r="B11" s="569" t="s">
        <v>219</v>
      </c>
      <c r="C11" s="570">
        <v>0</v>
      </c>
      <c r="D11" s="570">
        <v>0</v>
      </c>
      <c r="E11" s="570">
        <v>0</v>
      </c>
      <c r="F11" s="570">
        <v>439814.9</v>
      </c>
      <c r="G11" s="570">
        <v>0</v>
      </c>
      <c r="H11" s="570">
        <v>439814.9</v>
      </c>
    </row>
    <row r="12" spans="1:8">
      <c r="A12" s="568">
        <v>5</v>
      </c>
      <c r="B12" s="569" t="s">
        <v>220</v>
      </c>
      <c r="C12" s="570">
        <v>0</v>
      </c>
      <c r="D12" s="570">
        <v>11346.244000000001</v>
      </c>
      <c r="E12" s="570">
        <v>0</v>
      </c>
      <c r="F12" s="570">
        <v>894351.53</v>
      </c>
      <c r="G12" s="570">
        <v>0</v>
      </c>
      <c r="H12" s="570">
        <v>905697.77399999998</v>
      </c>
    </row>
    <row r="13" spans="1:8">
      <c r="A13" s="568">
        <v>6</v>
      </c>
      <c r="B13" s="569" t="s">
        <v>221</v>
      </c>
      <c r="C13" s="570">
        <v>308406812.4500258</v>
      </c>
      <c r="D13" s="570">
        <v>1711943.38</v>
      </c>
      <c r="E13" s="570">
        <v>0</v>
      </c>
      <c r="F13" s="570">
        <v>0</v>
      </c>
      <c r="G13" s="570">
        <v>0</v>
      </c>
      <c r="H13" s="570">
        <v>310118755.83002579</v>
      </c>
    </row>
    <row r="14" spans="1:8">
      <c r="A14" s="568">
        <v>7</v>
      </c>
      <c r="B14" s="569" t="s">
        <v>73</v>
      </c>
      <c r="C14" s="570">
        <v>129848.46100000032</v>
      </c>
      <c r="D14" s="570">
        <v>206866402.62974975</v>
      </c>
      <c r="E14" s="570">
        <v>109407504.02834925</v>
      </c>
      <c r="F14" s="570">
        <v>137263343.4587335</v>
      </c>
      <c r="G14" s="570">
        <v>1896.749</v>
      </c>
      <c r="H14" s="570">
        <v>453668995.32683253</v>
      </c>
    </row>
    <row r="15" spans="1:8">
      <c r="A15" s="568">
        <v>8</v>
      </c>
      <c r="B15" s="571" t="s">
        <v>74</v>
      </c>
      <c r="C15" s="570">
        <v>2900010.6670571477</v>
      </c>
      <c r="D15" s="570">
        <v>212200027.74838287</v>
      </c>
      <c r="E15" s="570">
        <v>920317528.0651027</v>
      </c>
      <c r="F15" s="570">
        <v>149987845.78186405</v>
      </c>
      <c r="G15" s="570">
        <v>0</v>
      </c>
      <c r="H15" s="570">
        <v>1285405412.2624068</v>
      </c>
    </row>
    <row r="16" spans="1:8">
      <c r="A16" s="568">
        <v>9</v>
      </c>
      <c r="B16" s="569" t="s">
        <v>75</v>
      </c>
      <c r="C16" s="570">
        <v>0</v>
      </c>
      <c r="D16" s="570">
        <v>15840732.309815543</v>
      </c>
      <c r="E16" s="570">
        <v>145906153.75151038</v>
      </c>
      <c r="F16" s="570">
        <v>193796017.52555624</v>
      </c>
      <c r="G16" s="570">
        <v>0</v>
      </c>
      <c r="H16" s="570">
        <v>355542903.58688217</v>
      </c>
    </row>
    <row r="17" spans="1:8">
      <c r="A17" s="568">
        <v>10</v>
      </c>
      <c r="B17" s="572" t="s">
        <v>690</v>
      </c>
      <c r="C17" s="570">
        <v>852845.16899999965</v>
      </c>
      <c r="D17" s="570">
        <v>1080135.0629999982</v>
      </c>
      <c r="E17" s="570">
        <v>3070335.1339999973</v>
      </c>
      <c r="F17" s="570">
        <v>1224621.6610000001</v>
      </c>
      <c r="G17" s="570">
        <v>0</v>
      </c>
      <c r="H17" s="570">
        <v>6227937.0269999951</v>
      </c>
    </row>
    <row r="18" spans="1:8">
      <c r="A18" s="568">
        <v>11</v>
      </c>
      <c r="B18" s="569" t="s">
        <v>70</v>
      </c>
      <c r="C18" s="570">
        <v>3110759.0480000018</v>
      </c>
      <c r="D18" s="570">
        <v>120569596.05976453</v>
      </c>
      <c r="E18" s="570">
        <v>140236898.37805673</v>
      </c>
      <c r="F18" s="570">
        <v>33598551.717846148</v>
      </c>
      <c r="G18" s="570">
        <v>2112563</v>
      </c>
      <c r="H18" s="570">
        <v>299628368.2036674</v>
      </c>
    </row>
    <row r="19" spans="1:8">
      <c r="A19" s="568">
        <v>12</v>
      </c>
      <c r="B19" s="569" t="s">
        <v>71</v>
      </c>
      <c r="C19" s="570">
        <v>0</v>
      </c>
      <c r="D19" s="570">
        <v>0</v>
      </c>
      <c r="E19" s="570">
        <v>0</v>
      </c>
      <c r="F19" s="570">
        <v>0</v>
      </c>
      <c r="G19" s="570">
        <v>0</v>
      </c>
      <c r="H19" s="570">
        <v>0</v>
      </c>
    </row>
    <row r="20" spans="1:8">
      <c r="A20" s="573">
        <v>13</v>
      </c>
      <c r="B20" s="571" t="s">
        <v>72</v>
      </c>
      <c r="C20" s="570">
        <v>0</v>
      </c>
      <c r="D20" s="570">
        <v>0</v>
      </c>
      <c r="E20" s="570">
        <v>0</v>
      </c>
      <c r="F20" s="570">
        <v>0</v>
      </c>
      <c r="G20" s="570">
        <v>0</v>
      </c>
      <c r="H20" s="570">
        <v>0</v>
      </c>
    </row>
    <row r="21" spans="1:8">
      <c r="A21" s="568">
        <v>14</v>
      </c>
      <c r="B21" s="569" t="s">
        <v>669</v>
      </c>
      <c r="C21" s="570">
        <v>256892093.12499687</v>
      </c>
      <c r="D21" s="570">
        <v>3210197.906</v>
      </c>
      <c r="E21" s="570">
        <v>0</v>
      </c>
      <c r="F21" s="570">
        <v>600720.39999999991</v>
      </c>
      <c r="G21" s="570">
        <v>152966647.07600001</v>
      </c>
      <c r="H21" s="570">
        <v>413669658.50699687</v>
      </c>
    </row>
    <row r="22" spans="1:8">
      <c r="A22" s="574">
        <v>15</v>
      </c>
      <c r="B22" s="575" t="s">
        <v>68</v>
      </c>
      <c r="C22" s="570">
        <f>SUM(C18:C21)+SUM(C8:C16)</f>
        <v>686413393.85820782</v>
      </c>
      <c r="D22" s="570">
        <f t="shared" ref="D22:G22" si="0">SUM(D18:D21)+SUM(D8:D16)</f>
        <v>620610627.09771276</v>
      </c>
      <c r="E22" s="570">
        <f t="shared" si="0"/>
        <v>1448067381.2230191</v>
      </c>
      <c r="F22" s="570">
        <f t="shared" si="0"/>
        <v>587027935.31399989</v>
      </c>
      <c r="G22" s="570">
        <f t="shared" si="0"/>
        <v>159372758.54500002</v>
      </c>
      <c r="H22" s="570">
        <f>SUM(H18:H21)+SUM(H8:H16)</f>
        <v>3501492096.0379395</v>
      </c>
    </row>
    <row r="26" spans="1:8" ht="36">
      <c r="B26" s="576"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6"/>
  <sheetViews>
    <sheetView showGridLines="0" zoomScale="70" zoomScaleNormal="70" workbookViewId="0">
      <selection activeCell="E26" sqref="E26"/>
    </sheetView>
  </sheetViews>
  <sheetFormatPr defaultColWidth="9.109375" defaultRowHeight="12"/>
  <cols>
    <col min="1" max="1" width="11.88671875" style="524" bestFit="1" customWidth="1"/>
    <col min="2" max="2" width="112.6640625" style="562" customWidth="1"/>
    <col min="3" max="3" width="22.44140625" style="562" customWidth="1"/>
    <col min="4" max="4" width="23.5546875" style="562" customWidth="1"/>
    <col min="5" max="7" width="22.109375" style="587" customWidth="1"/>
    <col min="8" max="8" width="22.109375" style="562" customWidth="1"/>
    <col min="9" max="9" width="24.109375" style="562" customWidth="1"/>
    <col min="10" max="16384" width="9.109375" style="562"/>
  </cols>
  <sheetData>
    <row r="1" spans="1:12" ht="13.8">
      <c r="A1" s="561" t="s">
        <v>188</v>
      </c>
      <c r="B1" s="97" t="str">
        <f>Info!C2</f>
        <v>სს ”ლიბერთი ბანკი”</v>
      </c>
      <c r="E1" s="562"/>
      <c r="F1" s="562"/>
      <c r="G1" s="562"/>
    </row>
    <row r="2" spans="1:12">
      <c r="A2" s="563" t="s">
        <v>189</v>
      </c>
      <c r="B2" s="564">
        <f>'1. key ratios'!B2</f>
        <v>44834</v>
      </c>
      <c r="E2" s="562"/>
      <c r="F2" s="562"/>
      <c r="G2" s="562"/>
    </row>
    <row r="3" spans="1:12">
      <c r="A3" s="565" t="s">
        <v>670</v>
      </c>
      <c r="E3" s="562"/>
      <c r="F3" s="562"/>
      <c r="G3" s="562"/>
    </row>
    <row r="4" spans="1:12">
      <c r="C4" s="577" t="s">
        <v>671</v>
      </c>
      <c r="D4" s="577" t="s">
        <v>672</v>
      </c>
      <c r="E4" s="577" t="s">
        <v>673</v>
      </c>
      <c r="F4" s="577" t="s">
        <v>674</v>
      </c>
      <c r="G4" s="577" t="s">
        <v>675</v>
      </c>
      <c r="H4" s="577" t="s">
        <v>676</v>
      </c>
      <c r="I4" s="577" t="s">
        <v>677</v>
      </c>
    </row>
    <row r="5" spans="1:12" ht="33.9" customHeight="1">
      <c r="A5" s="794" t="s">
        <v>680</v>
      </c>
      <c r="B5" s="795"/>
      <c r="C5" s="808" t="s">
        <v>681</v>
      </c>
      <c r="D5" s="808"/>
      <c r="E5" s="808" t="s">
        <v>682</v>
      </c>
      <c r="F5" s="808" t="s">
        <v>683</v>
      </c>
      <c r="G5" s="806" t="s">
        <v>684</v>
      </c>
      <c r="H5" s="806" t="s">
        <v>685</v>
      </c>
      <c r="I5" s="578" t="s">
        <v>686</v>
      </c>
    </row>
    <row r="6" spans="1:12" ht="36">
      <c r="A6" s="798"/>
      <c r="B6" s="799"/>
      <c r="C6" s="579" t="s">
        <v>687</v>
      </c>
      <c r="D6" s="579" t="s">
        <v>688</v>
      </c>
      <c r="E6" s="808"/>
      <c r="F6" s="808"/>
      <c r="G6" s="807"/>
      <c r="H6" s="807"/>
      <c r="I6" s="578" t="s">
        <v>689</v>
      </c>
    </row>
    <row r="7" spans="1:12">
      <c r="A7" s="580">
        <v>1</v>
      </c>
      <c r="B7" s="569" t="s">
        <v>216</v>
      </c>
      <c r="C7" s="727">
        <v>0</v>
      </c>
      <c r="D7" s="727">
        <v>382112489.64712799</v>
      </c>
      <c r="E7" s="728">
        <v>0</v>
      </c>
      <c r="F7" s="728">
        <v>0</v>
      </c>
      <c r="G7" s="728">
        <v>0</v>
      </c>
      <c r="H7" s="727">
        <v>0</v>
      </c>
      <c r="I7" s="581">
        <f t="shared" ref="I7:I23" si="0">C7+D7-E7-F7-G7</f>
        <v>382112489.64712799</v>
      </c>
      <c r="L7" s="730"/>
    </row>
    <row r="8" spans="1:12">
      <c r="A8" s="580">
        <v>2</v>
      </c>
      <c r="B8" s="569" t="s">
        <v>217</v>
      </c>
      <c r="C8" s="727">
        <v>0</v>
      </c>
      <c r="D8" s="727">
        <v>0</v>
      </c>
      <c r="E8" s="728">
        <v>0</v>
      </c>
      <c r="F8" s="728">
        <v>0</v>
      </c>
      <c r="G8" s="728">
        <v>0</v>
      </c>
      <c r="H8" s="727">
        <v>0</v>
      </c>
      <c r="I8" s="581">
        <f t="shared" si="0"/>
        <v>0</v>
      </c>
      <c r="L8" s="730"/>
    </row>
    <row r="9" spans="1:12">
      <c r="A9" s="580">
        <v>3</v>
      </c>
      <c r="B9" s="569" t="s">
        <v>218</v>
      </c>
      <c r="C9" s="727">
        <v>0</v>
      </c>
      <c r="D9" s="727">
        <v>0</v>
      </c>
      <c r="E9" s="728">
        <v>0</v>
      </c>
      <c r="F9" s="728">
        <v>0</v>
      </c>
      <c r="G9" s="728">
        <v>0</v>
      </c>
      <c r="H9" s="727">
        <v>0</v>
      </c>
      <c r="I9" s="581">
        <f t="shared" si="0"/>
        <v>0</v>
      </c>
      <c r="L9" s="730"/>
    </row>
    <row r="10" spans="1:12">
      <c r="A10" s="580">
        <v>4</v>
      </c>
      <c r="B10" s="569" t="s">
        <v>219</v>
      </c>
      <c r="C10" s="727">
        <v>0</v>
      </c>
      <c r="D10" s="727">
        <v>439814.9</v>
      </c>
      <c r="E10" s="728">
        <v>0</v>
      </c>
      <c r="F10" s="728">
        <v>0</v>
      </c>
      <c r="G10" s="728">
        <v>0</v>
      </c>
      <c r="H10" s="727">
        <v>0</v>
      </c>
      <c r="I10" s="581">
        <f t="shared" si="0"/>
        <v>439814.9</v>
      </c>
      <c r="L10" s="730"/>
    </row>
    <row r="11" spans="1:12">
      <c r="A11" s="580">
        <v>5</v>
      </c>
      <c r="B11" s="569" t="s">
        <v>220</v>
      </c>
      <c r="C11" s="727">
        <v>0</v>
      </c>
      <c r="D11" s="727">
        <v>905697.77399999998</v>
      </c>
      <c r="E11" s="728">
        <v>0</v>
      </c>
      <c r="F11" s="728">
        <v>0</v>
      </c>
      <c r="G11" s="728">
        <v>0</v>
      </c>
      <c r="H11" s="727">
        <v>0</v>
      </c>
      <c r="I11" s="581">
        <f t="shared" si="0"/>
        <v>905697.77399999998</v>
      </c>
      <c r="L11" s="730"/>
    </row>
    <row r="12" spans="1:12">
      <c r="A12" s="580">
        <v>6</v>
      </c>
      <c r="B12" s="569" t="s">
        <v>221</v>
      </c>
      <c r="C12" s="727">
        <v>0</v>
      </c>
      <c r="D12" s="727">
        <v>310118755.83002579</v>
      </c>
      <c r="E12" s="728">
        <v>0</v>
      </c>
      <c r="F12" s="728">
        <v>0</v>
      </c>
      <c r="G12" s="728">
        <v>0</v>
      </c>
      <c r="H12" s="727">
        <v>0</v>
      </c>
      <c r="I12" s="581">
        <f t="shared" si="0"/>
        <v>310118755.83002579</v>
      </c>
      <c r="L12" s="730"/>
    </row>
    <row r="13" spans="1:12">
      <c r="A13" s="580">
        <v>7</v>
      </c>
      <c r="B13" s="569" t="s">
        <v>73</v>
      </c>
      <c r="C13" s="727">
        <v>13681236.480000012</v>
      </c>
      <c r="D13" s="727">
        <v>447257693.77502447</v>
      </c>
      <c r="E13" s="728">
        <v>7269934.9081919193</v>
      </c>
      <c r="F13" s="728">
        <v>7628545.4859226216</v>
      </c>
      <c r="G13" s="728">
        <v>0</v>
      </c>
      <c r="H13" s="727">
        <v>0</v>
      </c>
      <c r="I13" s="581">
        <f t="shared" si="0"/>
        <v>446040449.86090994</v>
      </c>
      <c r="L13" s="730"/>
    </row>
    <row r="14" spans="1:12">
      <c r="A14" s="580">
        <v>8</v>
      </c>
      <c r="B14" s="571" t="s">
        <v>74</v>
      </c>
      <c r="C14" s="727">
        <v>87572908.624285012</v>
      </c>
      <c r="D14" s="727">
        <v>1270542968.4663825</v>
      </c>
      <c r="E14" s="728">
        <v>72702211.846393943</v>
      </c>
      <c r="F14" s="728">
        <v>23776026.036515538</v>
      </c>
      <c r="G14" s="728">
        <v>0</v>
      </c>
      <c r="H14" s="727">
        <v>6581813.02999999</v>
      </c>
      <c r="I14" s="581">
        <f t="shared" si="0"/>
        <v>1261637639.2077582</v>
      </c>
      <c r="L14" s="730"/>
    </row>
    <row r="15" spans="1:12">
      <c r="A15" s="580">
        <v>9</v>
      </c>
      <c r="B15" s="569" t="s">
        <v>75</v>
      </c>
      <c r="C15" s="727">
        <v>11961884.815714281</v>
      </c>
      <c r="D15" s="727">
        <v>350317803.33369339</v>
      </c>
      <c r="E15" s="728">
        <v>6736784.5625242293</v>
      </c>
      <c r="F15" s="728">
        <v>6675549.8851862727</v>
      </c>
      <c r="G15" s="728">
        <v>0</v>
      </c>
      <c r="H15" s="727">
        <v>25774.309999999998</v>
      </c>
      <c r="I15" s="581">
        <f t="shared" si="0"/>
        <v>348867353.70169717</v>
      </c>
      <c r="L15" s="730"/>
    </row>
    <row r="16" spans="1:12">
      <c r="A16" s="580">
        <v>10</v>
      </c>
      <c r="B16" s="572" t="s">
        <v>690</v>
      </c>
      <c r="C16" s="727">
        <v>65342313.269999467</v>
      </c>
      <c r="D16" s="727">
        <v>1529700.7799999989</v>
      </c>
      <c r="E16" s="728">
        <v>60644077.022999562</v>
      </c>
      <c r="F16" s="728">
        <v>25527.180200000028</v>
      </c>
      <c r="G16" s="728">
        <v>0</v>
      </c>
      <c r="H16" s="727">
        <v>6403745.2899999879</v>
      </c>
      <c r="I16" s="581">
        <f t="shared" si="0"/>
        <v>6202409.8467999054</v>
      </c>
      <c r="L16" s="730"/>
    </row>
    <row r="17" spans="1:12">
      <c r="A17" s="580">
        <v>11</v>
      </c>
      <c r="B17" s="569" t="s">
        <v>70</v>
      </c>
      <c r="C17" s="727">
        <v>1273739.5699999977</v>
      </c>
      <c r="D17" s="727">
        <v>299094657.81166816</v>
      </c>
      <c r="E17" s="728">
        <v>740029.17799999937</v>
      </c>
      <c r="F17" s="728">
        <v>5861852.7642644718</v>
      </c>
      <c r="G17" s="728">
        <v>0</v>
      </c>
      <c r="H17" s="727">
        <v>0</v>
      </c>
      <c r="I17" s="581">
        <f t="shared" si="0"/>
        <v>293766515.43940371</v>
      </c>
      <c r="L17" s="730"/>
    </row>
    <row r="18" spans="1:12">
      <c r="A18" s="580">
        <v>12</v>
      </c>
      <c r="B18" s="569" t="s">
        <v>71</v>
      </c>
      <c r="C18" s="727">
        <v>0</v>
      </c>
      <c r="D18" s="727">
        <v>0</v>
      </c>
      <c r="E18" s="728">
        <v>0</v>
      </c>
      <c r="F18" s="728">
        <v>0</v>
      </c>
      <c r="G18" s="728">
        <v>0</v>
      </c>
      <c r="H18" s="727">
        <v>0</v>
      </c>
      <c r="I18" s="581">
        <f t="shared" si="0"/>
        <v>0</v>
      </c>
      <c r="L18" s="730"/>
    </row>
    <row r="19" spans="1:12">
      <c r="A19" s="582">
        <v>13</v>
      </c>
      <c r="B19" s="571" t="s">
        <v>72</v>
      </c>
      <c r="C19" s="727">
        <v>0</v>
      </c>
      <c r="D19" s="727">
        <v>0</v>
      </c>
      <c r="E19" s="728">
        <v>0</v>
      </c>
      <c r="F19" s="728">
        <v>0</v>
      </c>
      <c r="G19" s="728">
        <v>0</v>
      </c>
      <c r="H19" s="727">
        <v>0</v>
      </c>
      <c r="I19" s="581">
        <f t="shared" si="0"/>
        <v>0</v>
      </c>
      <c r="L19" s="730"/>
    </row>
    <row r="20" spans="1:12">
      <c r="A20" s="580">
        <v>14</v>
      </c>
      <c r="B20" s="569" t="s">
        <v>669</v>
      </c>
      <c r="C20" s="727">
        <v>8661451.2479999997</v>
      </c>
      <c r="D20" s="727">
        <v>504634345.80099654</v>
      </c>
      <c r="E20" s="728">
        <v>8987976.7080000006</v>
      </c>
      <c r="F20" s="728">
        <v>0</v>
      </c>
      <c r="G20" s="728">
        <v>0</v>
      </c>
      <c r="H20" s="727">
        <v>0</v>
      </c>
      <c r="I20" s="581">
        <f t="shared" si="0"/>
        <v>504307820.34099656</v>
      </c>
      <c r="L20" s="730"/>
    </row>
    <row r="21" spans="1:12" s="584" customFormat="1">
      <c r="A21" s="583">
        <v>15</v>
      </c>
      <c r="B21" s="575" t="s">
        <v>68</v>
      </c>
      <c r="C21" s="729">
        <f>SUM(C7:C15)+SUM(C17:C20)</f>
        <v>123151220.73799932</v>
      </c>
      <c r="D21" s="729">
        <f t="shared" ref="D21:H21" si="1">SUM(D7:D15)+SUM(D17:D20)</f>
        <v>3565424227.3389192</v>
      </c>
      <c r="E21" s="729">
        <f t="shared" si="1"/>
        <v>96436937.203110099</v>
      </c>
      <c r="F21" s="729">
        <f t="shared" si="1"/>
        <v>43941974.171888903</v>
      </c>
      <c r="G21" s="729">
        <f t="shared" si="1"/>
        <v>0</v>
      </c>
      <c r="H21" s="729">
        <f t="shared" si="1"/>
        <v>6607587.3399999896</v>
      </c>
      <c r="I21" s="95">
        <f t="shared" si="0"/>
        <v>3548196536.7019196</v>
      </c>
      <c r="L21" s="730"/>
    </row>
    <row r="22" spans="1:12">
      <c r="A22" s="585">
        <v>16</v>
      </c>
      <c r="B22" s="586" t="s">
        <v>691</v>
      </c>
      <c r="C22" s="727">
        <v>113502191.0499993</v>
      </c>
      <c r="D22" s="727">
        <v>2310647501.9170647</v>
      </c>
      <c r="E22" s="728">
        <v>86461381.855110064</v>
      </c>
      <c r="F22" s="728">
        <v>43671974.171888933</v>
      </c>
      <c r="G22" s="728">
        <v>0</v>
      </c>
      <c r="H22" s="727">
        <v>6607587.3399999896</v>
      </c>
      <c r="I22" s="581">
        <f t="shared" si="0"/>
        <v>2294016336.9400649</v>
      </c>
      <c r="L22" s="730"/>
    </row>
    <row r="23" spans="1:12">
      <c r="A23" s="585">
        <v>17</v>
      </c>
      <c r="B23" s="586" t="s">
        <v>692</v>
      </c>
      <c r="C23" s="727">
        <v>0</v>
      </c>
      <c r="D23" s="727">
        <v>259701596.12</v>
      </c>
      <c r="E23" s="728">
        <v>0</v>
      </c>
      <c r="F23" s="728">
        <v>0</v>
      </c>
      <c r="G23" s="728">
        <v>0</v>
      </c>
      <c r="H23" s="727">
        <v>0</v>
      </c>
      <c r="I23" s="581">
        <f t="shared" si="0"/>
        <v>259701596.12</v>
      </c>
      <c r="L23" s="730"/>
    </row>
    <row r="24" spans="1:12">
      <c r="L24" s="730"/>
    </row>
    <row r="26" spans="1:12" ht="42.6" customHeight="1">
      <c r="B26" s="576"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2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7"/>
  <sheetViews>
    <sheetView showGridLines="0" zoomScale="85" zoomScaleNormal="85" workbookViewId="0">
      <selection activeCell="E26" sqref="E26"/>
    </sheetView>
  </sheetViews>
  <sheetFormatPr defaultColWidth="9.109375" defaultRowHeight="12"/>
  <cols>
    <col min="1" max="1" width="11" style="562" bestFit="1" customWidth="1"/>
    <col min="2" max="2" width="68.6640625" style="562" customWidth="1"/>
    <col min="3" max="8" width="22" style="562" customWidth="1"/>
    <col min="9" max="9" width="23.33203125" style="562" customWidth="1"/>
    <col min="10" max="16384" width="9.109375" style="562"/>
  </cols>
  <sheetData>
    <row r="1" spans="1:12" ht="13.8">
      <c r="A1" s="561" t="s">
        <v>188</v>
      </c>
      <c r="B1" s="97" t="str">
        <f>Info!C2</f>
        <v>სს ”ლიბერთი ბანკი”</v>
      </c>
    </row>
    <row r="2" spans="1:12">
      <c r="A2" s="563" t="s">
        <v>189</v>
      </c>
      <c r="B2" s="564">
        <f>'1. key ratios'!B2</f>
        <v>44834</v>
      </c>
    </row>
    <row r="3" spans="1:12">
      <c r="A3" s="565" t="s">
        <v>693</v>
      </c>
    </row>
    <row r="4" spans="1:12">
      <c r="C4" s="577" t="s">
        <v>671</v>
      </c>
      <c r="D4" s="577" t="s">
        <v>672</v>
      </c>
      <c r="E4" s="577" t="s">
        <v>673</v>
      </c>
      <c r="F4" s="577" t="s">
        <v>674</v>
      </c>
      <c r="G4" s="577" t="s">
        <v>675</v>
      </c>
      <c r="H4" s="577" t="s">
        <v>676</v>
      </c>
      <c r="I4" s="577" t="s">
        <v>677</v>
      </c>
    </row>
    <row r="5" spans="1:12" ht="41.4" customHeight="1">
      <c r="A5" s="794" t="s">
        <v>948</v>
      </c>
      <c r="B5" s="795"/>
      <c r="C5" s="808" t="s">
        <v>681</v>
      </c>
      <c r="D5" s="808"/>
      <c r="E5" s="808" t="s">
        <v>682</v>
      </c>
      <c r="F5" s="808" t="s">
        <v>683</v>
      </c>
      <c r="G5" s="806" t="s">
        <v>684</v>
      </c>
      <c r="H5" s="806" t="s">
        <v>685</v>
      </c>
      <c r="I5" s="578" t="s">
        <v>686</v>
      </c>
    </row>
    <row r="6" spans="1:12" ht="41.4" customHeight="1">
      <c r="A6" s="798"/>
      <c r="B6" s="799"/>
      <c r="C6" s="579" t="s">
        <v>687</v>
      </c>
      <c r="D6" s="579" t="s">
        <v>688</v>
      </c>
      <c r="E6" s="808"/>
      <c r="F6" s="808"/>
      <c r="G6" s="807"/>
      <c r="H6" s="807"/>
      <c r="I6" s="578" t="s">
        <v>689</v>
      </c>
    </row>
    <row r="7" spans="1:12">
      <c r="A7" s="588">
        <v>1</v>
      </c>
      <c r="B7" s="589" t="s">
        <v>694</v>
      </c>
      <c r="C7" s="656">
        <v>21148272</v>
      </c>
      <c r="D7" s="656">
        <v>978584950</v>
      </c>
      <c r="E7" s="656">
        <v>17765455</v>
      </c>
      <c r="F7" s="656">
        <v>11593768</v>
      </c>
      <c r="G7" s="656"/>
      <c r="H7" s="656" t="s">
        <v>1037</v>
      </c>
      <c r="I7" s="666">
        <f>C7+D7-E7-F7-G7</f>
        <v>970373999</v>
      </c>
      <c r="L7" s="665"/>
    </row>
    <row r="8" spans="1:12">
      <c r="A8" s="588">
        <v>2</v>
      </c>
      <c r="B8" s="589" t="s">
        <v>695</v>
      </c>
      <c r="C8" s="656">
        <v>0</v>
      </c>
      <c r="D8" s="656">
        <v>336921019</v>
      </c>
      <c r="E8" s="656">
        <v>0</v>
      </c>
      <c r="F8" s="656">
        <v>533148</v>
      </c>
      <c r="G8" s="656">
        <v>0</v>
      </c>
      <c r="H8" s="656" t="s">
        <v>1037</v>
      </c>
      <c r="I8" s="666">
        <f>C8+D8-E8-F8-G8</f>
        <v>336387871</v>
      </c>
      <c r="L8" s="665"/>
    </row>
    <row r="9" spans="1:12">
      <c r="A9" s="588">
        <v>3</v>
      </c>
      <c r="B9" s="589" t="s">
        <v>696</v>
      </c>
      <c r="C9" s="656">
        <v>0</v>
      </c>
      <c r="D9" s="656">
        <v>69607388</v>
      </c>
      <c r="E9" s="656">
        <v>0</v>
      </c>
      <c r="F9" s="656">
        <v>1390148</v>
      </c>
      <c r="G9" s="656">
        <v>0</v>
      </c>
      <c r="H9" s="656" t="s">
        <v>1037</v>
      </c>
      <c r="I9" s="666">
        <f t="shared" ref="I9:I34" si="0">C9+D9-E9-F9-G9</f>
        <v>68217240</v>
      </c>
      <c r="L9" s="665"/>
    </row>
    <row r="10" spans="1:12">
      <c r="A10" s="588">
        <v>4</v>
      </c>
      <c r="B10" s="589" t="s">
        <v>697</v>
      </c>
      <c r="C10" s="656">
        <v>35511</v>
      </c>
      <c r="D10" s="656">
        <v>60751843</v>
      </c>
      <c r="E10" s="656">
        <v>231707</v>
      </c>
      <c r="F10" s="656">
        <v>1126582</v>
      </c>
      <c r="G10" s="656"/>
      <c r="H10" s="656" t="s">
        <v>1037</v>
      </c>
      <c r="I10" s="666">
        <f t="shared" si="0"/>
        <v>59429065</v>
      </c>
      <c r="L10" s="665"/>
    </row>
    <row r="11" spans="1:12">
      <c r="A11" s="588">
        <v>5</v>
      </c>
      <c r="B11" s="589" t="s">
        <v>698</v>
      </c>
      <c r="C11" s="656">
        <v>2619581</v>
      </c>
      <c r="D11" s="656">
        <v>75683040</v>
      </c>
      <c r="E11" s="656">
        <v>2595432</v>
      </c>
      <c r="F11" s="656">
        <v>1257536</v>
      </c>
      <c r="G11" s="656"/>
      <c r="H11" s="656" t="s">
        <v>1037</v>
      </c>
      <c r="I11" s="666">
        <f>C11+D11-E11-F11-G11</f>
        <v>74449653</v>
      </c>
      <c r="L11" s="665"/>
    </row>
    <row r="12" spans="1:12">
      <c r="A12" s="588">
        <v>6</v>
      </c>
      <c r="B12" s="589" t="s">
        <v>699</v>
      </c>
      <c r="C12" s="656">
        <v>10429</v>
      </c>
      <c r="D12" s="656">
        <v>6072072</v>
      </c>
      <c r="E12" s="656">
        <v>39005</v>
      </c>
      <c r="F12" s="656">
        <v>115195</v>
      </c>
      <c r="G12" s="656"/>
      <c r="H12" s="656" t="s">
        <v>1037</v>
      </c>
      <c r="I12" s="666">
        <f t="shared" si="0"/>
        <v>5928301</v>
      </c>
      <c r="L12" s="665"/>
    </row>
    <row r="13" spans="1:12">
      <c r="A13" s="588">
        <v>7</v>
      </c>
      <c r="B13" s="589" t="s">
        <v>700</v>
      </c>
      <c r="C13" s="656">
        <v>149245</v>
      </c>
      <c r="D13" s="656">
        <v>23048053</v>
      </c>
      <c r="E13" s="656">
        <v>78022</v>
      </c>
      <c r="F13" s="656">
        <v>455347</v>
      </c>
      <c r="G13" s="656"/>
      <c r="H13" s="656" t="s">
        <v>1037</v>
      </c>
      <c r="I13" s="666">
        <f t="shared" si="0"/>
        <v>22663929</v>
      </c>
      <c r="L13" s="665"/>
    </row>
    <row r="14" spans="1:12">
      <c r="A14" s="588">
        <v>8</v>
      </c>
      <c r="B14" s="589" t="s">
        <v>701</v>
      </c>
      <c r="C14" s="656">
        <v>56516</v>
      </c>
      <c r="D14" s="656">
        <v>9953969</v>
      </c>
      <c r="E14" s="656">
        <v>123393</v>
      </c>
      <c r="F14" s="656">
        <v>183529</v>
      </c>
      <c r="G14" s="656"/>
      <c r="H14" s="656" t="s">
        <v>1037</v>
      </c>
      <c r="I14" s="666">
        <f t="shared" si="0"/>
        <v>9703563</v>
      </c>
      <c r="L14" s="665"/>
    </row>
    <row r="15" spans="1:12">
      <c r="A15" s="588">
        <v>9</v>
      </c>
      <c r="B15" s="589" t="s">
        <v>702</v>
      </c>
      <c r="C15" s="656">
        <v>74195</v>
      </c>
      <c r="D15" s="656">
        <v>10916810</v>
      </c>
      <c r="E15" s="656">
        <v>55013</v>
      </c>
      <c r="F15" s="656">
        <v>217428</v>
      </c>
      <c r="G15" s="656"/>
      <c r="H15" s="656" t="s">
        <v>1037</v>
      </c>
      <c r="I15" s="666">
        <f t="shared" si="0"/>
        <v>10718564</v>
      </c>
      <c r="L15" s="665"/>
    </row>
    <row r="16" spans="1:12">
      <c r="A16" s="588">
        <v>10</v>
      </c>
      <c r="B16" s="589" t="s">
        <v>703</v>
      </c>
      <c r="C16" s="656">
        <v>3505</v>
      </c>
      <c r="D16" s="656">
        <v>2556822</v>
      </c>
      <c r="E16" s="656">
        <v>15233</v>
      </c>
      <c r="F16" s="656">
        <v>48465</v>
      </c>
      <c r="G16" s="656"/>
      <c r="H16" s="656" t="s">
        <v>1037</v>
      </c>
      <c r="I16" s="666">
        <f t="shared" si="0"/>
        <v>2496629</v>
      </c>
      <c r="L16" s="665"/>
    </row>
    <row r="17" spans="1:12">
      <c r="A17" s="588">
        <v>11</v>
      </c>
      <c r="B17" s="589" t="s">
        <v>704</v>
      </c>
      <c r="C17" s="656">
        <v>63969</v>
      </c>
      <c r="D17" s="656">
        <v>4765827</v>
      </c>
      <c r="E17" s="656">
        <v>63969</v>
      </c>
      <c r="F17" s="656">
        <v>93144</v>
      </c>
      <c r="G17" s="656"/>
      <c r="H17" s="656" t="s">
        <v>1037</v>
      </c>
      <c r="I17" s="666">
        <f t="shared" si="0"/>
        <v>4672683</v>
      </c>
      <c r="L17" s="665"/>
    </row>
    <row r="18" spans="1:12">
      <c r="A18" s="588">
        <v>12</v>
      </c>
      <c r="B18" s="589" t="s">
        <v>705</v>
      </c>
      <c r="C18" s="656">
        <v>5296858</v>
      </c>
      <c r="D18" s="656">
        <v>159796300</v>
      </c>
      <c r="E18" s="656">
        <v>4354420</v>
      </c>
      <c r="F18" s="656">
        <v>3112983</v>
      </c>
      <c r="G18" s="656"/>
      <c r="H18" s="656">
        <v>19256</v>
      </c>
      <c r="I18" s="666">
        <f t="shared" si="0"/>
        <v>157625755</v>
      </c>
      <c r="L18" s="665"/>
    </row>
    <row r="19" spans="1:12">
      <c r="A19" s="588">
        <v>13</v>
      </c>
      <c r="B19" s="589" t="s">
        <v>706</v>
      </c>
      <c r="C19" s="656">
        <v>473459</v>
      </c>
      <c r="D19" s="656">
        <v>48908982</v>
      </c>
      <c r="E19" s="656">
        <v>397637</v>
      </c>
      <c r="F19" s="656">
        <v>963814</v>
      </c>
      <c r="G19" s="656"/>
      <c r="H19" s="656">
        <v>8675</v>
      </c>
      <c r="I19" s="666">
        <f t="shared" si="0"/>
        <v>48020990</v>
      </c>
      <c r="L19" s="665"/>
    </row>
    <row r="20" spans="1:12">
      <c r="A20" s="588">
        <v>14</v>
      </c>
      <c r="B20" s="589" t="s">
        <v>707</v>
      </c>
      <c r="C20" s="656">
        <v>5664551</v>
      </c>
      <c r="D20" s="656">
        <v>44230655</v>
      </c>
      <c r="E20" s="656">
        <v>2661456</v>
      </c>
      <c r="F20" s="656">
        <v>704822</v>
      </c>
      <c r="G20" s="656"/>
      <c r="H20" s="656" t="s">
        <v>1037</v>
      </c>
      <c r="I20" s="666">
        <f t="shared" si="0"/>
        <v>46528928</v>
      </c>
      <c r="L20" s="665"/>
    </row>
    <row r="21" spans="1:12">
      <c r="A21" s="588">
        <v>15</v>
      </c>
      <c r="B21" s="589" t="s">
        <v>708</v>
      </c>
      <c r="C21" s="656">
        <v>915119</v>
      </c>
      <c r="D21" s="656">
        <v>13712569</v>
      </c>
      <c r="E21" s="656">
        <v>491327</v>
      </c>
      <c r="F21" s="656">
        <v>256884</v>
      </c>
      <c r="G21" s="656"/>
      <c r="H21" s="656" t="s">
        <v>1037</v>
      </c>
      <c r="I21" s="666">
        <f t="shared" si="0"/>
        <v>13879477</v>
      </c>
      <c r="L21" s="665"/>
    </row>
    <row r="22" spans="1:12">
      <c r="A22" s="588">
        <v>16</v>
      </c>
      <c r="B22" s="589" t="s">
        <v>709</v>
      </c>
      <c r="C22" s="656">
        <v>0</v>
      </c>
      <c r="D22" s="656">
        <v>9123595</v>
      </c>
      <c r="E22" s="656">
        <v>0</v>
      </c>
      <c r="F22" s="656">
        <v>181999</v>
      </c>
      <c r="G22" s="656">
        <v>0</v>
      </c>
      <c r="H22" s="656" t="s">
        <v>1037</v>
      </c>
      <c r="I22" s="666">
        <f>C22+D22-E22-F22-G22</f>
        <v>8941596</v>
      </c>
      <c r="L22" s="665"/>
    </row>
    <row r="23" spans="1:12">
      <c r="A23" s="588">
        <v>17</v>
      </c>
      <c r="B23" s="589" t="s">
        <v>710</v>
      </c>
      <c r="C23" s="656">
        <v>0</v>
      </c>
      <c r="D23" s="656">
        <v>18110181</v>
      </c>
      <c r="E23" s="656">
        <v>0</v>
      </c>
      <c r="F23" s="656">
        <v>361830</v>
      </c>
      <c r="G23" s="656">
        <v>0</v>
      </c>
      <c r="H23" s="656" t="s">
        <v>1037</v>
      </c>
      <c r="I23" s="666">
        <f t="shared" si="0"/>
        <v>17748351</v>
      </c>
      <c r="L23" s="665"/>
    </row>
    <row r="24" spans="1:12">
      <c r="A24" s="588">
        <v>18</v>
      </c>
      <c r="B24" s="589" t="s">
        <v>711</v>
      </c>
      <c r="C24" s="656">
        <v>0</v>
      </c>
      <c r="D24" s="656">
        <v>59271535</v>
      </c>
      <c r="E24" s="656">
        <v>0</v>
      </c>
      <c r="F24" s="656">
        <v>1180770</v>
      </c>
      <c r="G24" s="656">
        <v>0</v>
      </c>
      <c r="H24" s="656" t="s">
        <v>1037</v>
      </c>
      <c r="I24" s="666">
        <f t="shared" si="0"/>
        <v>58090765</v>
      </c>
      <c r="L24" s="665"/>
    </row>
    <row r="25" spans="1:12">
      <c r="A25" s="588">
        <v>19</v>
      </c>
      <c r="B25" s="589" t="s">
        <v>712</v>
      </c>
      <c r="C25" s="656">
        <v>249635</v>
      </c>
      <c r="D25" s="656">
        <v>339098</v>
      </c>
      <c r="E25" s="656">
        <v>249635</v>
      </c>
      <c r="F25" s="656">
        <v>6761</v>
      </c>
      <c r="G25" s="656"/>
      <c r="H25" s="656" t="s">
        <v>1037</v>
      </c>
      <c r="I25" s="666">
        <f t="shared" si="0"/>
        <v>332337</v>
      </c>
      <c r="L25" s="665"/>
    </row>
    <row r="26" spans="1:12">
      <c r="A26" s="588">
        <v>20</v>
      </c>
      <c r="B26" s="589" t="s">
        <v>713</v>
      </c>
      <c r="C26" s="656">
        <v>12936973</v>
      </c>
      <c r="D26" s="656">
        <v>22123724</v>
      </c>
      <c r="E26" s="656">
        <v>3881765</v>
      </c>
      <c r="F26" s="656">
        <v>440592</v>
      </c>
      <c r="G26" s="656"/>
      <c r="H26" s="656" t="s">
        <v>1037</v>
      </c>
      <c r="I26" s="666">
        <f t="shared" si="0"/>
        <v>30738340</v>
      </c>
      <c r="J26" s="590"/>
      <c r="L26" s="665"/>
    </row>
    <row r="27" spans="1:12">
      <c r="A27" s="588">
        <v>21</v>
      </c>
      <c r="B27" s="589" t="s">
        <v>714</v>
      </c>
      <c r="C27" s="656">
        <v>0</v>
      </c>
      <c r="D27" s="656">
        <v>8627128</v>
      </c>
      <c r="E27" s="656">
        <v>0</v>
      </c>
      <c r="F27" s="656">
        <v>169703</v>
      </c>
      <c r="G27" s="656">
        <v>0</v>
      </c>
      <c r="H27" s="656" t="s">
        <v>1037</v>
      </c>
      <c r="I27" s="666">
        <f t="shared" si="0"/>
        <v>8457425</v>
      </c>
      <c r="J27" s="590"/>
      <c r="L27" s="665"/>
    </row>
    <row r="28" spans="1:12">
      <c r="A28" s="588">
        <v>22</v>
      </c>
      <c r="B28" s="589" t="s">
        <v>715</v>
      </c>
      <c r="C28" s="656">
        <v>0</v>
      </c>
      <c r="D28" s="656">
        <v>8475043</v>
      </c>
      <c r="E28" s="656">
        <v>834227</v>
      </c>
      <c r="F28" s="656">
        <v>2472</v>
      </c>
      <c r="G28" s="656">
        <v>0</v>
      </c>
      <c r="H28" s="656" t="s">
        <v>1037</v>
      </c>
      <c r="I28" s="666">
        <f t="shared" si="0"/>
        <v>7638344</v>
      </c>
      <c r="J28" s="590"/>
      <c r="L28" s="665"/>
    </row>
    <row r="29" spans="1:12">
      <c r="A29" s="588">
        <v>23</v>
      </c>
      <c r="B29" s="589" t="s">
        <v>716</v>
      </c>
      <c r="C29" s="656">
        <v>7683628</v>
      </c>
      <c r="D29" s="656">
        <v>73919084</v>
      </c>
      <c r="E29" s="656">
        <v>5054701</v>
      </c>
      <c r="F29" s="656">
        <v>1398907</v>
      </c>
      <c r="G29" s="656"/>
      <c r="H29" s="656">
        <v>69739</v>
      </c>
      <c r="I29" s="666">
        <f t="shared" si="0"/>
        <v>75149104</v>
      </c>
      <c r="J29" s="590"/>
      <c r="L29" s="665"/>
    </row>
    <row r="30" spans="1:12">
      <c r="A30" s="588">
        <v>24</v>
      </c>
      <c r="B30" s="589" t="s">
        <v>717</v>
      </c>
      <c r="C30" s="656">
        <v>11400733</v>
      </c>
      <c r="D30" s="656">
        <v>390907593</v>
      </c>
      <c r="E30" s="656">
        <v>9835689</v>
      </c>
      <c r="F30" s="656">
        <v>7109965</v>
      </c>
      <c r="G30" s="656"/>
      <c r="H30" s="656">
        <v>303052</v>
      </c>
      <c r="I30" s="666">
        <f t="shared" si="0"/>
        <v>385362672</v>
      </c>
      <c r="J30" s="590"/>
      <c r="L30" s="665"/>
    </row>
    <row r="31" spans="1:12">
      <c r="A31" s="588">
        <v>25</v>
      </c>
      <c r="B31" s="589" t="s">
        <v>718</v>
      </c>
      <c r="C31" s="656">
        <v>384758</v>
      </c>
      <c r="D31" s="656">
        <v>6304144</v>
      </c>
      <c r="E31" s="656">
        <v>348079</v>
      </c>
      <c r="F31" s="656">
        <v>120024</v>
      </c>
      <c r="G31" s="656"/>
      <c r="H31" s="656">
        <v>10191</v>
      </c>
      <c r="I31" s="666">
        <f t="shared" si="0"/>
        <v>6220799</v>
      </c>
      <c r="J31" s="590"/>
      <c r="L31" s="665"/>
    </row>
    <row r="32" spans="1:12">
      <c r="A32" s="588">
        <v>26</v>
      </c>
      <c r="B32" s="589" t="s">
        <v>719</v>
      </c>
      <c r="C32" s="656">
        <v>44336194</v>
      </c>
      <c r="D32" s="656">
        <v>560166384</v>
      </c>
      <c r="E32" s="656">
        <v>37385216</v>
      </c>
      <c r="F32" s="656">
        <v>10646158</v>
      </c>
      <c r="G32" s="656"/>
      <c r="H32" s="656">
        <v>6196673</v>
      </c>
      <c r="I32" s="666">
        <f t="shared" si="0"/>
        <v>556471204</v>
      </c>
      <c r="J32" s="590"/>
      <c r="L32" s="665"/>
    </row>
    <row r="33" spans="1:12">
      <c r="A33" s="588">
        <v>27</v>
      </c>
      <c r="B33" s="591" t="s">
        <v>165</v>
      </c>
      <c r="C33" s="656">
        <v>9648091</v>
      </c>
      <c r="D33" s="656">
        <v>562546418</v>
      </c>
      <c r="E33" s="656">
        <v>9983808</v>
      </c>
      <c r="F33" s="656">
        <v>261747</v>
      </c>
      <c r="G33" s="656">
        <v>0</v>
      </c>
      <c r="H33" s="656">
        <v>0</v>
      </c>
      <c r="I33" s="666">
        <f t="shared" si="0"/>
        <v>561948954</v>
      </c>
      <c r="J33" s="590"/>
      <c r="L33" s="665"/>
    </row>
    <row r="34" spans="1:12">
      <c r="A34" s="588">
        <v>28</v>
      </c>
      <c r="B34" s="592" t="s">
        <v>68</v>
      </c>
      <c r="C34" s="657">
        <f>SUM(C7:C33)</f>
        <v>123151222</v>
      </c>
      <c r="D34" s="657">
        <f t="shared" ref="D34:H34" si="1">SUM(D7:D33)</f>
        <v>3565424226</v>
      </c>
      <c r="E34" s="657">
        <f t="shared" si="1"/>
        <v>96445189</v>
      </c>
      <c r="F34" s="657">
        <f t="shared" si="1"/>
        <v>43933721</v>
      </c>
      <c r="G34" s="657">
        <f t="shared" si="1"/>
        <v>0</v>
      </c>
      <c r="H34" s="657">
        <f t="shared" si="1"/>
        <v>6607586</v>
      </c>
      <c r="I34" s="667">
        <f t="shared" si="0"/>
        <v>3548196538</v>
      </c>
      <c r="J34" s="590"/>
      <c r="L34" s="665"/>
    </row>
    <row r="35" spans="1:12">
      <c r="A35" s="590"/>
      <c r="B35" s="590"/>
      <c r="C35" s="590"/>
      <c r="D35" s="590"/>
      <c r="E35" s="590"/>
      <c r="F35" s="590"/>
      <c r="G35" s="590"/>
      <c r="H35" s="590"/>
      <c r="I35" s="590"/>
      <c r="J35" s="590"/>
    </row>
    <row r="36" spans="1:12">
      <c r="A36" s="590"/>
      <c r="B36" s="593"/>
      <c r="C36" s="590"/>
      <c r="D36" s="590"/>
      <c r="E36" s="590"/>
      <c r="F36" s="590"/>
      <c r="G36" s="590"/>
      <c r="H36" s="590"/>
      <c r="I36" s="590"/>
      <c r="J36" s="590"/>
    </row>
    <row r="37" spans="1:12">
      <c r="A37" s="590"/>
      <c r="B37" s="590"/>
      <c r="C37" s="691"/>
      <c r="D37" s="691"/>
      <c r="E37" s="691"/>
      <c r="F37" s="691"/>
      <c r="G37" s="691"/>
      <c r="H37" s="691"/>
      <c r="I37" s="691"/>
      <c r="J37" s="590"/>
    </row>
    <row r="38" spans="1:12">
      <c r="A38" s="590"/>
      <c r="B38" s="590"/>
      <c r="C38" s="691"/>
      <c r="D38" s="691"/>
      <c r="E38" s="691"/>
      <c r="F38" s="691"/>
      <c r="G38" s="691"/>
      <c r="H38" s="691"/>
      <c r="I38" s="691"/>
      <c r="J38" s="590"/>
    </row>
    <row r="39" spans="1:12">
      <c r="A39" s="590"/>
      <c r="B39" s="590"/>
      <c r="C39" s="590"/>
      <c r="D39" s="590"/>
      <c r="E39" s="590"/>
      <c r="F39" s="590"/>
      <c r="G39" s="590"/>
      <c r="H39" s="590"/>
      <c r="I39" s="590"/>
      <c r="J39" s="590"/>
    </row>
    <row r="40" spans="1:12">
      <c r="A40" s="590"/>
      <c r="B40" s="590"/>
      <c r="C40" s="590"/>
      <c r="D40" s="590"/>
      <c r="E40" s="590"/>
      <c r="F40" s="590"/>
      <c r="G40" s="590"/>
      <c r="H40" s="590"/>
      <c r="I40" s="590"/>
      <c r="J40" s="590"/>
    </row>
    <row r="41" spans="1:12">
      <c r="A41" s="590"/>
      <c r="B41" s="590"/>
      <c r="C41" s="590"/>
      <c r="D41" s="590"/>
      <c r="E41" s="590"/>
      <c r="F41" s="590"/>
      <c r="G41" s="590"/>
      <c r="H41" s="590"/>
      <c r="I41" s="590"/>
      <c r="J41" s="590"/>
    </row>
    <row r="42" spans="1:12">
      <c r="A42" s="594"/>
      <c r="B42" s="594"/>
      <c r="C42" s="590"/>
      <c r="D42" s="590"/>
      <c r="E42" s="590"/>
      <c r="F42" s="590"/>
      <c r="G42" s="590"/>
      <c r="H42" s="590"/>
      <c r="I42" s="590"/>
      <c r="J42" s="590"/>
    </row>
    <row r="43" spans="1:12">
      <c r="A43" s="594"/>
      <c r="B43" s="594"/>
      <c r="C43" s="590"/>
      <c r="D43" s="590"/>
      <c r="E43" s="590"/>
      <c r="F43" s="590"/>
      <c r="G43" s="590"/>
      <c r="H43" s="590"/>
      <c r="I43" s="590"/>
      <c r="J43" s="590"/>
    </row>
    <row r="44" spans="1:12">
      <c r="A44" s="590"/>
      <c r="B44" s="595"/>
      <c r="C44" s="590"/>
      <c r="D44" s="590"/>
      <c r="E44" s="590"/>
      <c r="F44" s="590"/>
      <c r="G44" s="590"/>
      <c r="H44" s="590"/>
      <c r="I44" s="590"/>
      <c r="J44" s="590"/>
    </row>
    <row r="45" spans="1:12">
      <c r="A45" s="590"/>
      <c r="B45" s="595"/>
      <c r="C45" s="590"/>
      <c r="D45" s="590"/>
      <c r="E45" s="590"/>
      <c r="F45" s="590"/>
      <c r="G45" s="590"/>
      <c r="H45" s="590"/>
      <c r="I45" s="590"/>
      <c r="J45" s="590"/>
    </row>
    <row r="46" spans="1:12">
      <c r="A46" s="590"/>
      <c r="B46" s="595"/>
      <c r="C46" s="590"/>
      <c r="D46" s="590"/>
      <c r="E46" s="590"/>
      <c r="F46" s="590"/>
      <c r="G46" s="590"/>
      <c r="H46" s="590"/>
      <c r="I46" s="590"/>
      <c r="J46" s="590"/>
    </row>
    <row r="47" spans="1:12">
      <c r="A47" s="590"/>
      <c r="B47" s="590"/>
      <c r="C47" s="590"/>
      <c r="D47" s="590"/>
      <c r="E47" s="590"/>
      <c r="F47" s="590"/>
      <c r="G47" s="590"/>
      <c r="H47" s="590"/>
      <c r="I47" s="590"/>
      <c r="J47" s="590"/>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scale="3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5" zoomScaleNormal="85" workbookViewId="0">
      <selection activeCell="E26" sqref="E26"/>
    </sheetView>
  </sheetViews>
  <sheetFormatPr defaultColWidth="9.109375" defaultRowHeight="12"/>
  <cols>
    <col min="1" max="1" width="11.88671875" style="562" bestFit="1" customWidth="1"/>
    <col min="2" max="2" width="95.5546875" style="562" customWidth="1"/>
    <col min="3" max="3" width="35.5546875" style="562" customWidth="1"/>
    <col min="4" max="4" width="37.33203125" style="587" customWidth="1"/>
    <col min="5" max="16384" width="9.109375" style="562"/>
  </cols>
  <sheetData>
    <row r="1" spans="1:4" ht="13.8">
      <c r="A1" s="561" t="s">
        <v>188</v>
      </c>
      <c r="B1" s="97" t="str">
        <f>Info!C2</f>
        <v>სს ”ლიბერთი ბანკი”</v>
      </c>
      <c r="D1" s="562"/>
    </row>
    <row r="2" spans="1:4">
      <c r="A2" s="563" t="s">
        <v>189</v>
      </c>
      <c r="B2" s="564">
        <f>'1. key ratios'!B2</f>
        <v>44834</v>
      </c>
      <c r="D2" s="562"/>
    </row>
    <row r="3" spans="1:4">
      <c r="A3" s="565" t="s">
        <v>720</v>
      </c>
      <c r="D3" s="562"/>
    </row>
    <row r="5" spans="1:4" ht="48">
      <c r="A5" s="809" t="s">
        <v>721</v>
      </c>
      <c r="B5" s="809"/>
      <c r="C5" s="567" t="s">
        <v>722</v>
      </c>
      <c r="D5" s="567" t="s">
        <v>723</v>
      </c>
    </row>
    <row r="6" spans="1:4">
      <c r="A6" s="596">
        <v>1</v>
      </c>
      <c r="B6" s="597" t="s">
        <v>724</v>
      </c>
      <c r="C6" s="656">
        <v>128105095</v>
      </c>
      <c r="D6" s="656"/>
    </row>
    <row r="7" spans="1:4">
      <c r="A7" s="598">
        <v>2</v>
      </c>
      <c r="B7" s="597" t="s">
        <v>725</v>
      </c>
      <c r="C7" s="656">
        <v>24441979</v>
      </c>
      <c r="D7" s="656">
        <f>SUM(D8:D11)</f>
        <v>0</v>
      </c>
    </row>
    <row r="8" spans="1:4">
      <c r="A8" s="599">
        <v>2.1</v>
      </c>
      <c r="B8" s="600" t="s">
        <v>726</v>
      </c>
      <c r="C8" s="656">
        <v>11412510</v>
      </c>
      <c r="D8" s="656"/>
    </row>
    <row r="9" spans="1:4">
      <c r="A9" s="599">
        <v>2.2000000000000002</v>
      </c>
      <c r="B9" s="600" t="s">
        <v>727</v>
      </c>
      <c r="C9" s="656">
        <v>13029469</v>
      </c>
      <c r="D9" s="656"/>
    </row>
    <row r="10" spans="1:4">
      <c r="A10" s="599">
        <v>2.2999999999999998</v>
      </c>
      <c r="B10" s="600" t="s">
        <v>728</v>
      </c>
      <c r="C10" s="656" t="s">
        <v>1038</v>
      </c>
      <c r="D10" s="656"/>
    </row>
    <row r="11" spans="1:4">
      <c r="A11" s="599">
        <v>2.4</v>
      </c>
      <c r="B11" s="600" t="s">
        <v>729</v>
      </c>
      <c r="C11" s="656" t="s">
        <v>1038</v>
      </c>
      <c r="D11" s="656"/>
    </row>
    <row r="12" spans="1:4">
      <c r="A12" s="596">
        <v>3</v>
      </c>
      <c r="B12" s="597" t="s">
        <v>730</v>
      </c>
      <c r="C12" s="656">
        <v>22413719</v>
      </c>
      <c r="D12" s="656">
        <f>SUM(D13:D18)</f>
        <v>0</v>
      </c>
    </row>
    <row r="13" spans="1:4">
      <c r="A13" s="599">
        <v>3.1</v>
      </c>
      <c r="B13" s="600" t="s">
        <v>731</v>
      </c>
      <c r="C13" s="656">
        <v>6607587</v>
      </c>
      <c r="D13" s="656"/>
    </row>
    <row r="14" spans="1:4">
      <c r="A14" s="599">
        <v>3.2</v>
      </c>
      <c r="B14" s="600" t="s">
        <v>732</v>
      </c>
      <c r="C14" s="656">
        <v>6331740</v>
      </c>
      <c r="D14" s="656"/>
    </row>
    <row r="15" spans="1:4">
      <c r="A15" s="599">
        <v>3.3</v>
      </c>
      <c r="B15" s="600" t="s">
        <v>733</v>
      </c>
      <c r="C15" s="656">
        <v>4367613</v>
      </c>
      <c r="D15" s="656"/>
    </row>
    <row r="16" spans="1:4">
      <c r="A16" s="599">
        <v>3.4</v>
      </c>
      <c r="B16" s="600" t="s">
        <v>734</v>
      </c>
      <c r="C16" s="656">
        <v>3224485</v>
      </c>
      <c r="D16" s="656"/>
    </row>
    <row r="17" spans="1:4">
      <c r="A17" s="598">
        <v>3.5</v>
      </c>
      <c r="B17" s="600" t="s">
        <v>735</v>
      </c>
      <c r="C17" s="656">
        <v>1882293</v>
      </c>
      <c r="D17" s="656"/>
    </row>
    <row r="18" spans="1:4">
      <c r="A18" s="599">
        <v>3.6</v>
      </c>
      <c r="B18" s="600" t="s">
        <v>736</v>
      </c>
      <c r="C18" s="656" t="s">
        <v>1038</v>
      </c>
      <c r="D18" s="656"/>
    </row>
    <row r="19" spans="1:4">
      <c r="A19" s="601">
        <v>4</v>
      </c>
      <c r="B19" s="597" t="s">
        <v>737</v>
      </c>
      <c r="C19" s="657">
        <f>C6+C7-C12</f>
        <v>130133355</v>
      </c>
      <c r="D19" s="657">
        <f>D6+D7-D12</f>
        <v>0</v>
      </c>
    </row>
  </sheetData>
  <mergeCells count="1">
    <mergeCell ref="A5:B5"/>
  </mergeCells>
  <pageMargins left="0.7" right="0.7" top="0.75" bottom="0.75" header="0.3" footer="0.3"/>
  <pageSetup scale="4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19"/>
  <sheetViews>
    <sheetView showGridLines="0" zoomScale="85" zoomScaleNormal="85" workbookViewId="0">
      <selection activeCell="E26" sqref="E26"/>
    </sheetView>
  </sheetViews>
  <sheetFormatPr defaultColWidth="9.109375" defaultRowHeight="12"/>
  <cols>
    <col min="1" max="1" width="11.88671875" style="562" bestFit="1" customWidth="1"/>
    <col min="2" max="2" width="133.6640625" style="562" customWidth="1"/>
    <col min="3" max="3" width="22.6640625" style="562" customWidth="1"/>
    <col min="4" max="4" width="49.109375" style="587" customWidth="1"/>
    <col min="5" max="16384" width="9.109375" style="562"/>
  </cols>
  <sheetData>
    <row r="1" spans="1:4" ht="13.8">
      <c r="A1" s="561" t="s">
        <v>188</v>
      </c>
      <c r="B1" s="97" t="str">
        <f>Info!C2</f>
        <v>სს ”ლიბერთი ბანკი”</v>
      </c>
      <c r="D1" s="562"/>
    </row>
    <row r="2" spans="1:4">
      <c r="A2" s="563" t="s">
        <v>189</v>
      </c>
      <c r="B2" s="564">
        <f>'1. key ratios'!B2</f>
        <v>44834</v>
      </c>
      <c r="D2" s="562"/>
    </row>
    <row r="3" spans="1:4">
      <c r="A3" s="565" t="s">
        <v>738</v>
      </c>
      <c r="D3" s="562"/>
    </row>
    <row r="4" spans="1:4">
      <c r="A4" s="565"/>
      <c r="D4" s="562"/>
    </row>
    <row r="5" spans="1:4" ht="15" customHeight="1">
      <c r="A5" s="810" t="s">
        <v>739</v>
      </c>
      <c r="B5" s="811"/>
      <c r="C5" s="800" t="s">
        <v>740</v>
      </c>
      <c r="D5" s="814" t="s">
        <v>741</v>
      </c>
    </row>
    <row r="6" spans="1:4">
      <c r="A6" s="812"/>
      <c r="B6" s="813"/>
      <c r="C6" s="803"/>
      <c r="D6" s="814"/>
    </row>
    <row r="7" spans="1:4">
      <c r="A7" s="592">
        <v>1</v>
      </c>
      <c r="B7" s="575" t="s">
        <v>742</v>
      </c>
      <c r="C7" s="656">
        <v>118506100</v>
      </c>
      <c r="D7" s="602"/>
    </row>
    <row r="8" spans="1:4">
      <c r="A8" s="591">
        <v>2</v>
      </c>
      <c r="B8" s="591" t="s">
        <v>743</v>
      </c>
      <c r="C8" s="656">
        <v>17789972</v>
      </c>
      <c r="D8" s="602"/>
    </row>
    <row r="9" spans="1:4">
      <c r="A9" s="591">
        <v>3</v>
      </c>
      <c r="B9" s="603" t="s">
        <v>744</v>
      </c>
      <c r="C9" s="656">
        <v>0</v>
      </c>
      <c r="D9" s="602"/>
    </row>
    <row r="10" spans="1:4">
      <c r="A10" s="591">
        <v>4</v>
      </c>
      <c r="B10" s="591" t="s">
        <v>745</v>
      </c>
      <c r="C10" s="656">
        <v>22792942</v>
      </c>
      <c r="D10" s="602"/>
    </row>
    <row r="11" spans="1:4">
      <c r="A11" s="591">
        <v>5</v>
      </c>
      <c r="B11" s="604" t="s">
        <v>746</v>
      </c>
      <c r="C11" s="656">
        <v>5361076.7</v>
      </c>
      <c r="D11" s="602"/>
    </row>
    <row r="12" spans="1:4">
      <c r="A12" s="591">
        <v>6</v>
      </c>
      <c r="B12" s="604" t="s">
        <v>747</v>
      </c>
      <c r="C12" s="656">
        <v>111514</v>
      </c>
      <c r="D12" s="602"/>
    </row>
    <row r="13" spans="1:4">
      <c r="A13" s="591">
        <v>7</v>
      </c>
      <c r="B13" s="604" t="s">
        <v>748</v>
      </c>
      <c r="C13" s="656">
        <v>7492212.2999999998</v>
      </c>
      <c r="D13" s="602"/>
    </row>
    <row r="14" spans="1:4">
      <c r="A14" s="591">
        <v>8</v>
      </c>
      <c r="B14" s="604" t="s">
        <v>749</v>
      </c>
      <c r="C14" s="656">
        <v>247665</v>
      </c>
      <c r="D14" s="674">
        <v>247665</v>
      </c>
    </row>
    <row r="15" spans="1:4">
      <c r="A15" s="591">
        <v>9</v>
      </c>
      <c r="B15" s="604" t="s">
        <v>750</v>
      </c>
      <c r="C15" s="656"/>
      <c r="D15" s="591"/>
    </row>
    <row r="16" spans="1:4">
      <c r="A16" s="591">
        <v>10</v>
      </c>
      <c r="B16" s="604" t="s">
        <v>751</v>
      </c>
      <c r="C16" s="656">
        <v>6607587</v>
      </c>
      <c r="D16" s="602"/>
    </row>
    <row r="17" spans="1:4">
      <c r="A17" s="591">
        <v>11</v>
      </c>
      <c r="B17" s="604" t="s">
        <v>752</v>
      </c>
      <c r="C17" s="656"/>
      <c r="D17" s="591"/>
    </row>
    <row r="18" spans="1:4">
      <c r="A18" s="591">
        <v>12</v>
      </c>
      <c r="B18" s="604" t="s">
        <v>753</v>
      </c>
      <c r="C18" s="656">
        <v>2972887</v>
      </c>
      <c r="D18" s="602"/>
    </row>
    <row r="19" spans="1:4">
      <c r="A19" s="592">
        <v>13</v>
      </c>
      <c r="B19" s="605" t="s">
        <v>754</v>
      </c>
      <c r="C19" s="657">
        <f>C7+C8+C9-C10</f>
        <v>113503130</v>
      </c>
      <c r="D19" s="606"/>
    </row>
  </sheetData>
  <mergeCells count="3">
    <mergeCell ref="A5:B6"/>
    <mergeCell ref="C5:C6"/>
    <mergeCell ref="D5:D6"/>
  </mergeCells>
  <pageMargins left="0.7" right="0.7" top="0.75" bottom="0.75" header="0.3" footer="0.3"/>
  <pageSetup paperSize="9" scale="3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1"/>
  <sheetViews>
    <sheetView showGridLines="0" zoomScale="85" zoomScaleNormal="85" zoomScaleSheetLayoutView="100" workbookViewId="0">
      <selection activeCell="E26" sqref="E26"/>
    </sheetView>
  </sheetViews>
  <sheetFormatPr defaultColWidth="9.109375" defaultRowHeight="12"/>
  <cols>
    <col min="1" max="1" width="11.88671875" style="562" bestFit="1" customWidth="1"/>
    <col min="2" max="2" width="57.109375" style="562" customWidth="1"/>
    <col min="3" max="3" width="20.33203125" style="562" customWidth="1"/>
    <col min="4" max="5" width="22.33203125" style="562" customWidth="1"/>
    <col min="6" max="6" width="23.44140625" style="562" customWidth="1"/>
    <col min="7" max="14" width="22.33203125" style="562" customWidth="1"/>
    <col min="15" max="15" width="23.33203125" style="562" bestFit="1" customWidth="1"/>
    <col min="16" max="16" width="21.6640625" style="562" bestFit="1" customWidth="1"/>
    <col min="17" max="19" width="19" style="562" bestFit="1" customWidth="1"/>
    <col min="20" max="20" width="16.109375" style="562" customWidth="1"/>
    <col min="21" max="21" width="18" style="562" customWidth="1"/>
    <col min="22" max="22" width="20" style="562" customWidth="1"/>
    <col min="23" max="16384" width="9.109375" style="562"/>
  </cols>
  <sheetData>
    <row r="1" spans="1:22" ht="13.8">
      <c r="A1" s="561" t="s">
        <v>188</v>
      </c>
      <c r="B1" s="97" t="str">
        <f>Info!C2</f>
        <v>სს ”ლიბერთი ბანკი”</v>
      </c>
    </row>
    <row r="2" spans="1:22">
      <c r="A2" s="563" t="s">
        <v>189</v>
      </c>
      <c r="B2" s="564">
        <f>'1. key ratios'!B2</f>
        <v>44834</v>
      </c>
      <c r="C2" s="524"/>
    </row>
    <row r="3" spans="1:22">
      <c r="A3" s="565" t="s">
        <v>755</v>
      </c>
    </row>
    <row r="5" spans="1:22" ht="15" customHeight="1">
      <c r="A5" s="800" t="s">
        <v>756</v>
      </c>
      <c r="B5" s="802"/>
      <c r="C5" s="817" t="s">
        <v>757</v>
      </c>
      <c r="D5" s="818"/>
      <c r="E5" s="818"/>
      <c r="F5" s="818"/>
      <c r="G5" s="818"/>
      <c r="H5" s="818"/>
      <c r="I5" s="818"/>
      <c r="J5" s="818"/>
      <c r="K5" s="818"/>
      <c r="L5" s="818"/>
      <c r="M5" s="818"/>
      <c r="N5" s="818"/>
      <c r="O5" s="818"/>
      <c r="P5" s="818"/>
      <c r="Q5" s="818"/>
      <c r="R5" s="818"/>
      <c r="S5" s="818"/>
      <c r="T5" s="818"/>
      <c r="U5" s="819"/>
      <c r="V5" s="607"/>
    </row>
    <row r="6" spans="1:22">
      <c r="A6" s="815"/>
      <c r="B6" s="816"/>
      <c r="C6" s="820" t="s">
        <v>68</v>
      </c>
      <c r="D6" s="822" t="s">
        <v>758</v>
      </c>
      <c r="E6" s="822"/>
      <c r="F6" s="823"/>
      <c r="G6" s="824" t="s">
        <v>759</v>
      </c>
      <c r="H6" s="825"/>
      <c r="I6" s="825"/>
      <c r="J6" s="825"/>
      <c r="K6" s="826"/>
      <c r="L6" s="608"/>
      <c r="M6" s="827" t="s">
        <v>760</v>
      </c>
      <c r="N6" s="827"/>
      <c r="O6" s="807"/>
      <c r="P6" s="807"/>
      <c r="Q6" s="807"/>
      <c r="R6" s="807"/>
      <c r="S6" s="807"/>
      <c r="T6" s="807"/>
      <c r="U6" s="807"/>
      <c r="V6" s="609"/>
    </row>
    <row r="7" spans="1:22" ht="24">
      <c r="A7" s="803"/>
      <c r="B7" s="805"/>
      <c r="C7" s="821"/>
      <c r="D7" s="610"/>
      <c r="E7" s="578" t="s">
        <v>761</v>
      </c>
      <c r="F7" s="611" t="s">
        <v>762</v>
      </c>
      <c r="G7" s="524"/>
      <c r="H7" s="611" t="s">
        <v>761</v>
      </c>
      <c r="I7" s="578" t="s">
        <v>788</v>
      </c>
      <c r="J7" s="578" t="s">
        <v>763</v>
      </c>
      <c r="K7" s="611" t="s">
        <v>764</v>
      </c>
      <c r="L7" s="612"/>
      <c r="M7" s="579" t="s">
        <v>765</v>
      </c>
      <c r="N7" s="578" t="s">
        <v>763</v>
      </c>
      <c r="O7" s="578" t="s">
        <v>766</v>
      </c>
      <c r="P7" s="578" t="s">
        <v>767</v>
      </c>
      <c r="Q7" s="578" t="s">
        <v>768</v>
      </c>
      <c r="R7" s="578" t="s">
        <v>769</v>
      </c>
      <c r="S7" s="578" t="s">
        <v>770</v>
      </c>
      <c r="T7" s="613" t="s">
        <v>771</v>
      </c>
      <c r="U7" s="578" t="s">
        <v>772</v>
      </c>
      <c r="V7" s="607"/>
    </row>
    <row r="8" spans="1:22">
      <c r="A8" s="614">
        <v>1</v>
      </c>
      <c r="B8" s="575" t="s">
        <v>773</v>
      </c>
      <c r="C8" s="657">
        <f>SUM(C9:C14)</f>
        <v>2385196089.8800001</v>
      </c>
      <c r="D8" s="657">
        <f t="shared" ref="D8:U8" si="0">SUM(D9:D14)</f>
        <v>2199692193.25</v>
      </c>
      <c r="E8" s="657">
        <f t="shared" si="0"/>
        <v>22135874.850000001</v>
      </c>
      <c r="F8" s="657">
        <f t="shared" si="0"/>
        <v>224449.17653</v>
      </c>
      <c r="G8" s="657">
        <f t="shared" si="0"/>
        <v>72000766.780000001</v>
      </c>
      <c r="H8" s="657">
        <f t="shared" si="0"/>
        <v>4652161.9399999995</v>
      </c>
      <c r="I8" s="657">
        <f t="shared" si="0"/>
        <v>6522222.6140000001</v>
      </c>
      <c r="J8" s="657">
        <f t="shared" si="0"/>
        <v>350453.00170000002</v>
      </c>
      <c r="K8" s="657">
        <f t="shared" si="0"/>
        <v>0</v>
      </c>
      <c r="L8" s="657">
        <f t="shared" si="0"/>
        <v>113503129.84</v>
      </c>
      <c r="M8" s="657">
        <f t="shared" si="0"/>
        <v>4135637.3239000002</v>
      </c>
      <c r="N8" s="657">
        <f t="shared" si="0"/>
        <v>7479650.2312000003</v>
      </c>
      <c r="O8" s="657">
        <f t="shared" si="0"/>
        <v>14917188.41</v>
      </c>
      <c r="P8" s="657">
        <f t="shared" si="0"/>
        <v>18724158.864</v>
      </c>
      <c r="Q8" s="657">
        <f t="shared" si="0"/>
        <v>21584145.100000001</v>
      </c>
      <c r="R8" s="657">
        <f t="shared" si="0"/>
        <v>9667526.5370000005</v>
      </c>
      <c r="S8" s="657">
        <f t="shared" si="0"/>
        <v>303776.05800000002</v>
      </c>
      <c r="T8" s="657">
        <f t="shared" si="0"/>
        <v>15168.32</v>
      </c>
      <c r="U8" s="657">
        <f t="shared" si="0"/>
        <v>60903619.473999999</v>
      </c>
      <c r="V8" s="590"/>
    </row>
    <row r="9" spans="1:22">
      <c r="A9" s="588">
        <v>1.1000000000000001</v>
      </c>
      <c r="B9" s="615" t="s">
        <v>774</v>
      </c>
      <c r="C9" s="658">
        <v>0</v>
      </c>
      <c r="D9" s="656">
        <v>0</v>
      </c>
      <c r="E9" s="656">
        <v>0</v>
      </c>
      <c r="F9" s="656">
        <v>0</v>
      </c>
      <c r="G9" s="656">
        <v>0</v>
      </c>
      <c r="H9" s="656">
        <v>0</v>
      </c>
      <c r="I9" s="656">
        <v>0</v>
      </c>
      <c r="J9" s="656">
        <v>0</v>
      </c>
      <c r="K9" s="656">
        <v>0</v>
      </c>
      <c r="L9" s="656">
        <v>0</v>
      </c>
      <c r="M9" s="656">
        <v>0</v>
      </c>
      <c r="N9" s="656">
        <v>0</v>
      </c>
      <c r="O9" s="656">
        <v>0</v>
      </c>
      <c r="P9" s="656">
        <v>0</v>
      </c>
      <c r="Q9" s="656">
        <v>0</v>
      </c>
      <c r="R9" s="656">
        <v>0</v>
      </c>
      <c r="S9" s="656">
        <v>0</v>
      </c>
      <c r="T9" s="656">
        <v>0</v>
      </c>
      <c r="U9" s="656">
        <v>0</v>
      </c>
      <c r="V9" s="590"/>
    </row>
    <row r="10" spans="1:22">
      <c r="A10" s="588">
        <v>1.2</v>
      </c>
      <c r="B10" s="615" t="s">
        <v>775</v>
      </c>
      <c r="C10" s="658">
        <v>0</v>
      </c>
      <c r="D10" s="656">
        <v>0</v>
      </c>
      <c r="E10" s="656">
        <v>0</v>
      </c>
      <c r="F10" s="656">
        <v>0</v>
      </c>
      <c r="G10" s="656">
        <v>0</v>
      </c>
      <c r="H10" s="656">
        <v>0</v>
      </c>
      <c r="I10" s="656">
        <v>0</v>
      </c>
      <c r="J10" s="656">
        <v>0</v>
      </c>
      <c r="K10" s="656">
        <v>0</v>
      </c>
      <c r="L10" s="656">
        <v>0</v>
      </c>
      <c r="M10" s="656">
        <v>0</v>
      </c>
      <c r="N10" s="656">
        <v>0</v>
      </c>
      <c r="O10" s="656">
        <v>0</v>
      </c>
      <c r="P10" s="656">
        <v>0</v>
      </c>
      <c r="Q10" s="656">
        <v>0</v>
      </c>
      <c r="R10" s="656">
        <v>0</v>
      </c>
      <c r="S10" s="656">
        <v>0</v>
      </c>
      <c r="T10" s="656">
        <v>0</v>
      </c>
      <c r="U10" s="656">
        <v>0</v>
      </c>
      <c r="V10" s="590"/>
    </row>
    <row r="11" spans="1:22">
      <c r="A11" s="588">
        <v>1.3</v>
      </c>
      <c r="B11" s="615" t="s">
        <v>776</v>
      </c>
      <c r="C11" s="658">
        <v>0</v>
      </c>
      <c r="D11" s="656">
        <v>0</v>
      </c>
      <c r="E11" s="656">
        <v>0</v>
      </c>
      <c r="F11" s="656">
        <v>0</v>
      </c>
      <c r="G11" s="656">
        <v>0</v>
      </c>
      <c r="H11" s="656">
        <v>0</v>
      </c>
      <c r="I11" s="656">
        <v>0</v>
      </c>
      <c r="J11" s="656">
        <v>0</v>
      </c>
      <c r="K11" s="656">
        <v>0</v>
      </c>
      <c r="L11" s="656">
        <v>0</v>
      </c>
      <c r="M11" s="656">
        <v>0</v>
      </c>
      <c r="N11" s="656">
        <v>0</v>
      </c>
      <c r="O11" s="656">
        <v>0</v>
      </c>
      <c r="P11" s="656">
        <v>0</v>
      </c>
      <c r="Q11" s="656">
        <v>0</v>
      </c>
      <c r="R11" s="656">
        <v>0</v>
      </c>
      <c r="S11" s="656">
        <v>0</v>
      </c>
      <c r="T11" s="656">
        <v>0</v>
      </c>
      <c r="U11" s="656">
        <v>0</v>
      </c>
      <c r="V11" s="590"/>
    </row>
    <row r="12" spans="1:22">
      <c r="A12" s="588">
        <v>1.4</v>
      </c>
      <c r="B12" s="615" t="s">
        <v>777</v>
      </c>
      <c r="C12" s="658">
        <v>96642412.379999995</v>
      </c>
      <c r="D12" s="656">
        <v>96642412.379999995</v>
      </c>
      <c r="E12" s="656">
        <v>0</v>
      </c>
      <c r="F12" s="656">
        <v>12657.46214</v>
      </c>
      <c r="G12" s="656">
        <v>0</v>
      </c>
      <c r="H12" s="656">
        <v>0</v>
      </c>
      <c r="I12" s="656">
        <v>0</v>
      </c>
      <c r="J12" s="656">
        <v>0</v>
      </c>
      <c r="K12" s="656">
        <v>0</v>
      </c>
      <c r="L12" s="656">
        <v>0</v>
      </c>
      <c r="M12" s="656">
        <v>0</v>
      </c>
      <c r="N12" s="656">
        <v>0</v>
      </c>
      <c r="O12" s="656">
        <v>0</v>
      </c>
      <c r="P12" s="656">
        <v>0</v>
      </c>
      <c r="Q12" s="656">
        <v>0</v>
      </c>
      <c r="R12" s="656">
        <v>0</v>
      </c>
      <c r="S12" s="656">
        <v>0</v>
      </c>
      <c r="T12" s="656">
        <v>0</v>
      </c>
      <c r="U12" s="656">
        <v>0</v>
      </c>
      <c r="V12" s="590"/>
    </row>
    <row r="13" spans="1:22">
      <c r="A13" s="588">
        <v>1.5</v>
      </c>
      <c r="B13" s="615" t="s">
        <v>778</v>
      </c>
      <c r="C13" s="658">
        <v>557110570.03999996</v>
      </c>
      <c r="D13" s="656">
        <v>512550536.54000002</v>
      </c>
      <c r="E13" s="656">
        <v>2053570.43</v>
      </c>
      <c r="F13" s="656">
        <v>45741.355389999997</v>
      </c>
      <c r="G13" s="656">
        <v>25104167.760000002</v>
      </c>
      <c r="H13" s="656">
        <v>440742.42</v>
      </c>
      <c r="I13" s="656">
        <v>541280.57999999996</v>
      </c>
      <c r="J13" s="656">
        <v>0</v>
      </c>
      <c r="K13" s="656">
        <v>0</v>
      </c>
      <c r="L13" s="656">
        <v>19455865.73</v>
      </c>
      <c r="M13" s="656">
        <v>444385.89689999999</v>
      </c>
      <c r="N13" s="656">
        <v>789492.8162</v>
      </c>
      <c r="O13" s="656">
        <v>87585.07</v>
      </c>
      <c r="P13" s="656">
        <v>1425972.304</v>
      </c>
      <c r="Q13" s="656">
        <v>549113.1</v>
      </c>
      <c r="R13" s="656">
        <v>14690.52</v>
      </c>
      <c r="S13" s="656">
        <v>0</v>
      </c>
      <c r="T13" s="656">
        <v>0</v>
      </c>
      <c r="U13" s="656">
        <v>1998376.6939999999</v>
      </c>
      <c r="V13" s="590"/>
    </row>
    <row r="14" spans="1:22">
      <c r="A14" s="588">
        <v>1.6</v>
      </c>
      <c r="B14" s="615" t="s">
        <v>779</v>
      </c>
      <c r="C14" s="658">
        <v>1731443107.46</v>
      </c>
      <c r="D14" s="656">
        <v>1590499244.3299999</v>
      </c>
      <c r="E14" s="656">
        <v>20082304.420000002</v>
      </c>
      <c r="F14" s="656">
        <v>166050.359</v>
      </c>
      <c r="G14" s="656">
        <v>46896599.020000003</v>
      </c>
      <c r="H14" s="656">
        <v>4211419.5199999996</v>
      </c>
      <c r="I14" s="656">
        <v>5980942.034</v>
      </c>
      <c r="J14" s="656">
        <v>350453.00170000002</v>
      </c>
      <c r="K14" s="656">
        <v>0</v>
      </c>
      <c r="L14" s="656">
        <v>94047264.109999999</v>
      </c>
      <c r="M14" s="656">
        <v>3691251.4270000001</v>
      </c>
      <c r="N14" s="656">
        <v>6690157.415</v>
      </c>
      <c r="O14" s="656">
        <v>14829603.34</v>
      </c>
      <c r="P14" s="656">
        <v>17298186.559999999</v>
      </c>
      <c r="Q14" s="656">
        <v>21035032</v>
      </c>
      <c r="R14" s="656">
        <v>9652836.0170000009</v>
      </c>
      <c r="S14" s="656">
        <v>303776.05800000002</v>
      </c>
      <c r="T14" s="656">
        <v>15168.32</v>
      </c>
      <c r="U14" s="656">
        <v>58905242.780000001</v>
      </c>
      <c r="V14" s="590"/>
    </row>
    <row r="15" spans="1:22">
      <c r="A15" s="614">
        <v>2</v>
      </c>
      <c r="B15" s="592" t="s">
        <v>780</v>
      </c>
      <c r="C15" s="657">
        <f>SUM(C16:C21)</f>
        <v>254580943</v>
      </c>
      <c r="D15" s="657">
        <f t="shared" ref="D15:U15" si="1">SUM(D16:D21)</f>
        <v>254580943</v>
      </c>
      <c r="E15" s="657">
        <f t="shared" si="1"/>
        <v>0</v>
      </c>
      <c r="F15" s="657">
        <f t="shared" si="1"/>
        <v>0</v>
      </c>
      <c r="G15" s="657">
        <f t="shared" si="1"/>
        <v>0</v>
      </c>
      <c r="H15" s="657">
        <f t="shared" si="1"/>
        <v>0</v>
      </c>
      <c r="I15" s="657">
        <f t="shared" si="1"/>
        <v>0</v>
      </c>
      <c r="J15" s="657">
        <f t="shared" si="1"/>
        <v>0</v>
      </c>
      <c r="K15" s="657">
        <f t="shared" si="1"/>
        <v>0</v>
      </c>
      <c r="L15" s="657">
        <f t="shared" si="1"/>
        <v>0</v>
      </c>
      <c r="M15" s="657">
        <f t="shared" si="1"/>
        <v>0</v>
      </c>
      <c r="N15" s="657">
        <f t="shared" si="1"/>
        <v>0</v>
      </c>
      <c r="O15" s="657">
        <f t="shared" si="1"/>
        <v>0</v>
      </c>
      <c r="P15" s="657">
        <f t="shared" si="1"/>
        <v>0</v>
      </c>
      <c r="Q15" s="657">
        <f t="shared" si="1"/>
        <v>0</v>
      </c>
      <c r="R15" s="657">
        <f t="shared" si="1"/>
        <v>0</v>
      </c>
      <c r="S15" s="657">
        <f t="shared" si="1"/>
        <v>0</v>
      </c>
      <c r="T15" s="657">
        <f t="shared" si="1"/>
        <v>0</v>
      </c>
      <c r="U15" s="657">
        <f t="shared" si="1"/>
        <v>0</v>
      </c>
      <c r="V15" s="590"/>
    </row>
    <row r="16" spans="1:22">
      <c r="A16" s="588">
        <v>2.1</v>
      </c>
      <c r="B16" s="615" t="s">
        <v>774</v>
      </c>
      <c r="C16" s="658"/>
      <c r="D16" s="656"/>
      <c r="E16" s="656"/>
      <c r="F16" s="656"/>
      <c r="G16" s="656"/>
      <c r="H16" s="656"/>
      <c r="I16" s="656"/>
      <c r="J16" s="656"/>
      <c r="K16" s="656"/>
      <c r="L16" s="656"/>
      <c r="M16" s="656"/>
      <c r="N16" s="656"/>
      <c r="O16" s="656"/>
      <c r="P16" s="656"/>
      <c r="Q16" s="656"/>
      <c r="R16" s="656"/>
      <c r="S16" s="656"/>
      <c r="T16" s="656"/>
      <c r="U16" s="656"/>
      <c r="V16" s="590"/>
    </row>
    <row r="17" spans="1:22">
      <c r="A17" s="588">
        <v>2.2000000000000002</v>
      </c>
      <c r="B17" s="615" t="s">
        <v>775</v>
      </c>
      <c r="C17" s="658">
        <v>254580943</v>
      </c>
      <c r="D17" s="656">
        <v>254580943</v>
      </c>
      <c r="E17" s="656"/>
      <c r="F17" s="656"/>
      <c r="G17" s="656"/>
      <c r="H17" s="656"/>
      <c r="I17" s="656"/>
      <c r="J17" s="656"/>
      <c r="K17" s="656"/>
      <c r="L17" s="656"/>
      <c r="M17" s="656"/>
      <c r="N17" s="656"/>
      <c r="O17" s="656"/>
      <c r="P17" s="656"/>
      <c r="Q17" s="656"/>
      <c r="R17" s="656"/>
      <c r="S17" s="656"/>
      <c r="T17" s="656"/>
      <c r="U17" s="656"/>
      <c r="V17" s="590"/>
    </row>
    <row r="18" spans="1:22">
      <c r="A18" s="588">
        <v>2.2999999999999998</v>
      </c>
      <c r="B18" s="615" t="s">
        <v>776</v>
      </c>
      <c r="C18" s="658"/>
      <c r="D18" s="656"/>
      <c r="E18" s="656"/>
      <c r="F18" s="656"/>
      <c r="G18" s="656"/>
      <c r="H18" s="656"/>
      <c r="I18" s="656"/>
      <c r="J18" s="656"/>
      <c r="K18" s="656"/>
      <c r="L18" s="656"/>
      <c r="M18" s="656"/>
      <c r="N18" s="656"/>
      <c r="O18" s="656"/>
      <c r="P18" s="656"/>
      <c r="Q18" s="656"/>
      <c r="R18" s="656"/>
      <c r="S18" s="656"/>
      <c r="T18" s="656"/>
      <c r="U18" s="656"/>
      <c r="V18" s="590"/>
    </row>
    <row r="19" spans="1:22">
      <c r="A19" s="588">
        <v>2.4</v>
      </c>
      <c r="B19" s="615" t="s">
        <v>777</v>
      </c>
      <c r="C19" s="658"/>
      <c r="D19" s="656"/>
      <c r="E19" s="656"/>
      <c r="F19" s="656"/>
      <c r="G19" s="656"/>
      <c r="H19" s="656"/>
      <c r="I19" s="656"/>
      <c r="J19" s="656"/>
      <c r="K19" s="656"/>
      <c r="L19" s="656"/>
      <c r="M19" s="656"/>
      <c r="N19" s="656"/>
      <c r="O19" s="656"/>
      <c r="P19" s="656"/>
      <c r="Q19" s="656"/>
      <c r="R19" s="656"/>
      <c r="S19" s="656"/>
      <c r="T19" s="656"/>
      <c r="U19" s="656"/>
      <c r="V19" s="590"/>
    </row>
    <row r="20" spans="1:22">
      <c r="A20" s="588">
        <v>2.5</v>
      </c>
      <c r="B20" s="615" t="s">
        <v>778</v>
      </c>
      <c r="C20" s="658"/>
      <c r="D20" s="656"/>
      <c r="E20" s="656"/>
      <c r="F20" s="656"/>
      <c r="G20" s="656"/>
      <c r="H20" s="656"/>
      <c r="I20" s="656"/>
      <c r="J20" s="656"/>
      <c r="K20" s="656"/>
      <c r="L20" s="656"/>
      <c r="M20" s="656"/>
      <c r="N20" s="656"/>
      <c r="O20" s="656"/>
      <c r="P20" s="656"/>
      <c r="Q20" s="656"/>
      <c r="R20" s="656"/>
      <c r="S20" s="656"/>
      <c r="T20" s="656"/>
      <c r="U20" s="656"/>
      <c r="V20" s="590"/>
    </row>
    <row r="21" spans="1:22">
      <c r="A21" s="588">
        <v>2.6</v>
      </c>
      <c r="B21" s="615" t="s">
        <v>779</v>
      </c>
      <c r="C21" s="658"/>
      <c r="D21" s="656"/>
      <c r="E21" s="656"/>
      <c r="F21" s="656"/>
      <c r="G21" s="656"/>
      <c r="H21" s="656"/>
      <c r="I21" s="656"/>
      <c r="J21" s="656"/>
      <c r="K21" s="656"/>
      <c r="L21" s="656"/>
      <c r="M21" s="656"/>
      <c r="N21" s="656"/>
      <c r="O21" s="656"/>
      <c r="P21" s="656"/>
      <c r="Q21" s="656"/>
      <c r="R21" s="656"/>
      <c r="S21" s="656"/>
      <c r="T21" s="656"/>
      <c r="U21" s="656"/>
      <c r="V21" s="590"/>
    </row>
    <row r="22" spans="1:22">
      <c r="A22" s="614">
        <v>3</v>
      </c>
      <c r="B22" s="575" t="s">
        <v>781</v>
      </c>
      <c r="C22" s="657">
        <f>SUM(C23:C28)</f>
        <v>215638674</v>
      </c>
      <c r="D22" s="657">
        <f>SUM(D23:D28)</f>
        <v>45302049</v>
      </c>
      <c r="E22" s="659"/>
      <c r="F22" s="659"/>
      <c r="G22" s="657">
        <f>SUM(G23:G28)</f>
        <v>0</v>
      </c>
      <c r="H22" s="659"/>
      <c r="I22" s="659"/>
      <c r="J22" s="659"/>
      <c r="K22" s="659"/>
      <c r="L22" s="657">
        <f>SUM(L23:L28)</f>
        <v>0</v>
      </c>
      <c r="M22" s="659"/>
      <c r="N22" s="659"/>
      <c r="O22" s="659"/>
      <c r="P22" s="659"/>
      <c r="Q22" s="659"/>
      <c r="R22" s="659"/>
      <c r="S22" s="659"/>
      <c r="T22" s="659"/>
      <c r="U22" s="657">
        <f>SUM(U23:U28)</f>
        <v>0</v>
      </c>
      <c r="V22" s="590"/>
    </row>
    <row r="23" spans="1:22">
      <c r="A23" s="588">
        <v>3.1</v>
      </c>
      <c r="B23" s="615" t="s">
        <v>774</v>
      </c>
      <c r="C23" s="658" t="s">
        <v>1039</v>
      </c>
      <c r="D23" s="656" t="s">
        <v>1037</v>
      </c>
      <c r="E23" s="659"/>
      <c r="F23" s="659"/>
      <c r="G23" s="656"/>
      <c r="H23" s="659"/>
      <c r="I23" s="659"/>
      <c r="J23" s="659"/>
      <c r="K23" s="659"/>
      <c r="L23" s="656"/>
      <c r="M23" s="659"/>
      <c r="N23" s="659"/>
      <c r="O23" s="659"/>
      <c r="P23" s="659"/>
      <c r="Q23" s="659"/>
      <c r="R23" s="659"/>
      <c r="S23" s="659"/>
      <c r="T23" s="659"/>
      <c r="U23" s="656"/>
      <c r="V23" s="590"/>
    </row>
    <row r="24" spans="1:22">
      <c r="A24" s="588">
        <v>3.2</v>
      </c>
      <c r="B24" s="615" t="s">
        <v>775</v>
      </c>
      <c r="C24" s="658" t="s">
        <v>1039</v>
      </c>
      <c r="D24" s="656" t="s">
        <v>1037</v>
      </c>
      <c r="E24" s="659"/>
      <c r="F24" s="659"/>
      <c r="G24" s="656"/>
      <c r="H24" s="659"/>
      <c r="I24" s="659"/>
      <c r="J24" s="659"/>
      <c r="K24" s="659"/>
      <c r="L24" s="656"/>
      <c r="M24" s="659"/>
      <c r="N24" s="659"/>
      <c r="O24" s="659"/>
      <c r="P24" s="659"/>
      <c r="Q24" s="659"/>
      <c r="R24" s="659"/>
      <c r="S24" s="659"/>
      <c r="T24" s="659"/>
      <c r="U24" s="656"/>
      <c r="V24" s="590"/>
    </row>
    <row r="25" spans="1:22">
      <c r="A25" s="588">
        <v>3.3</v>
      </c>
      <c r="B25" s="615" t="s">
        <v>776</v>
      </c>
      <c r="C25" s="658">
        <v>9322425</v>
      </c>
      <c r="D25" s="656">
        <v>9322425</v>
      </c>
      <c r="E25" s="659"/>
      <c r="F25" s="659"/>
      <c r="G25" s="656"/>
      <c r="H25" s="659"/>
      <c r="I25" s="659"/>
      <c r="J25" s="659"/>
      <c r="K25" s="659"/>
      <c r="L25" s="656"/>
      <c r="M25" s="659"/>
      <c r="N25" s="659"/>
      <c r="O25" s="659"/>
      <c r="P25" s="659"/>
      <c r="Q25" s="659"/>
      <c r="R25" s="659"/>
      <c r="S25" s="659"/>
      <c r="T25" s="659"/>
      <c r="U25" s="656"/>
      <c r="V25" s="590"/>
    </row>
    <row r="26" spans="1:22">
      <c r="A26" s="588">
        <v>3.4</v>
      </c>
      <c r="B26" s="615" t="s">
        <v>777</v>
      </c>
      <c r="C26" s="658">
        <v>20063869</v>
      </c>
      <c r="D26" s="656">
        <v>15293792</v>
      </c>
      <c r="E26" s="659"/>
      <c r="F26" s="659"/>
      <c r="G26" s="656"/>
      <c r="H26" s="659"/>
      <c r="I26" s="659"/>
      <c r="J26" s="659"/>
      <c r="K26" s="659"/>
      <c r="L26" s="656"/>
      <c r="M26" s="659"/>
      <c r="N26" s="659"/>
      <c r="O26" s="659"/>
      <c r="P26" s="659"/>
      <c r="Q26" s="659"/>
      <c r="R26" s="659"/>
      <c r="S26" s="659"/>
      <c r="T26" s="659"/>
      <c r="U26" s="656"/>
      <c r="V26" s="590"/>
    </row>
    <row r="27" spans="1:22">
      <c r="A27" s="588">
        <v>3.5</v>
      </c>
      <c r="B27" s="615" t="s">
        <v>778</v>
      </c>
      <c r="C27" s="658">
        <v>132144482</v>
      </c>
      <c r="D27" s="656">
        <v>19571532</v>
      </c>
      <c r="E27" s="659"/>
      <c r="F27" s="659"/>
      <c r="G27" s="656"/>
      <c r="H27" s="659"/>
      <c r="I27" s="659"/>
      <c r="J27" s="659"/>
      <c r="K27" s="659"/>
      <c r="L27" s="656"/>
      <c r="M27" s="659"/>
      <c r="N27" s="659"/>
      <c r="O27" s="659"/>
      <c r="P27" s="659"/>
      <c r="Q27" s="659"/>
      <c r="R27" s="659"/>
      <c r="S27" s="659"/>
      <c r="T27" s="659"/>
      <c r="U27" s="656"/>
      <c r="V27" s="590"/>
    </row>
    <row r="28" spans="1:22">
      <c r="A28" s="588">
        <v>3.6</v>
      </c>
      <c r="B28" s="615" t="s">
        <v>779</v>
      </c>
      <c r="C28" s="658">
        <v>54107898</v>
      </c>
      <c r="D28" s="656">
        <v>1114300</v>
      </c>
      <c r="E28" s="659"/>
      <c r="F28" s="659"/>
      <c r="G28" s="656"/>
      <c r="H28" s="659"/>
      <c r="I28" s="659"/>
      <c r="J28" s="659"/>
      <c r="K28" s="659"/>
      <c r="L28" s="656"/>
      <c r="M28" s="659"/>
      <c r="N28" s="659"/>
      <c r="O28" s="659"/>
      <c r="P28" s="659"/>
      <c r="Q28" s="659"/>
      <c r="R28" s="659"/>
      <c r="S28" s="659"/>
      <c r="T28" s="659"/>
      <c r="U28" s="656"/>
      <c r="V28" s="590"/>
    </row>
    <row r="31" spans="1:22">
      <c r="C31" s="660"/>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5" zoomScaleNormal="85" zoomScaleSheetLayoutView="85" workbookViewId="0">
      <selection activeCell="E26" sqref="E26"/>
    </sheetView>
  </sheetViews>
  <sheetFormatPr defaultColWidth="9.109375" defaultRowHeight="12"/>
  <cols>
    <col min="1" max="1" width="11.88671875" style="562" bestFit="1" customWidth="1"/>
    <col min="2" max="2" width="90.33203125" style="562" bestFit="1" customWidth="1"/>
    <col min="3" max="3" width="20.109375" style="562" customWidth="1"/>
    <col min="4" max="4" width="22.33203125" style="562" customWidth="1"/>
    <col min="5" max="5" width="17.109375" style="562" customWidth="1"/>
    <col min="6" max="7" width="22.33203125" style="562" customWidth="1"/>
    <col min="8" max="8" width="17.109375" style="562" customWidth="1"/>
    <col min="9" max="14" width="22.33203125" style="562" customWidth="1"/>
    <col min="15" max="15" width="23.33203125" style="562" bestFit="1" customWidth="1"/>
    <col min="16" max="16" width="21.6640625" style="562" bestFit="1" customWidth="1"/>
    <col min="17" max="19" width="19" style="562" bestFit="1" customWidth="1"/>
    <col min="20" max="20" width="15.44140625" style="562" customWidth="1"/>
    <col min="21" max="21" width="20" style="562" customWidth="1"/>
    <col min="22" max="16384" width="9.109375" style="562"/>
  </cols>
  <sheetData>
    <row r="1" spans="1:21" ht="13.8">
      <c r="A1" s="561" t="s">
        <v>188</v>
      </c>
      <c r="B1" s="616" t="str">
        <f>Info!C2</f>
        <v>სს ”ლიბერთი ბანკი”</v>
      </c>
    </row>
    <row r="2" spans="1:21">
      <c r="A2" s="563" t="s">
        <v>189</v>
      </c>
      <c r="B2" s="564">
        <f>'1. key ratios'!B2</f>
        <v>44834</v>
      </c>
    </row>
    <row r="3" spans="1:21">
      <c r="A3" s="565" t="s">
        <v>782</v>
      </c>
      <c r="C3" s="617"/>
    </row>
    <row r="4" spans="1:21">
      <c r="A4" s="565"/>
      <c r="B4" s="617"/>
      <c r="C4" s="617"/>
    </row>
    <row r="5" spans="1:21" s="587" customFormat="1" ht="13.5" customHeight="1">
      <c r="A5" s="828" t="s">
        <v>783</v>
      </c>
      <c r="B5" s="829"/>
      <c r="C5" s="834" t="s">
        <v>784</v>
      </c>
      <c r="D5" s="835"/>
      <c r="E5" s="835"/>
      <c r="F5" s="835"/>
      <c r="G5" s="835"/>
      <c r="H5" s="835"/>
      <c r="I5" s="835"/>
      <c r="J5" s="835"/>
      <c r="K5" s="835"/>
      <c r="L5" s="835"/>
      <c r="M5" s="835"/>
      <c r="N5" s="835"/>
      <c r="O5" s="835"/>
      <c r="P5" s="835"/>
      <c r="Q5" s="835"/>
      <c r="R5" s="835"/>
      <c r="S5" s="835"/>
      <c r="T5" s="836"/>
      <c r="U5" s="618"/>
    </row>
    <row r="6" spans="1:21" s="587" customFormat="1">
      <c r="A6" s="830"/>
      <c r="B6" s="831"/>
      <c r="C6" s="814" t="s">
        <v>68</v>
      </c>
      <c r="D6" s="834" t="s">
        <v>785</v>
      </c>
      <c r="E6" s="835"/>
      <c r="F6" s="836"/>
      <c r="G6" s="834" t="s">
        <v>786</v>
      </c>
      <c r="H6" s="835"/>
      <c r="I6" s="835"/>
      <c r="J6" s="835"/>
      <c r="K6" s="836"/>
      <c r="L6" s="837" t="s">
        <v>787</v>
      </c>
      <c r="M6" s="838"/>
      <c r="N6" s="838"/>
      <c r="O6" s="838"/>
      <c r="P6" s="838"/>
      <c r="Q6" s="838"/>
      <c r="R6" s="838"/>
      <c r="S6" s="838"/>
      <c r="T6" s="839"/>
      <c r="U6" s="608"/>
    </row>
    <row r="7" spans="1:21" s="587" customFormat="1" ht="24">
      <c r="A7" s="832"/>
      <c r="B7" s="833"/>
      <c r="C7" s="814"/>
      <c r="E7" s="579" t="s">
        <v>761</v>
      </c>
      <c r="F7" s="611" t="s">
        <v>762</v>
      </c>
      <c r="H7" s="579" t="s">
        <v>761</v>
      </c>
      <c r="I7" s="611" t="s">
        <v>788</v>
      </c>
      <c r="J7" s="611" t="s">
        <v>763</v>
      </c>
      <c r="K7" s="611" t="s">
        <v>764</v>
      </c>
      <c r="L7" s="619"/>
      <c r="M7" s="579" t="s">
        <v>765</v>
      </c>
      <c r="N7" s="611" t="s">
        <v>763</v>
      </c>
      <c r="O7" s="611" t="s">
        <v>766</v>
      </c>
      <c r="P7" s="611" t="s">
        <v>767</v>
      </c>
      <c r="Q7" s="611" t="s">
        <v>768</v>
      </c>
      <c r="R7" s="611" t="s">
        <v>769</v>
      </c>
      <c r="S7" s="611" t="s">
        <v>770</v>
      </c>
      <c r="T7" s="620" t="s">
        <v>771</v>
      </c>
      <c r="U7" s="618"/>
    </row>
    <row r="8" spans="1:21">
      <c r="A8" s="621">
        <v>1</v>
      </c>
      <c r="B8" s="605" t="s">
        <v>773</v>
      </c>
      <c r="C8" s="668">
        <v>1396172142.3688593</v>
      </c>
      <c r="D8" s="656">
        <v>1291087596.3081918</v>
      </c>
      <c r="E8" s="656">
        <v>12254156.722256001</v>
      </c>
      <c r="F8" s="656">
        <v>0</v>
      </c>
      <c r="G8" s="656">
        <v>57613137.509764016</v>
      </c>
      <c r="H8" s="656">
        <v>2387205.5645919992</v>
      </c>
      <c r="I8" s="656">
        <v>3097546.5635760003</v>
      </c>
      <c r="J8" s="656">
        <v>286719.88167999999</v>
      </c>
      <c r="K8" s="656">
        <v>0</v>
      </c>
      <c r="L8" s="656">
        <v>47471408.550904021</v>
      </c>
      <c r="M8" s="656">
        <v>1766677.8334860003</v>
      </c>
      <c r="N8" s="656">
        <v>3573338.3846759992</v>
      </c>
      <c r="O8" s="656">
        <v>3154769.9777119979</v>
      </c>
      <c r="P8" s="656">
        <v>4243327.6047520004</v>
      </c>
      <c r="Q8" s="656">
        <v>2912392.8885840005</v>
      </c>
      <c r="R8" s="656">
        <v>2012314.4557279996</v>
      </c>
      <c r="S8" s="656">
        <v>0</v>
      </c>
      <c r="T8" s="656">
        <v>15168.32</v>
      </c>
      <c r="U8" s="590"/>
    </row>
    <row r="9" spans="1:21">
      <c r="A9" s="615">
        <v>1.1000000000000001</v>
      </c>
      <c r="B9" s="615" t="s">
        <v>789</v>
      </c>
      <c r="C9" s="658">
        <v>1088224133.1273034</v>
      </c>
      <c r="D9" s="656">
        <v>995096452.52834749</v>
      </c>
      <c r="E9" s="656">
        <v>4816178.0100959996</v>
      </c>
      <c r="F9" s="656">
        <v>0</v>
      </c>
      <c r="G9" s="656">
        <v>52771519.428084016</v>
      </c>
      <c r="H9" s="656">
        <v>1262565.914592</v>
      </c>
      <c r="I9" s="656">
        <v>1742061.043576</v>
      </c>
      <c r="J9" s="656">
        <v>243189.37</v>
      </c>
      <c r="K9" s="656">
        <v>0</v>
      </c>
      <c r="L9" s="656">
        <v>40356161.17087198</v>
      </c>
      <c r="M9" s="656">
        <v>1454656.8334859998</v>
      </c>
      <c r="N9" s="656">
        <v>2842417.3146760003</v>
      </c>
      <c r="O9" s="656">
        <v>1131624.8799999999</v>
      </c>
      <c r="P9" s="656">
        <v>2666699.0424320004</v>
      </c>
      <c r="Q9" s="656">
        <v>1835661.568584</v>
      </c>
      <c r="R9" s="656">
        <v>1039813.4957280001</v>
      </c>
      <c r="S9" s="656">
        <v>0</v>
      </c>
      <c r="T9" s="656">
        <v>0</v>
      </c>
      <c r="U9" s="590"/>
    </row>
    <row r="10" spans="1:21">
      <c r="A10" s="622" t="s">
        <v>251</v>
      </c>
      <c r="B10" s="622" t="s">
        <v>790</v>
      </c>
      <c r="C10" s="669">
        <v>623157061.44505537</v>
      </c>
      <c r="D10" s="656">
        <v>568509162.74010921</v>
      </c>
      <c r="E10" s="656">
        <v>2005882.8700960004</v>
      </c>
      <c r="F10" s="656">
        <v>0</v>
      </c>
      <c r="G10" s="656">
        <v>35227015.728564002</v>
      </c>
      <c r="H10" s="656">
        <v>672360.52369599999</v>
      </c>
      <c r="I10" s="656">
        <v>767375.80357600003</v>
      </c>
      <c r="J10" s="656">
        <v>32726.5</v>
      </c>
      <c r="K10" s="656">
        <v>0</v>
      </c>
      <c r="L10" s="656">
        <v>19420882.976382006</v>
      </c>
      <c r="M10" s="656">
        <v>1296949.5269900002</v>
      </c>
      <c r="N10" s="656">
        <v>903792.41999999993</v>
      </c>
      <c r="O10" s="656">
        <v>827833.89999999979</v>
      </c>
      <c r="P10" s="656">
        <v>1355536.59</v>
      </c>
      <c r="Q10" s="656">
        <v>1163970.8193359999</v>
      </c>
      <c r="R10" s="656">
        <v>829957.28166400001</v>
      </c>
      <c r="S10" s="656">
        <v>0</v>
      </c>
      <c r="T10" s="656">
        <v>0</v>
      </c>
      <c r="U10" s="590"/>
    </row>
    <row r="11" spans="1:21">
      <c r="A11" s="623" t="s">
        <v>791</v>
      </c>
      <c r="B11" s="624" t="s">
        <v>792</v>
      </c>
      <c r="C11" s="670">
        <v>150001767.50056401</v>
      </c>
      <c r="D11" s="656">
        <v>129057429.583104</v>
      </c>
      <c r="E11" s="656">
        <v>342649.86</v>
      </c>
      <c r="F11" s="656">
        <v>0</v>
      </c>
      <c r="G11" s="656">
        <v>5044957.2534079999</v>
      </c>
      <c r="H11" s="656">
        <v>184279.95</v>
      </c>
      <c r="I11" s="656">
        <v>107853.74</v>
      </c>
      <c r="J11" s="656">
        <v>56000</v>
      </c>
      <c r="K11" s="656">
        <v>0</v>
      </c>
      <c r="L11" s="656">
        <v>15899380.664052002</v>
      </c>
      <c r="M11" s="656">
        <v>129507.626496</v>
      </c>
      <c r="N11" s="656">
        <v>525640.45239999995</v>
      </c>
      <c r="O11" s="656">
        <v>49885</v>
      </c>
      <c r="P11" s="656">
        <v>1121795.2424320001</v>
      </c>
      <c r="Q11" s="656">
        <v>353373.62924799998</v>
      </c>
      <c r="R11" s="656">
        <v>80000</v>
      </c>
      <c r="S11" s="656">
        <v>0</v>
      </c>
      <c r="T11" s="656">
        <v>0</v>
      </c>
      <c r="U11" s="590"/>
    </row>
    <row r="12" spans="1:21">
      <c r="A12" s="623" t="s">
        <v>793</v>
      </c>
      <c r="B12" s="624" t="s">
        <v>794</v>
      </c>
      <c r="C12" s="670">
        <v>116410041.17675598</v>
      </c>
      <c r="D12" s="656">
        <v>102771346.70681997</v>
      </c>
      <c r="E12" s="656">
        <v>647148.31999999995</v>
      </c>
      <c r="F12" s="656">
        <v>0</v>
      </c>
      <c r="G12" s="656">
        <v>11464928.046111997</v>
      </c>
      <c r="H12" s="656">
        <v>264087.22089599998</v>
      </c>
      <c r="I12" s="656">
        <v>841921.73</v>
      </c>
      <c r="J12" s="656">
        <v>154462.87</v>
      </c>
      <c r="K12" s="656">
        <v>0</v>
      </c>
      <c r="L12" s="656">
        <v>2173766.4238239997</v>
      </c>
      <c r="M12" s="656">
        <v>0</v>
      </c>
      <c r="N12" s="656">
        <v>103417.18</v>
      </c>
      <c r="O12" s="656">
        <v>63217.63</v>
      </c>
      <c r="P12" s="656">
        <v>0</v>
      </c>
      <c r="Q12" s="656">
        <v>118458.29999999999</v>
      </c>
      <c r="R12" s="656">
        <v>0</v>
      </c>
      <c r="S12" s="656">
        <v>0</v>
      </c>
      <c r="T12" s="656">
        <v>0</v>
      </c>
      <c r="U12" s="590"/>
    </row>
    <row r="13" spans="1:21">
      <c r="A13" s="623" t="s">
        <v>795</v>
      </c>
      <c r="B13" s="624" t="s">
        <v>796</v>
      </c>
      <c r="C13" s="670">
        <v>198655263.00492799</v>
      </c>
      <c r="D13" s="656">
        <v>194758513.49831399</v>
      </c>
      <c r="E13" s="656">
        <v>1820496.9599999997</v>
      </c>
      <c r="F13" s="656">
        <v>0</v>
      </c>
      <c r="G13" s="656">
        <v>1034618.4</v>
      </c>
      <c r="H13" s="656">
        <v>141838.22</v>
      </c>
      <c r="I13" s="656">
        <v>24909.77</v>
      </c>
      <c r="J13" s="656">
        <v>0</v>
      </c>
      <c r="K13" s="656">
        <v>0</v>
      </c>
      <c r="L13" s="656">
        <v>2862131.1066140002</v>
      </c>
      <c r="M13" s="656">
        <v>28199.68</v>
      </c>
      <c r="N13" s="656">
        <v>1309567.2622760001</v>
      </c>
      <c r="O13" s="656">
        <v>190688.34999999998</v>
      </c>
      <c r="P13" s="656">
        <v>189367.21000000002</v>
      </c>
      <c r="Q13" s="656">
        <v>199858.82</v>
      </c>
      <c r="R13" s="656">
        <v>129856.214064</v>
      </c>
      <c r="S13" s="656">
        <v>0</v>
      </c>
      <c r="T13" s="656">
        <v>0</v>
      </c>
      <c r="U13" s="590"/>
    </row>
    <row r="14" spans="1:21">
      <c r="A14" s="623" t="s">
        <v>797</v>
      </c>
      <c r="B14" s="624" t="s">
        <v>798</v>
      </c>
      <c r="C14" s="670">
        <v>54057937.271681353</v>
      </c>
      <c r="D14" s="656">
        <v>25792858.727763828</v>
      </c>
      <c r="E14" s="656">
        <v>245083.13444512</v>
      </c>
      <c r="F14" s="656">
        <v>0</v>
      </c>
      <c r="G14" s="656">
        <v>5761313.7509763977</v>
      </c>
      <c r="H14" s="656">
        <v>238720.55645920002</v>
      </c>
      <c r="I14" s="656">
        <v>309754.6563576</v>
      </c>
      <c r="J14" s="656">
        <v>28671.988168</v>
      </c>
      <c r="K14" s="656">
        <v>0</v>
      </c>
      <c r="L14" s="656">
        <v>22503764.792941239</v>
      </c>
      <c r="M14" s="656">
        <v>751463.58472419996</v>
      </c>
      <c r="N14" s="656">
        <v>1381993.9648579997</v>
      </c>
      <c r="O14" s="656">
        <v>1847812.9013759994</v>
      </c>
      <c r="P14" s="656">
        <v>4118681.3767520012</v>
      </c>
      <c r="Q14" s="656">
        <v>2456680.3378808</v>
      </c>
      <c r="R14" s="656">
        <v>1885826.9547279994</v>
      </c>
      <c r="S14" s="656">
        <v>0</v>
      </c>
      <c r="T14" s="656">
        <v>15168.32</v>
      </c>
      <c r="U14" s="590"/>
    </row>
    <row r="15" spans="1:21">
      <c r="A15" s="625">
        <v>1.2</v>
      </c>
      <c r="B15" s="626" t="s">
        <v>799</v>
      </c>
      <c r="C15" s="671"/>
      <c r="D15" s="656"/>
      <c r="E15" s="656"/>
      <c r="F15" s="656"/>
      <c r="G15" s="656"/>
      <c r="H15" s="656"/>
      <c r="I15" s="656"/>
      <c r="J15" s="656"/>
      <c r="K15" s="656"/>
      <c r="L15" s="656"/>
      <c r="M15" s="656"/>
      <c r="N15" s="656"/>
      <c r="O15" s="656"/>
      <c r="P15" s="656"/>
      <c r="Q15" s="656"/>
      <c r="R15" s="656"/>
      <c r="S15" s="656"/>
      <c r="T15" s="656"/>
      <c r="U15" s="590"/>
    </row>
    <row r="16" spans="1:21">
      <c r="A16" s="627">
        <v>1.3</v>
      </c>
      <c r="B16" s="626" t="s">
        <v>800</v>
      </c>
      <c r="C16" s="672">
        <v>1298536971.2401857</v>
      </c>
      <c r="D16" s="672">
        <v>1197395803.3724883</v>
      </c>
      <c r="E16" s="672">
        <v>9463358.8750096746</v>
      </c>
      <c r="F16" s="672">
        <v>0</v>
      </c>
      <c r="G16" s="672">
        <v>55788952.691880055</v>
      </c>
      <c r="H16" s="672">
        <v>1959560.714592</v>
      </c>
      <c r="I16" s="672">
        <v>2712416.806307354</v>
      </c>
      <c r="J16" s="672">
        <v>282778.94899595925</v>
      </c>
      <c r="K16" s="672">
        <v>0</v>
      </c>
      <c r="L16" s="672">
        <v>45352215.175816722</v>
      </c>
      <c r="M16" s="672">
        <v>1677992.523486</v>
      </c>
      <c r="N16" s="672">
        <v>3406760.0425747046</v>
      </c>
      <c r="O16" s="672">
        <v>2701854.181597746</v>
      </c>
      <c r="P16" s="672">
        <v>3859081.1707442719</v>
      </c>
      <c r="Q16" s="672">
        <v>2477914.2337839999</v>
      </c>
      <c r="R16" s="672">
        <v>1632498.2424640004</v>
      </c>
      <c r="S16" s="672">
        <v>0</v>
      </c>
      <c r="T16" s="672">
        <v>15168.32</v>
      </c>
      <c r="U16" s="590"/>
    </row>
    <row r="17" spans="1:21" s="587" customFormat="1" ht="24">
      <c r="A17" s="628" t="s">
        <v>801</v>
      </c>
      <c r="B17" s="629" t="s">
        <v>802</v>
      </c>
      <c r="C17" s="673">
        <v>1006223390.5001951</v>
      </c>
      <c r="D17" s="674">
        <v>914368235.9845835</v>
      </c>
      <c r="E17" s="674">
        <v>4356495.8385590483</v>
      </c>
      <c r="F17" s="674">
        <v>0</v>
      </c>
      <c r="G17" s="674">
        <v>52549414.640152745</v>
      </c>
      <c r="H17" s="674">
        <v>1239806.0945919999</v>
      </c>
      <c r="I17" s="674">
        <v>1739832.8735760001</v>
      </c>
      <c r="J17" s="674">
        <v>243189.37</v>
      </c>
      <c r="K17" s="674">
        <v>0</v>
      </c>
      <c r="L17" s="674">
        <v>39305739.875457972</v>
      </c>
      <c r="M17" s="674">
        <v>1440633.1534859997</v>
      </c>
      <c r="N17" s="674">
        <v>2355058.0523999999</v>
      </c>
      <c r="O17" s="674">
        <v>1060014.9299999997</v>
      </c>
      <c r="P17" s="674">
        <v>2602364.1524320003</v>
      </c>
      <c r="Q17" s="674">
        <v>1760270.863784</v>
      </c>
      <c r="R17" s="674">
        <v>909968.62246400001</v>
      </c>
      <c r="S17" s="674">
        <v>0</v>
      </c>
      <c r="T17" s="674">
        <v>0</v>
      </c>
      <c r="U17" s="595"/>
    </row>
    <row r="18" spans="1:21" s="587" customFormat="1" ht="24">
      <c r="A18" s="630" t="s">
        <v>803</v>
      </c>
      <c r="B18" s="630" t="s">
        <v>804</v>
      </c>
      <c r="C18" s="675">
        <v>2406030576.3210368</v>
      </c>
      <c r="D18" s="674">
        <v>2216917097.5414581</v>
      </c>
      <c r="E18" s="674">
        <v>4291341.5546104331</v>
      </c>
      <c r="F18" s="674">
        <v>0</v>
      </c>
      <c r="G18" s="674">
        <v>83814003.747089744</v>
      </c>
      <c r="H18" s="674">
        <v>1882638.5699917853</v>
      </c>
      <c r="I18" s="674">
        <v>2060494.443373726</v>
      </c>
      <c r="J18" s="674">
        <v>723036.17695247475</v>
      </c>
      <c r="K18" s="674">
        <v>0</v>
      </c>
      <c r="L18" s="674">
        <v>105299475.03248966</v>
      </c>
      <c r="M18" s="674">
        <v>3289642.6019970472</v>
      </c>
      <c r="N18" s="674">
        <v>2142511.9073258545</v>
      </c>
      <c r="O18" s="674">
        <v>1626493.8252590715</v>
      </c>
      <c r="P18" s="674">
        <v>2619153.5701193758</v>
      </c>
      <c r="Q18" s="674">
        <v>3546202.0879656496</v>
      </c>
      <c r="R18" s="674">
        <v>1592392.3236012857</v>
      </c>
      <c r="S18" s="674">
        <v>0</v>
      </c>
      <c r="T18" s="674">
        <v>5982.9265128753214</v>
      </c>
      <c r="U18" s="595"/>
    </row>
    <row r="19" spans="1:21" s="587" customFormat="1">
      <c r="A19" s="628" t="s">
        <v>805</v>
      </c>
      <c r="B19" s="631" t="s">
        <v>806</v>
      </c>
      <c r="C19" s="676">
        <v>1444534584.1249168</v>
      </c>
      <c r="D19" s="674">
        <v>1318697799.9894118</v>
      </c>
      <c r="E19" s="674">
        <v>3405726.3329374837</v>
      </c>
      <c r="F19" s="674">
        <v>0</v>
      </c>
      <c r="G19" s="674">
        <v>82845215.466321275</v>
      </c>
      <c r="H19" s="674">
        <v>1565923.1891169322</v>
      </c>
      <c r="I19" s="674">
        <v>1965276.5864854462</v>
      </c>
      <c r="J19" s="674">
        <v>715822.73330038518</v>
      </c>
      <c r="K19" s="674">
        <v>0</v>
      </c>
      <c r="L19" s="674">
        <v>42991568.669185013</v>
      </c>
      <c r="M19" s="674">
        <v>3234693.0119970478</v>
      </c>
      <c r="N19" s="674">
        <v>1755052.681585046</v>
      </c>
      <c r="O19" s="674">
        <v>1420756.1182595359</v>
      </c>
      <c r="P19" s="674">
        <v>2450985.7106302571</v>
      </c>
      <c r="Q19" s="674">
        <v>2193286.5170513405</v>
      </c>
      <c r="R19" s="674">
        <v>996917.744871006</v>
      </c>
      <c r="S19" s="674">
        <v>0</v>
      </c>
      <c r="T19" s="674">
        <v>0</v>
      </c>
      <c r="U19" s="595"/>
    </row>
    <row r="20" spans="1:21" s="587" customFormat="1">
      <c r="A20" s="630" t="s">
        <v>807</v>
      </c>
      <c r="B20" s="630" t="s">
        <v>808</v>
      </c>
      <c r="C20" s="675">
        <v>570655.01800000016</v>
      </c>
      <c r="D20" s="674">
        <v>556109.93800000008</v>
      </c>
      <c r="E20" s="674">
        <v>0</v>
      </c>
      <c r="F20" s="674">
        <v>0</v>
      </c>
      <c r="G20" s="674">
        <v>14545.08</v>
      </c>
      <c r="H20" s="674">
        <v>0</v>
      </c>
      <c r="I20" s="674">
        <v>0</v>
      </c>
      <c r="J20" s="674">
        <v>0</v>
      </c>
      <c r="K20" s="674">
        <v>0</v>
      </c>
      <c r="L20" s="674">
        <v>0</v>
      </c>
      <c r="M20" s="674">
        <v>0</v>
      </c>
      <c r="N20" s="674">
        <v>0</v>
      </c>
      <c r="O20" s="674">
        <v>0</v>
      </c>
      <c r="P20" s="674">
        <v>0</v>
      </c>
      <c r="Q20" s="674">
        <v>0</v>
      </c>
      <c r="R20" s="674">
        <v>0</v>
      </c>
      <c r="S20" s="674">
        <v>0</v>
      </c>
      <c r="T20" s="674">
        <v>0</v>
      </c>
      <c r="U20" s="595"/>
    </row>
    <row r="21" spans="1:21" s="587" customFormat="1">
      <c r="A21" s="632">
        <v>1.4</v>
      </c>
      <c r="B21" s="633" t="s">
        <v>939</v>
      </c>
      <c r="C21" s="677"/>
      <c r="D21" s="674"/>
      <c r="E21" s="674"/>
      <c r="F21" s="674"/>
      <c r="G21" s="674"/>
      <c r="H21" s="674"/>
      <c r="I21" s="674"/>
      <c r="J21" s="674"/>
      <c r="K21" s="674"/>
      <c r="L21" s="674"/>
      <c r="M21" s="674"/>
      <c r="N21" s="674"/>
      <c r="O21" s="674"/>
      <c r="P21" s="674"/>
      <c r="Q21" s="674"/>
      <c r="R21" s="674"/>
      <c r="S21" s="674"/>
      <c r="T21" s="674"/>
      <c r="U21" s="595"/>
    </row>
    <row r="22" spans="1:21" s="587" customFormat="1">
      <c r="A22" s="632">
        <v>1.5</v>
      </c>
      <c r="B22" s="633" t="s">
        <v>940</v>
      </c>
      <c r="C22" s="677"/>
      <c r="D22" s="674"/>
      <c r="E22" s="674"/>
      <c r="F22" s="674"/>
      <c r="G22" s="674"/>
      <c r="H22" s="674"/>
      <c r="I22" s="674"/>
      <c r="J22" s="674"/>
      <c r="K22" s="674"/>
      <c r="L22" s="674"/>
      <c r="M22" s="674"/>
      <c r="N22" s="674"/>
      <c r="O22" s="674"/>
      <c r="P22" s="674"/>
      <c r="Q22" s="674"/>
      <c r="R22" s="674"/>
      <c r="S22" s="674"/>
      <c r="T22" s="674"/>
      <c r="U22" s="595"/>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scale="1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7"/>
  <sheetViews>
    <sheetView showGridLines="0" topLeftCell="C1" zoomScale="85" zoomScaleNormal="85" zoomScaleSheetLayoutView="85" workbookViewId="0">
      <selection activeCell="E26" sqref="E26"/>
    </sheetView>
  </sheetViews>
  <sheetFormatPr defaultColWidth="9.109375" defaultRowHeight="12"/>
  <cols>
    <col min="1" max="1" width="11.88671875" style="562" bestFit="1" customWidth="1"/>
    <col min="2" max="2" width="80.44140625" style="562" customWidth="1"/>
    <col min="3" max="5" width="19.5546875" style="562" customWidth="1"/>
    <col min="6" max="7" width="19.5546875" style="637" customWidth="1"/>
    <col min="8" max="9" width="19.5546875" style="562" customWidth="1"/>
    <col min="10" max="14" width="19.5546875" style="637" customWidth="1"/>
    <col min="15" max="15" width="19.5546875" style="562" customWidth="1"/>
    <col min="16" max="16384" width="9.109375" style="562"/>
  </cols>
  <sheetData>
    <row r="1" spans="1:15" ht="13.8">
      <c r="A1" s="561" t="s">
        <v>188</v>
      </c>
      <c r="B1" s="616" t="str">
        <f>Info!C2</f>
        <v>სს ”ლიბერთი ბანკი”</v>
      </c>
      <c r="F1" s="562"/>
      <c r="G1" s="562"/>
      <c r="J1" s="562"/>
      <c r="K1" s="562"/>
      <c r="L1" s="562"/>
      <c r="M1" s="562"/>
      <c r="N1" s="562"/>
    </row>
    <row r="2" spans="1:15">
      <c r="A2" s="563" t="s">
        <v>189</v>
      </c>
      <c r="B2" s="564">
        <f>'1. key ratios'!B2</f>
        <v>44834</v>
      </c>
      <c r="F2" s="562"/>
      <c r="G2" s="562"/>
      <c r="J2" s="562"/>
      <c r="K2" s="562"/>
      <c r="L2" s="562"/>
      <c r="M2" s="562"/>
      <c r="N2" s="562"/>
    </row>
    <row r="3" spans="1:15">
      <c r="A3" s="565" t="s">
        <v>811</v>
      </c>
      <c r="F3" s="562"/>
      <c r="G3" s="562"/>
      <c r="J3" s="562"/>
      <c r="K3" s="562"/>
      <c r="L3" s="562"/>
      <c r="M3" s="562"/>
      <c r="N3" s="562"/>
    </row>
    <row r="4" spans="1:15">
      <c r="F4" s="562"/>
      <c r="G4" s="562"/>
      <c r="J4" s="562"/>
      <c r="K4" s="562"/>
      <c r="L4" s="562"/>
      <c r="M4" s="562"/>
      <c r="N4" s="562"/>
    </row>
    <row r="5" spans="1:15" ht="37.5" customHeight="1">
      <c r="A5" s="794" t="s">
        <v>812</v>
      </c>
      <c r="B5" s="795"/>
      <c r="C5" s="840" t="s">
        <v>813</v>
      </c>
      <c r="D5" s="841"/>
      <c r="E5" s="841"/>
      <c r="F5" s="841"/>
      <c r="G5" s="841"/>
      <c r="H5" s="842"/>
      <c r="I5" s="843" t="s">
        <v>814</v>
      </c>
      <c r="J5" s="844"/>
      <c r="K5" s="844"/>
      <c r="L5" s="844"/>
      <c r="M5" s="844"/>
      <c r="N5" s="845"/>
      <c r="O5" s="846" t="s">
        <v>684</v>
      </c>
    </row>
    <row r="6" spans="1:15" ht="39.6" customHeight="1">
      <c r="A6" s="798"/>
      <c r="B6" s="799"/>
      <c r="C6" s="634"/>
      <c r="D6" s="579" t="s">
        <v>815</v>
      </c>
      <c r="E6" s="579" t="s">
        <v>816</v>
      </c>
      <c r="F6" s="579" t="s">
        <v>817</v>
      </c>
      <c r="G6" s="579" t="s">
        <v>818</v>
      </c>
      <c r="H6" s="579" t="s">
        <v>819</v>
      </c>
      <c r="I6" s="635"/>
      <c r="J6" s="579" t="s">
        <v>815</v>
      </c>
      <c r="K6" s="579" t="s">
        <v>816</v>
      </c>
      <c r="L6" s="579" t="s">
        <v>817</v>
      </c>
      <c r="M6" s="579" t="s">
        <v>818</v>
      </c>
      <c r="N6" s="579" t="s">
        <v>819</v>
      </c>
      <c r="O6" s="847"/>
    </row>
    <row r="7" spans="1:15">
      <c r="A7" s="588">
        <v>1</v>
      </c>
      <c r="B7" s="589" t="s">
        <v>694</v>
      </c>
      <c r="C7" s="661">
        <v>608848511.68878365</v>
      </c>
      <c r="D7" s="656">
        <v>580321617.44079924</v>
      </c>
      <c r="E7" s="656">
        <v>7378663.1299999999</v>
      </c>
      <c r="F7" s="656">
        <v>3758209.4894239991</v>
      </c>
      <c r="G7" s="656">
        <v>2979791.4100000015</v>
      </c>
      <c r="H7" s="656">
        <v>14410230.218556007</v>
      </c>
      <c r="I7" s="656">
        <v>29359223.240598902</v>
      </c>
      <c r="J7" s="656">
        <v>11593768.15721566</v>
      </c>
      <c r="K7" s="656">
        <v>737866.31299999997</v>
      </c>
      <c r="L7" s="656">
        <v>1127462.8468271997</v>
      </c>
      <c r="M7" s="656">
        <v>1489895.7050000008</v>
      </c>
      <c r="N7" s="656">
        <v>14410230.218556007</v>
      </c>
      <c r="O7" s="656"/>
    </row>
    <row r="8" spans="1:15">
      <c r="A8" s="588">
        <v>2</v>
      </c>
      <c r="B8" s="589" t="s">
        <v>695</v>
      </c>
      <c r="C8" s="661">
        <v>26657388.378559999</v>
      </c>
      <c r="D8" s="656">
        <v>26657388.378559999</v>
      </c>
      <c r="E8" s="656">
        <v>0</v>
      </c>
      <c r="F8" s="662">
        <v>0</v>
      </c>
      <c r="G8" s="662">
        <v>0</v>
      </c>
      <c r="H8" s="656">
        <v>0</v>
      </c>
      <c r="I8" s="656">
        <v>533147.76757119992</v>
      </c>
      <c r="J8" s="662">
        <v>533147.76757119992</v>
      </c>
      <c r="K8" s="662">
        <v>0</v>
      </c>
      <c r="L8" s="662">
        <v>0</v>
      </c>
      <c r="M8" s="662">
        <v>0</v>
      </c>
      <c r="N8" s="662">
        <v>0</v>
      </c>
      <c r="O8" s="656"/>
    </row>
    <row r="9" spans="1:15">
      <c r="A9" s="588">
        <v>3</v>
      </c>
      <c r="B9" s="589" t="s">
        <v>696</v>
      </c>
      <c r="C9" s="661">
        <v>69507406.815648004</v>
      </c>
      <c r="D9" s="656">
        <v>69507406.815648004</v>
      </c>
      <c r="E9" s="656">
        <v>0</v>
      </c>
      <c r="F9" s="663">
        <v>0</v>
      </c>
      <c r="G9" s="663">
        <v>0</v>
      </c>
      <c r="H9" s="656">
        <v>0</v>
      </c>
      <c r="I9" s="656">
        <v>1390148.1363129595</v>
      </c>
      <c r="J9" s="663">
        <v>1390148.1363129595</v>
      </c>
      <c r="K9" s="663">
        <v>0</v>
      </c>
      <c r="L9" s="663">
        <v>0</v>
      </c>
      <c r="M9" s="663">
        <v>0</v>
      </c>
      <c r="N9" s="663">
        <v>0</v>
      </c>
      <c r="O9" s="656"/>
    </row>
    <row r="10" spans="1:15">
      <c r="A10" s="588">
        <v>4</v>
      </c>
      <c r="B10" s="589" t="s">
        <v>697</v>
      </c>
      <c r="C10" s="661">
        <v>60526555.843791991</v>
      </c>
      <c r="D10" s="656">
        <v>58529086.033792004</v>
      </c>
      <c r="E10" s="656">
        <v>1961958.3999999999</v>
      </c>
      <c r="F10" s="663">
        <v>0</v>
      </c>
      <c r="G10" s="663">
        <v>0</v>
      </c>
      <c r="H10" s="656">
        <v>35511.410000000003</v>
      </c>
      <c r="I10" s="656">
        <v>1358288.9706758403</v>
      </c>
      <c r="J10" s="663">
        <v>1126581.72067584</v>
      </c>
      <c r="K10" s="663">
        <v>196195.84</v>
      </c>
      <c r="L10" s="663">
        <v>0</v>
      </c>
      <c r="M10" s="663">
        <v>0</v>
      </c>
      <c r="N10" s="663">
        <v>35511.410000000003</v>
      </c>
      <c r="O10" s="656"/>
    </row>
    <row r="11" spans="1:15">
      <c r="A11" s="588">
        <v>5</v>
      </c>
      <c r="B11" s="589" t="s">
        <v>698</v>
      </c>
      <c r="C11" s="661">
        <v>77865520.377060041</v>
      </c>
      <c r="D11" s="656">
        <v>62876809.03716401</v>
      </c>
      <c r="E11" s="656">
        <v>12369130.125906002</v>
      </c>
      <c r="F11" s="663">
        <v>1778482.3600060001</v>
      </c>
      <c r="G11" s="663">
        <v>32249.579999999998</v>
      </c>
      <c r="H11" s="656">
        <v>808849.27398400009</v>
      </c>
      <c r="I11" s="656">
        <v>3852967.9653196787</v>
      </c>
      <c r="J11" s="663">
        <v>1257536.1807432803</v>
      </c>
      <c r="K11" s="663">
        <v>1236913.0125905999</v>
      </c>
      <c r="L11" s="663">
        <v>533544.7080018</v>
      </c>
      <c r="M11" s="663">
        <v>16124.789999999999</v>
      </c>
      <c r="N11" s="663">
        <v>808849.27398400009</v>
      </c>
      <c r="O11" s="656"/>
    </row>
    <row r="12" spans="1:15">
      <c r="A12" s="588">
        <v>6</v>
      </c>
      <c r="B12" s="589" t="s">
        <v>699</v>
      </c>
      <c r="C12" s="661">
        <v>6055955.1664840002</v>
      </c>
      <c r="D12" s="656">
        <v>5759766.4562499998</v>
      </c>
      <c r="E12" s="656">
        <v>285760.16023400001</v>
      </c>
      <c r="F12" s="663">
        <v>0</v>
      </c>
      <c r="G12" s="663">
        <v>0</v>
      </c>
      <c r="H12" s="656">
        <v>10428.549999999999</v>
      </c>
      <c r="I12" s="656">
        <v>154199.89514839998</v>
      </c>
      <c r="J12" s="663">
        <v>115195.329125</v>
      </c>
      <c r="K12" s="663">
        <v>28576.0160234</v>
      </c>
      <c r="L12" s="663">
        <v>0</v>
      </c>
      <c r="M12" s="663">
        <v>0</v>
      </c>
      <c r="N12" s="663">
        <v>10428.549999999999</v>
      </c>
      <c r="O12" s="656"/>
    </row>
    <row r="13" spans="1:15">
      <c r="A13" s="588">
        <v>7</v>
      </c>
      <c r="B13" s="589" t="s">
        <v>700</v>
      </c>
      <c r="C13" s="661">
        <v>23113337.067976002</v>
      </c>
      <c r="D13" s="656">
        <v>22767344.217976</v>
      </c>
      <c r="E13" s="656">
        <v>196748.08000000002</v>
      </c>
      <c r="F13" s="663">
        <v>122372.63</v>
      </c>
      <c r="G13" s="663">
        <v>10474.34</v>
      </c>
      <c r="H13" s="656">
        <v>16397.8</v>
      </c>
      <c r="I13" s="656">
        <v>533368.45135951997</v>
      </c>
      <c r="J13" s="663">
        <v>455346.88435952005</v>
      </c>
      <c r="K13" s="663">
        <v>19674.807999999997</v>
      </c>
      <c r="L13" s="663">
        <v>36711.788999999997</v>
      </c>
      <c r="M13" s="663">
        <v>5237.17</v>
      </c>
      <c r="N13" s="663">
        <v>16397.8</v>
      </c>
      <c r="O13" s="656"/>
    </row>
    <row r="14" spans="1:15">
      <c r="A14" s="588">
        <v>8</v>
      </c>
      <c r="B14" s="589" t="s">
        <v>701</v>
      </c>
      <c r="C14" s="661">
        <v>9928854.6564400047</v>
      </c>
      <c r="D14" s="656">
        <v>9176437.0387920048</v>
      </c>
      <c r="E14" s="656">
        <v>695901.73999999987</v>
      </c>
      <c r="F14" s="663">
        <v>3875.3700000000003</v>
      </c>
      <c r="G14" s="663">
        <v>0</v>
      </c>
      <c r="H14" s="656">
        <v>52640.507647999999</v>
      </c>
      <c r="I14" s="656">
        <v>306922.03342383978</v>
      </c>
      <c r="J14" s="663">
        <v>183528.74077584004</v>
      </c>
      <c r="K14" s="663">
        <v>69590.173999999999</v>
      </c>
      <c r="L14" s="663">
        <v>1162.6110000000001</v>
      </c>
      <c r="M14" s="663">
        <v>0</v>
      </c>
      <c r="N14" s="663">
        <v>52640.507647999999</v>
      </c>
      <c r="O14" s="656"/>
    </row>
    <row r="15" spans="1:15">
      <c r="A15" s="588">
        <v>9</v>
      </c>
      <c r="B15" s="589" t="s">
        <v>702</v>
      </c>
      <c r="C15" s="661">
        <v>10945600.073658001</v>
      </c>
      <c r="D15" s="656">
        <v>10871405.303657999</v>
      </c>
      <c r="E15" s="656">
        <v>0</v>
      </c>
      <c r="F15" s="663">
        <v>27401.82</v>
      </c>
      <c r="G15" s="663">
        <v>0</v>
      </c>
      <c r="H15" s="656">
        <v>46792.950000000004</v>
      </c>
      <c r="I15" s="656">
        <v>272441.60207316006</v>
      </c>
      <c r="J15" s="663">
        <v>217428.10607315999</v>
      </c>
      <c r="K15" s="663">
        <v>0</v>
      </c>
      <c r="L15" s="663">
        <v>8220.5460000000003</v>
      </c>
      <c r="M15" s="663">
        <v>0</v>
      </c>
      <c r="N15" s="663">
        <v>46792.950000000004</v>
      </c>
      <c r="O15" s="656"/>
    </row>
    <row r="16" spans="1:15">
      <c r="A16" s="588">
        <v>10</v>
      </c>
      <c r="B16" s="589" t="s">
        <v>703</v>
      </c>
      <c r="C16" s="661">
        <v>2544030.8652240001</v>
      </c>
      <c r="D16" s="656">
        <v>2423245.4352240004</v>
      </c>
      <c r="E16" s="656">
        <v>117280.7</v>
      </c>
      <c r="F16" s="663">
        <v>0</v>
      </c>
      <c r="G16" s="663">
        <v>0</v>
      </c>
      <c r="H16" s="656">
        <v>3504.73</v>
      </c>
      <c r="I16" s="656">
        <v>63697.708704479999</v>
      </c>
      <c r="J16" s="663">
        <v>48464.908704479996</v>
      </c>
      <c r="K16" s="663">
        <v>11728.07</v>
      </c>
      <c r="L16" s="663">
        <v>0</v>
      </c>
      <c r="M16" s="663">
        <v>0</v>
      </c>
      <c r="N16" s="663">
        <v>3504.73</v>
      </c>
      <c r="O16" s="656"/>
    </row>
    <row r="17" spans="1:15">
      <c r="A17" s="588">
        <v>11</v>
      </c>
      <c r="B17" s="589" t="s">
        <v>704</v>
      </c>
      <c r="C17" s="661">
        <v>4721175.3122239998</v>
      </c>
      <c r="D17" s="656">
        <v>4657206.2522240002</v>
      </c>
      <c r="E17" s="656">
        <v>0</v>
      </c>
      <c r="F17" s="663">
        <v>0</v>
      </c>
      <c r="G17" s="663">
        <v>0</v>
      </c>
      <c r="H17" s="656">
        <v>63969.06</v>
      </c>
      <c r="I17" s="656">
        <v>157113.18504448002</v>
      </c>
      <c r="J17" s="663">
        <v>93144.12504448001</v>
      </c>
      <c r="K17" s="663">
        <v>0</v>
      </c>
      <c r="L17" s="663">
        <v>0</v>
      </c>
      <c r="M17" s="663">
        <v>0</v>
      </c>
      <c r="N17" s="663">
        <v>63969.06</v>
      </c>
      <c r="O17" s="656"/>
    </row>
    <row r="18" spans="1:15">
      <c r="A18" s="588">
        <v>12</v>
      </c>
      <c r="B18" s="589" t="s">
        <v>705</v>
      </c>
      <c r="C18" s="661">
        <v>163970487.20317829</v>
      </c>
      <c r="D18" s="656">
        <v>155651166.1145322</v>
      </c>
      <c r="E18" s="656">
        <v>3022462.8827759996</v>
      </c>
      <c r="F18" s="663">
        <v>1375995.28587</v>
      </c>
      <c r="G18" s="663">
        <v>562974.79</v>
      </c>
      <c r="H18" s="656">
        <v>3357888.1300000018</v>
      </c>
      <c r="I18" s="656">
        <v>7467403.5671292385</v>
      </c>
      <c r="J18" s="663">
        <v>3112983.1680906415</v>
      </c>
      <c r="K18" s="663">
        <v>302246.2882775999</v>
      </c>
      <c r="L18" s="663">
        <v>412798.58576100005</v>
      </c>
      <c r="M18" s="663">
        <v>281487.39500000002</v>
      </c>
      <c r="N18" s="663">
        <v>3357888.1300000018</v>
      </c>
      <c r="O18" s="656"/>
    </row>
    <row r="19" spans="1:15">
      <c r="A19" s="588">
        <v>13</v>
      </c>
      <c r="B19" s="589" t="s">
        <v>706</v>
      </c>
      <c r="C19" s="661">
        <v>48816617.211871997</v>
      </c>
      <c r="D19" s="656">
        <v>48190722.93187201</v>
      </c>
      <c r="E19" s="656">
        <v>152435.32</v>
      </c>
      <c r="F19" s="663">
        <v>87233.12</v>
      </c>
      <c r="G19" s="663">
        <v>60004.42</v>
      </c>
      <c r="H19" s="656">
        <v>326221.42000000004</v>
      </c>
      <c r="I19" s="656">
        <v>1361451.5566374396</v>
      </c>
      <c r="J19" s="663">
        <v>963814.45863744034</v>
      </c>
      <c r="K19" s="663">
        <v>15243.531999999999</v>
      </c>
      <c r="L19" s="663">
        <v>26169.936000000002</v>
      </c>
      <c r="M19" s="663">
        <v>30002.21</v>
      </c>
      <c r="N19" s="663">
        <v>326221.42000000004</v>
      </c>
      <c r="O19" s="656"/>
    </row>
    <row r="20" spans="1:15">
      <c r="A20" s="588">
        <v>14</v>
      </c>
      <c r="B20" s="589" t="s">
        <v>707</v>
      </c>
      <c r="C20" s="661">
        <v>49533734.445597984</v>
      </c>
      <c r="D20" s="656">
        <v>36641033.928937994</v>
      </c>
      <c r="E20" s="656">
        <v>7228149.5890080016</v>
      </c>
      <c r="F20" s="663">
        <v>4699333.6176520009</v>
      </c>
      <c r="G20" s="663">
        <v>872752.31</v>
      </c>
      <c r="H20" s="656">
        <v>92464.999999999985</v>
      </c>
      <c r="I20" s="656">
        <v>3366278.2161751608</v>
      </c>
      <c r="J20" s="663">
        <v>704822.01697876013</v>
      </c>
      <c r="K20" s="663">
        <v>722814.95890079997</v>
      </c>
      <c r="L20" s="663">
        <v>1409800.0852955999</v>
      </c>
      <c r="M20" s="663">
        <v>436376.15500000003</v>
      </c>
      <c r="N20" s="663">
        <v>92464.999999999985</v>
      </c>
      <c r="O20" s="656"/>
    </row>
    <row r="21" spans="1:15">
      <c r="A21" s="588">
        <v>15</v>
      </c>
      <c r="B21" s="589" t="s">
        <v>708</v>
      </c>
      <c r="C21" s="661">
        <v>14500134.568990003</v>
      </c>
      <c r="D21" s="656">
        <v>12844199.898322003</v>
      </c>
      <c r="E21" s="656">
        <v>740815.67926</v>
      </c>
      <c r="F21" s="663">
        <v>674754.22140799998</v>
      </c>
      <c r="G21" s="663">
        <v>51090.87</v>
      </c>
      <c r="H21" s="656">
        <v>189273.90000000002</v>
      </c>
      <c r="I21" s="656">
        <v>748211.1673148399</v>
      </c>
      <c r="J21" s="663">
        <v>256883.99796644005</v>
      </c>
      <c r="K21" s="663">
        <v>74081.567926000003</v>
      </c>
      <c r="L21" s="663">
        <v>202426.26642240002</v>
      </c>
      <c r="M21" s="663">
        <v>25545.435000000001</v>
      </c>
      <c r="N21" s="663">
        <v>189273.90000000002</v>
      </c>
      <c r="O21" s="656"/>
    </row>
    <row r="22" spans="1:15">
      <c r="A22" s="588">
        <v>16</v>
      </c>
      <c r="B22" s="589" t="s">
        <v>709</v>
      </c>
      <c r="C22" s="661">
        <v>9099935.4678399991</v>
      </c>
      <c r="D22" s="656">
        <v>9099935.4678399991</v>
      </c>
      <c r="E22" s="656">
        <v>0</v>
      </c>
      <c r="F22" s="663">
        <v>0</v>
      </c>
      <c r="G22" s="663">
        <v>0</v>
      </c>
      <c r="H22" s="656">
        <v>0</v>
      </c>
      <c r="I22" s="656">
        <v>181998.70935680001</v>
      </c>
      <c r="J22" s="663">
        <v>181998.70935680001</v>
      </c>
      <c r="K22" s="663">
        <v>0</v>
      </c>
      <c r="L22" s="663">
        <v>0</v>
      </c>
      <c r="M22" s="663">
        <v>0</v>
      </c>
      <c r="N22" s="663">
        <v>0</v>
      </c>
      <c r="O22" s="656"/>
    </row>
    <row r="23" spans="1:15">
      <c r="A23" s="588">
        <v>17</v>
      </c>
      <c r="B23" s="589" t="s">
        <v>710</v>
      </c>
      <c r="C23" s="661">
        <v>18091477.33808</v>
      </c>
      <c r="D23" s="656">
        <v>18091477.33808</v>
      </c>
      <c r="E23" s="656">
        <v>0</v>
      </c>
      <c r="F23" s="663">
        <v>0</v>
      </c>
      <c r="G23" s="663">
        <v>0</v>
      </c>
      <c r="H23" s="656">
        <v>0</v>
      </c>
      <c r="I23" s="656">
        <v>361829.54676160001</v>
      </c>
      <c r="J23" s="663">
        <v>361829.54676160001</v>
      </c>
      <c r="K23" s="663">
        <v>0</v>
      </c>
      <c r="L23" s="663">
        <v>0</v>
      </c>
      <c r="M23" s="663">
        <v>0</v>
      </c>
      <c r="N23" s="663">
        <v>0</v>
      </c>
      <c r="O23" s="656"/>
    </row>
    <row r="24" spans="1:15">
      <c r="A24" s="588">
        <v>18</v>
      </c>
      <c r="B24" s="589" t="s">
        <v>711</v>
      </c>
      <c r="C24" s="661">
        <v>59038495.474186003</v>
      </c>
      <c r="D24" s="656">
        <v>59038495.474186003</v>
      </c>
      <c r="E24" s="656">
        <v>0</v>
      </c>
      <c r="F24" s="663">
        <v>0</v>
      </c>
      <c r="G24" s="663">
        <v>0</v>
      </c>
      <c r="H24" s="656">
        <v>0</v>
      </c>
      <c r="I24" s="656">
        <v>1180769.9094837198</v>
      </c>
      <c r="J24" s="663">
        <v>1180769.9094837198</v>
      </c>
      <c r="K24" s="663">
        <v>0</v>
      </c>
      <c r="L24" s="663">
        <v>0</v>
      </c>
      <c r="M24" s="663">
        <v>0</v>
      </c>
      <c r="N24" s="663">
        <v>0</v>
      </c>
      <c r="O24" s="656"/>
    </row>
    <row r="25" spans="1:15">
      <c r="A25" s="588">
        <v>19</v>
      </c>
      <c r="B25" s="589" t="s">
        <v>712</v>
      </c>
      <c r="C25" s="661">
        <v>587675.31568399991</v>
      </c>
      <c r="D25" s="656">
        <v>338040.28573200002</v>
      </c>
      <c r="E25" s="656">
        <v>0</v>
      </c>
      <c r="F25" s="663">
        <v>0</v>
      </c>
      <c r="G25" s="663">
        <v>0</v>
      </c>
      <c r="H25" s="656">
        <v>249635.02995200001</v>
      </c>
      <c r="I25" s="656">
        <v>256395.83566664002</v>
      </c>
      <c r="J25" s="663">
        <v>6760.8057146400006</v>
      </c>
      <c r="K25" s="663">
        <v>0</v>
      </c>
      <c r="L25" s="663">
        <v>0</v>
      </c>
      <c r="M25" s="663">
        <v>0</v>
      </c>
      <c r="N25" s="663">
        <v>249635.02995200001</v>
      </c>
      <c r="O25" s="656"/>
    </row>
    <row r="26" spans="1:15">
      <c r="A26" s="588">
        <v>20</v>
      </c>
      <c r="B26" s="589" t="s">
        <v>713</v>
      </c>
      <c r="C26" s="661">
        <v>34973893.974883981</v>
      </c>
      <c r="D26" s="656">
        <v>22030192.316641998</v>
      </c>
      <c r="E26" s="656">
        <v>6728.3600000000006</v>
      </c>
      <c r="F26" s="663">
        <v>12936973.298241999</v>
      </c>
      <c r="G26" s="663">
        <v>0</v>
      </c>
      <c r="H26" s="656">
        <v>0</v>
      </c>
      <c r="I26" s="656">
        <v>4322356.8826054409</v>
      </c>
      <c r="J26" s="663">
        <v>440592.05713284016</v>
      </c>
      <c r="K26" s="663">
        <v>672.83600000000001</v>
      </c>
      <c r="L26" s="663">
        <v>3881091.9894726002</v>
      </c>
      <c r="M26" s="663">
        <v>0</v>
      </c>
      <c r="N26" s="663">
        <v>0</v>
      </c>
      <c r="O26" s="656"/>
    </row>
    <row r="27" spans="1:15">
      <c r="A27" s="588">
        <v>21</v>
      </c>
      <c r="B27" s="589" t="s">
        <v>714</v>
      </c>
      <c r="C27" s="661">
        <v>8485158.4901939984</v>
      </c>
      <c r="D27" s="656">
        <v>8485158.4901939984</v>
      </c>
      <c r="E27" s="656">
        <v>0</v>
      </c>
      <c r="F27" s="663">
        <v>0</v>
      </c>
      <c r="G27" s="663">
        <v>0</v>
      </c>
      <c r="H27" s="656">
        <v>0</v>
      </c>
      <c r="I27" s="656">
        <v>169703.16980388001</v>
      </c>
      <c r="J27" s="663">
        <v>169703.16980388001</v>
      </c>
      <c r="K27" s="663">
        <v>0</v>
      </c>
      <c r="L27" s="663">
        <v>0</v>
      </c>
      <c r="M27" s="663">
        <v>0</v>
      </c>
      <c r="N27" s="663">
        <v>0</v>
      </c>
      <c r="O27" s="656"/>
    </row>
    <row r="28" spans="1:15">
      <c r="A28" s="588">
        <v>22</v>
      </c>
      <c r="B28" s="589" t="s">
        <v>715</v>
      </c>
      <c r="C28" s="661">
        <v>8465884.8818080015</v>
      </c>
      <c r="D28" s="656">
        <v>123611.596112</v>
      </c>
      <c r="E28" s="656">
        <v>8342273.2856959999</v>
      </c>
      <c r="F28" s="663">
        <v>0</v>
      </c>
      <c r="G28" s="663">
        <v>0</v>
      </c>
      <c r="H28" s="656">
        <v>0</v>
      </c>
      <c r="I28" s="656">
        <v>836699.56049184001</v>
      </c>
      <c r="J28" s="663">
        <v>2472.2319222400001</v>
      </c>
      <c r="K28" s="663">
        <v>834227.32856960001</v>
      </c>
      <c r="L28" s="663">
        <v>0</v>
      </c>
      <c r="M28" s="663">
        <v>0</v>
      </c>
      <c r="N28" s="663">
        <v>0</v>
      </c>
      <c r="O28" s="656"/>
    </row>
    <row r="29" spans="1:15">
      <c r="A29" s="588">
        <v>23</v>
      </c>
      <c r="B29" s="589" t="s">
        <v>716</v>
      </c>
      <c r="C29" s="661">
        <v>80825084.879873961</v>
      </c>
      <c r="D29" s="656">
        <v>69945352.285922006</v>
      </c>
      <c r="E29" s="656">
        <v>3196104.7566880002</v>
      </c>
      <c r="F29" s="663">
        <v>3306526.6850859993</v>
      </c>
      <c r="G29" s="663">
        <v>1267937.7711539997</v>
      </c>
      <c r="H29" s="656">
        <v>3109163.3810239998</v>
      </c>
      <c r="I29" s="656">
        <v>6453607.7935140468</v>
      </c>
      <c r="J29" s="663">
        <v>1398907.0457184399</v>
      </c>
      <c r="K29" s="663">
        <v>319610.47566879995</v>
      </c>
      <c r="L29" s="663">
        <v>991958.00552580017</v>
      </c>
      <c r="M29" s="663">
        <v>633968.88557699986</v>
      </c>
      <c r="N29" s="663">
        <v>3109163.3810239998</v>
      </c>
      <c r="O29" s="656"/>
    </row>
    <row r="30" spans="1:15">
      <c r="A30" s="588">
        <v>24</v>
      </c>
      <c r="B30" s="589" t="s">
        <v>717</v>
      </c>
      <c r="C30" s="661">
        <v>384396446.80122334</v>
      </c>
      <c r="D30" s="656">
        <v>362866415.6407553</v>
      </c>
      <c r="E30" s="656">
        <v>10129298.130191999</v>
      </c>
      <c r="F30" s="663">
        <v>2009459.6279999996</v>
      </c>
      <c r="G30" s="663">
        <v>2342703.6422760002</v>
      </c>
      <c r="H30" s="656">
        <v>7048569.7600000016</v>
      </c>
      <c r="I30" s="656">
        <v>16945654.612572294</v>
      </c>
      <c r="J30" s="663">
        <v>7109965.3300151052</v>
      </c>
      <c r="K30" s="663">
        <v>1012929.8130192003</v>
      </c>
      <c r="L30" s="663">
        <v>602837.88840000005</v>
      </c>
      <c r="M30" s="663">
        <v>1171351.8211380001</v>
      </c>
      <c r="N30" s="663">
        <v>7048569.7600000016</v>
      </c>
      <c r="O30" s="656"/>
    </row>
    <row r="31" spans="1:15">
      <c r="A31" s="588">
        <v>25</v>
      </c>
      <c r="B31" s="589" t="s">
        <v>718</v>
      </c>
      <c r="C31" s="661">
        <v>6624867.3531116778</v>
      </c>
      <c r="D31" s="656">
        <v>6001199.9431116804</v>
      </c>
      <c r="E31" s="656">
        <v>238909.79</v>
      </c>
      <c r="F31" s="663">
        <v>43694.39</v>
      </c>
      <c r="G31" s="663">
        <v>59967.82</v>
      </c>
      <c r="H31" s="656">
        <v>281095.41000000009</v>
      </c>
      <c r="I31" s="656">
        <v>468102.61486223363</v>
      </c>
      <c r="J31" s="663">
        <v>120023.99886223359</v>
      </c>
      <c r="K31" s="663">
        <v>23890.978999999999</v>
      </c>
      <c r="L31" s="663">
        <v>13108.316999999999</v>
      </c>
      <c r="M31" s="663">
        <v>29983.91</v>
      </c>
      <c r="N31" s="663">
        <v>281095.41000000009</v>
      </c>
      <c r="O31" s="656"/>
    </row>
    <row r="32" spans="1:15">
      <c r="A32" s="588">
        <v>26</v>
      </c>
      <c r="B32" s="589" t="s">
        <v>820</v>
      </c>
      <c r="C32" s="661">
        <v>597071860.22865403</v>
      </c>
      <c r="D32" s="656">
        <v>536797479.13211709</v>
      </c>
      <c r="E32" s="656">
        <v>15938146.658214029</v>
      </c>
      <c r="F32" s="663">
        <v>8886035.4961540047</v>
      </c>
      <c r="G32" s="663">
        <v>4649216.000608</v>
      </c>
      <c r="H32" s="656">
        <v>30800982.941554006</v>
      </c>
      <c r="I32" s="656">
        <v>48031374.388367295</v>
      </c>
      <c r="J32" s="663">
        <v>10646157.668841889</v>
      </c>
      <c r="K32" s="663">
        <v>1593815.1288214016</v>
      </c>
      <c r="L32" s="663">
        <v>2665810.6488462016</v>
      </c>
      <c r="M32" s="663">
        <v>2324608.000304</v>
      </c>
      <c r="N32" s="663">
        <v>30800982.941554006</v>
      </c>
      <c r="O32" s="656"/>
    </row>
    <row r="33" spans="1:15">
      <c r="A33" s="588">
        <v>27</v>
      </c>
      <c r="B33" s="636" t="s">
        <v>68</v>
      </c>
      <c r="C33" s="664">
        <f>SUM(C7:C32)</f>
        <v>2385196089.8810267</v>
      </c>
      <c r="D33" s="664">
        <f t="shared" ref="D33:O33" si="0">SUM(D7:D32)</f>
        <v>2199692193.2544436</v>
      </c>
      <c r="E33" s="664">
        <f t="shared" si="0"/>
        <v>72000766.787974015</v>
      </c>
      <c r="F33" s="664">
        <f t="shared" si="0"/>
        <v>39710347.411842003</v>
      </c>
      <c r="G33" s="664">
        <f t="shared" si="0"/>
        <v>12889162.954038002</v>
      </c>
      <c r="H33" s="664">
        <f t="shared" si="0"/>
        <v>60903619.472718015</v>
      </c>
      <c r="I33" s="664">
        <f t="shared" si="0"/>
        <v>130133356.48697494</v>
      </c>
      <c r="J33" s="664">
        <f t="shared" si="0"/>
        <v>43671974.171888083</v>
      </c>
      <c r="K33" s="664">
        <f t="shared" si="0"/>
        <v>7200077.1417974029</v>
      </c>
      <c r="L33" s="664">
        <f t="shared" si="0"/>
        <v>11913104.223552601</v>
      </c>
      <c r="M33" s="664">
        <f t="shared" si="0"/>
        <v>6444581.4770190008</v>
      </c>
      <c r="N33" s="664">
        <f t="shared" si="0"/>
        <v>60903619.472718015</v>
      </c>
      <c r="O33" s="664">
        <f t="shared" si="0"/>
        <v>0</v>
      </c>
    </row>
    <row r="34" spans="1:15">
      <c r="A34" s="590"/>
      <c r="B34" s="590"/>
      <c r="C34" s="590"/>
      <c r="D34" s="590"/>
      <c r="E34" s="590"/>
      <c r="H34" s="590"/>
      <c r="I34" s="590"/>
      <c r="O34" s="590"/>
    </row>
    <row r="37" spans="1:15">
      <c r="C37" s="660"/>
      <c r="D37" s="660"/>
      <c r="E37" s="660"/>
      <c r="F37" s="660"/>
      <c r="G37" s="660"/>
      <c r="H37" s="660"/>
      <c r="I37" s="660"/>
      <c r="J37" s="660"/>
      <c r="K37" s="660"/>
      <c r="L37" s="660"/>
      <c r="M37" s="660"/>
      <c r="N37" s="660"/>
      <c r="O37" s="660"/>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2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2"/>
  <sheetViews>
    <sheetView showGridLines="0" topLeftCell="C1" zoomScale="85" zoomScaleNormal="85" zoomScaleSheetLayoutView="85" workbookViewId="0">
      <selection activeCell="E26" sqref="E26"/>
    </sheetView>
  </sheetViews>
  <sheetFormatPr defaultColWidth="8.6640625" defaultRowHeight="12"/>
  <cols>
    <col min="1" max="1" width="11.88671875" style="562" bestFit="1" customWidth="1"/>
    <col min="2" max="2" width="92" style="562" customWidth="1"/>
    <col min="3" max="3" width="20.88671875" style="562" customWidth="1"/>
    <col min="4" max="4" width="21.88671875" style="562" customWidth="1"/>
    <col min="5" max="5" width="21" style="562" customWidth="1"/>
    <col min="6" max="6" width="22.5546875" style="562" customWidth="1"/>
    <col min="7" max="7" width="23.44140625" style="562" customWidth="1"/>
    <col min="8" max="8" width="23" style="562" customWidth="1"/>
    <col min="9" max="9" width="19.33203125" style="562" customWidth="1"/>
    <col min="10" max="10" width="20.44140625" style="562" customWidth="1"/>
    <col min="11" max="11" width="23.33203125" style="562" customWidth="1"/>
    <col min="12" max="16384" width="8.6640625" style="562"/>
  </cols>
  <sheetData>
    <row r="1" spans="1:12" ht="13.8">
      <c r="A1" s="561" t="s">
        <v>188</v>
      </c>
      <c r="B1" s="97" t="str">
        <f>Info!C2</f>
        <v>სს ”ლიბერთი ბანკი”</v>
      </c>
    </row>
    <row r="2" spans="1:12">
      <c r="A2" s="563" t="s">
        <v>189</v>
      </c>
      <c r="B2" s="564">
        <f>'1. key ratios'!B2</f>
        <v>44834</v>
      </c>
    </row>
    <row r="3" spans="1:12">
      <c r="A3" s="565" t="s">
        <v>821</v>
      </c>
    </row>
    <row r="4" spans="1:12">
      <c r="C4" s="637" t="s">
        <v>671</v>
      </c>
      <c r="D4" s="637" t="s">
        <v>672</v>
      </c>
      <c r="E4" s="637" t="s">
        <v>673</v>
      </c>
      <c r="F4" s="637" t="s">
        <v>674</v>
      </c>
      <c r="G4" s="637" t="s">
        <v>675</v>
      </c>
      <c r="H4" s="637" t="s">
        <v>676</v>
      </c>
      <c r="I4" s="637" t="s">
        <v>677</v>
      </c>
      <c r="J4" s="637" t="s">
        <v>678</v>
      </c>
      <c r="K4" s="637" t="s">
        <v>679</v>
      </c>
    </row>
    <row r="5" spans="1:12" ht="101.25" customHeight="1">
      <c r="A5" s="848" t="s">
        <v>822</v>
      </c>
      <c r="B5" s="849"/>
      <c r="C5" s="566" t="s">
        <v>823</v>
      </c>
      <c r="D5" s="566" t="s">
        <v>809</v>
      </c>
      <c r="E5" s="566" t="s">
        <v>810</v>
      </c>
      <c r="F5" s="566" t="s">
        <v>1027</v>
      </c>
      <c r="G5" s="566" t="s">
        <v>824</v>
      </c>
      <c r="H5" s="566" t="s">
        <v>825</v>
      </c>
      <c r="I5" s="566" t="s">
        <v>826</v>
      </c>
      <c r="J5" s="566" t="s">
        <v>827</v>
      </c>
      <c r="K5" s="566" t="s">
        <v>828</v>
      </c>
    </row>
    <row r="6" spans="1:12">
      <c r="A6" s="588">
        <v>1</v>
      </c>
      <c r="B6" s="588" t="s">
        <v>829</v>
      </c>
      <c r="C6" s="656">
        <v>32824508.120064002</v>
      </c>
      <c r="D6" s="656">
        <v>570655.01800000004</v>
      </c>
      <c r="E6" s="656">
        <v>0</v>
      </c>
      <c r="F6" s="656">
        <v>165898467.93718004</v>
      </c>
      <c r="G6" s="656">
        <v>1001416672.1839052</v>
      </c>
      <c r="H6" s="656">
        <v>22642039.972842</v>
      </c>
      <c r="I6" s="656">
        <v>449715797.038109</v>
      </c>
      <c r="J6" s="656">
        <v>25993210.530876357</v>
      </c>
      <c r="K6" s="656">
        <v>686134739.08004999</v>
      </c>
      <c r="L6" s="660"/>
    </row>
    <row r="7" spans="1:12">
      <c r="A7" s="588">
        <v>2</v>
      </c>
      <c r="B7" s="591" t="s">
        <v>830</v>
      </c>
      <c r="C7" s="656"/>
      <c r="D7" s="656">
        <v>0</v>
      </c>
      <c r="E7" s="656"/>
      <c r="F7" s="656"/>
      <c r="G7" s="656"/>
      <c r="H7" s="656"/>
      <c r="I7" s="656"/>
      <c r="J7" s="656"/>
      <c r="K7" s="656"/>
      <c r="L7" s="660"/>
    </row>
    <row r="8" spans="1:12">
      <c r="A8" s="588">
        <v>3</v>
      </c>
      <c r="B8" s="591" t="s">
        <v>781</v>
      </c>
      <c r="C8" s="656">
        <v>18224426.960000001</v>
      </c>
      <c r="D8" s="656"/>
      <c r="E8" s="656"/>
      <c r="F8" s="656"/>
      <c r="G8" s="656"/>
      <c r="H8" s="656"/>
      <c r="I8" s="656"/>
      <c r="J8" s="656"/>
      <c r="K8" s="656">
        <v>197414247.89039204</v>
      </c>
      <c r="L8" s="660"/>
    </row>
    <row r="9" spans="1:12">
      <c r="A9" s="588">
        <v>4</v>
      </c>
      <c r="B9" s="615" t="s">
        <v>831</v>
      </c>
      <c r="C9" s="656">
        <v>0</v>
      </c>
      <c r="D9" s="656"/>
      <c r="E9" s="656"/>
      <c r="F9" s="656">
        <v>2482698.5978087224</v>
      </c>
      <c r="G9" s="656">
        <v>39305739.875458002</v>
      </c>
      <c r="H9" s="656">
        <v>0</v>
      </c>
      <c r="I9" s="656">
        <v>16058609.59255</v>
      </c>
      <c r="J9" s="656"/>
      <c r="K9" s="656">
        <v>55656081.776146002</v>
      </c>
      <c r="L9" s="660"/>
    </row>
    <row r="10" spans="1:12">
      <c r="A10" s="588">
        <v>5</v>
      </c>
      <c r="B10" s="638" t="s">
        <v>832</v>
      </c>
      <c r="C10" s="656"/>
      <c r="D10" s="656"/>
      <c r="E10" s="656"/>
      <c r="F10" s="656"/>
      <c r="G10" s="656"/>
      <c r="H10" s="656"/>
      <c r="I10" s="656"/>
      <c r="J10" s="656"/>
      <c r="K10" s="656"/>
      <c r="L10" s="660"/>
    </row>
    <row r="11" spans="1:12">
      <c r="A11" s="588">
        <v>6</v>
      </c>
      <c r="B11" s="638" t="s">
        <v>833</v>
      </c>
      <c r="C11" s="656"/>
      <c r="D11" s="656"/>
      <c r="E11" s="656"/>
      <c r="F11" s="656"/>
      <c r="G11" s="656"/>
      <c r="H11" s="656"/>
      <c r="I11" s="656"/>
      <c r="J11" s="656"/>
      <c r="K11" s="656"/>
      <c r="L11" s="660"/>
    </row>
    <row r="12" spans="1:12">
      <c r="C12" s="660"/>
      <c r="D12" s="660"/>
      <c r="E12" s="660"/>
      <c r="F12" s="660"/>
      <c r="G12" s="660"/>
      <c r="H12" s="660"/>
      <c r="I12" s="660"/>
      <c r="J12" s="660"/>
      <c r="K12" s="660"/>
      <c r="L12" s="660"/>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4"/>
  <sheetViews>
    <sheetView showGridLines="0" zoomScale="85" zoomScaleNormal="85" zoomScaleSheetLayoutView="100" workbookViewId="0">
      <selection activeCell="E26" sqref="E26"/>
    </sheetView>
  </sheetViews>
  <sheetFormatPr defaultColWidth="9.109375" defaultRowHeight="14.4"/>
  <cols>
    <col min="1" max="1" width="10" style="99" bestFit="1" customWidth="1"/>
    <col min="2" max="2" width="71.6640625" style="99" customWidth="1"/>
    <col min="3" max="15" width="19" style="99" customWidth="1"/>
    <col min="16" max="19" width="32.109375" style="99" customWidth="1"/>
    <col min="20" max="16384" width="9.109375" style="99"/>
  </cols>
  <sheetData>
    <row r="1" spans="1:19">
      <c r="A1" s="561" t="s">
        <v>188</v>
      </c>
      <c r="B1" s="97" t="str">
        <f>Info!C2</f>
        <v>სს ”ლიბერთი ბანკი”</v>
      </c>
    </row>
    <row r="2" spans="1:19">
      <c r="A2" s="563" t="s">
        <v>189</v>
      </c>
      <c r="B2" s="564">
        <f>'1. key ratios'!B2</f>
        <v>44834</v>
      </c>
    </row>
    <row r="3" spans="1:19">
      <c r="A3" s="565" t="s">
        <v>961</v>
      </c>
      <c r="B3" s="562"/>
    </row>
    <row r="4" spans="1:19">
      <c r="A4" s="565"/>
      <c r="B4" s="562"/>
    </row>
    <row r="5" spans="1:19" ht="24" customHeight="1">
      <c r="A5" s="850" t="s">
        <v>991</v>
      </c>
      <c r="B5" s="850"/>
      <c r="C5" s="806" t="s">
        <v>784</v>
      </c>
      <c r="D5" s="806"/>
      <c r="E5" s="806"/>
      <c r="F5" s="806"/>
      <c r="G5" s="806"/>
      <c r="H5" s="806"/>
      <c r="I5" s="806" t="s">
        <v>999</v>
      </c>
      <c r="J5" s="806"/>
      <c r="K5" s="806"/>
      <c r="L5" s="806"/>
      <c r="M5" s="806"/>
      <c r="N5" s="806"/>
      <c r="O5" s="808" t="s">
        <v>987</v>
      </c>
      <c r="P5" s="808" t="s">
        <v>994</v>
      </c>
      <c r="Q5" s="808" t="s">
        <v>993</v>
      </c>
      <c r="R5" s="808" t="s">
        <v>998</v>
      </c>
      <c r="S5" s="808" t="s">
        <v>988</v>
      </c>
    </row>
    <row r="6" spans="1:19" ht="36" customHeight="1">
      <c r="A6" s="850"/>
      <c r="B6" s="850"/>
      <c r="C6" s="639"/>
      <c r="D6" s="579" t="s">
        <v>815</v>
      </c>
      <c r="E6" s="579" t="s">
        <v>816</v>
      </c>
      <c r="F6" s="579" t="s">
        <v>817</v>
      </c>
      <c r="G6" s="579" t="s">
        <v>818</v>
      </c>
      <c r="H6" s="579" t="s">
        <v>819</v>
      </c>
      <c r="I6" s="639"/>
      <c r="J6" s="579" t="s">
        <v>815</v>
      </c>
      <c r="K6" s="579" t="s">
        <v>816</v>
      </c>
      <c r="L6" s="579" t="s">
        <v>817</v>
      </c>
      <c r="M6" s="579" t="s">
        <v>818</v>
      </c>
      <c r="N6" s="579" t="s">
        <v>819</v>
      </c>
      <c r="O6" s="808"/>
      <c r="P6" s="808"/>
      <c r="Q6" s="808"/>
      <c r="R6" s="808"/>
      <c r="S6" s="808"/>
    </row>
    <row r="7" spans="1:19">
      <c r="A7" s="622">
        <v>1</v>
      </c>
      <c r="B7" s="640" t="s">
        <v>962</v>
      </c>
      <c r="C7" s="656">
        <v>68652.179999999993</v>
      </c>
      <c r="D7" s="656">
        <v>68652.179999999993</v>
      </c>
      <c r="E7" s="656">
        <v>0</v>
      </c>
      <c r="F7" s="656">
        <v>0</v>
      </c>
      <c r="G7" s="656">
        <v>0</v>
      </c>
      <c r="H7" s="656">
        <v>0</v>
      </c>
      <c r="I7" s="656">
        <v>1373.0436</v>
      </c>
      <c r="J7" s="656">
        <v>1373.0436</v>
      </c>
      <c r="K7" s="656">
        <v>0</v>
      </c>
      <c r="L7" s="656">
        <v>0</v>
      </c>
      <c r="M7" s="656">
        <v>0</v>
      </c>
      <c r="N7" s="656">
        <v>0</v>
      </c>
      <c r="O7" s="656">
        <v>3</v>
      </c>
      <c r="P7" s="683">
        <v>0</v>
      </c>
      <c r="Q7" s="683">
        <v>0</v>
      </c>
      <c r="R7" s="683">
        <v>0.14686100863803597</v>
      </c>
      <c r="S7" s="680">
        <v>44.053412475805224</v>
      </c>
    </row>
    <row r="8" spans="1:19">
      <c r="A8" s="622">
        <v>2</v>
      </c>
      <c r="B8" s="641" t="s">
        <v>963</v>
      </c>
      <c r="C8" s="656">
        <v>889629139.19816816</v>
      </c>
      <c r="D8" s="656">
        <v>815804845.27550423</v>
      </c>
      <c r="E8" s="656">
        <v>18330875.920143999</v>
      </c>
      <c r="F8" s="656">
        <v>10062883.500080001</v>
      </c>
      <c r="G8" s="656">
        <v>6532969.1672959998</v>
      </c>
      <c r="H8" s="656">
        <v>38897565.335143998</v>
      </c>
      <c r="I8" s="656">
        <v>63222439.646740504</v>
      </c>
      <c r="J8" s="656">
        <v>16213668.915910084</v>
      </c>
      <c r="K8" s="656">
        <v>1833891.1320144001</v>
      </c>
      <c r="L8" s="656">
        <v>3018865.050024</v>
      </c>
      <c r="M8" s="656">
        <v>3266484.5836479999</v>
      </c>
      <c r="N8" s="656">
        <v>38889529.965144001</v>
      </c>
      <c r="O8" s="656">
        <v>401672</v>
      </c>
      <c r="P8" s="683">
        <v>0.25955035850623914</v>
      </c>
      <c r="Q8" s="683">
        <v>0.31467683531060897</v>
      </c>
      <c r="R8" s="683">
        <v>0.24723796927468913</v>
      </c>
      <c r="S8" s="680">
        <v>34.571171047294875</v>
      </c>
    </row>
    <row r="9" spans="1:19">
      <c r="A9" s="622">
        <v>3</v>
      </c>
      <c r="B9" s="641" t="s">
        <v>964</v>
      </c>
      <c r="C9" s="656">
        <v>0</v>
      </c>
      <c r="D9" s="656">
        <v>0</v>
      </c>
      <c r="E9" s="656">
        <v>0</v>
      </c>
      <c r="F9" s="656">
        <v>0</v>
      </c>
      <c r="G9" s="656">
        <v>0</v>
      </c>
      <c r="H9" s="656">
        <v>0</v>
      </c>
      <c r="I9" s="656">
        <v>0</v>
      </c>
      <c r="J9" s="656">
        <v>0</v>
      </c>
      <c r="K9" s="656">
        <v>0</v>
      </c>
      <c r="L9" s="656">
        <v>0</v>
      </c>
      <c r="M9" s="656">
        <v>0</v>
      </c>
      <c r="N9" s="656">
        <v>0</v>
      </c>
      <c r="O9" s="656">
        <v>0</v>
      </c>
      <c r="P9" s="683">
        <v>0</v>
      </c>
      <c r="Q9" s="683">
        <v>0</v>
      </c>
      <c r="R9" s="683">
        <v>0</v>
      </c>
      <c r="S9" s="680">
        <v>0</v>
      </c>
    </row>
    <row r="10" spans="1:19">
      <c r="A10" s="622">
        <v>4</v>
      </c>
      <c r="B10" s="641" t="s">
        <v>965</v>
      </c>
      <c r="C10" s="656">
        <v>5178570.13</v>
      </c>
      <c r="D10" s="656">
        <v>3530671.48</v>
      </c>
      <c r="E10" s="656">
        <v>382712.4</v>
      </c>
      <c r="F10" s="656">
        <v>142682.28</v>
      </c>
      <c r="G10" s="656">
        <v>78716.479999999996</v>
      </c>
      <c r="H10" s="656">
        <v>1043787.49</v>
      </c>
      <c r="I10" s="656">
        <v>1234835.0836</v>
      </c>
      <c r="J10" s="656">
        <v>70613.429600000003</v>
      </c>
      <c r="K10" s="656">
        <v>38271.24</v>
      </c>
      <c r="L10" s="656">
        <v>42804.684000000001</v>
      </c>
      <c r="M10" s="656">
        <v>39358.239999999998</v>
      </c>
      <c r="N10" s="656">
        <v>1043787.49</v>
      </c>
      <c r="O10" s="656">
        <v>7836</v>
      </c>
      <c r="P10" s="683">
        <v>0.22199771872099147</v>
      </c>
      <c r="Q10" s="683">
        <v>0.24695515623406067</v>
      </c>
      <c r="R10" s="683">
        <v>0.28131397569274591</v>
      </c>
      <c r="S10" s="680">
        <v>15.115035073366615</v>
      </c>
    </row>
    <row r="11" spans="1:19">
      <c r="A11" s="622">
        <v>5</v>
      </c>
      <c r="B11" s="641" t="s">
        <v>966</v>
      </c>
      <c r="C11" s="656">
        <v>7945138.1339720003</v>
      </c>
      <c r="D11" s="656">
        <v>5706195.9525579996</v>
      </c>
      <c r="E11" s="656">
        <v>229738.65</v>
      </c>
      <c r="F11" s="656">
        <v>69729.61</v>
      </c>
      <c r="G11" s="656">
        <v>61099.53</v>
      </c>
      <c r="H11" s="656">
        <v>1878374.391414</v>
      </c>
      <c r="I11" s="656">
        <v>2066912.71526516</v>
      </c>
      <c r="J11" s="656">
        <v>114095.81085116</v>
      </c>
      <c r="K11" s="656">
        <v>22973.865000000002</v>
      </c>
      <c r="L11" s="656">
        <v>20918.883000000002</v>
      </c>
      <c r="M11" s="656">
        <v>30549.764999999999</v>
      </c>
      <c r="N11" s="656">
        <v>1878374.391414</v>
      </c>
      <c r="O11" s="656">
        <v>60905</v>
      </c>
      <c r="P11" s="683">
        <v>0.17305653366745155</v>
      </c>
      <c r="Q11" s="683">
        <v>0.20957206152383834</v>
      </c>
      <c r="R11" s="683">
        <v>0.16659484182162171</v>
      </c>
      <c r="S11" s="680">
        <v>14.774910573393566</v>
      </c>
    </row>
    <row r="12" spans="1:19">
      <c r="A12" s="622">
        <v>6</v>
      </c>
      <c r="B12" s="641" t="s">
        <v>967</v>
      </c>
      <c r="C12" s="656">
        <v>20404954.834180001</v>
      </c>
      <c r="D12" s="656">
        <v>18367245.364179999</v>
      </c>
      <c r="E12" s="656">
        <v>428590.63</v>
      </c>
      <c r="F12" s="656">
        <v>121214.83</v>
      </c>
      <c r="G12" s="656">
        <v>124543.61</v>
      </c>
      <c r="H12" s="656">
        <v>1363360.4</v>
      </c>
      <c r="I12" s="656">
        <v>1872200.6166836</v>
      </c>
      <c r="J12" s="656">
        <v>367344.8996836</v>
      </c>
      <c r="K12" s="656">
        <v>42859.063000000002</v>
      </c>
      <c r="L12" s="656">
        <v>36364.449000000001</v>
      </c>
      <c r="M12" s="656">
        <v>62271.805</v>
      </c>
      <c r="N12" s="656">
        <v>1363360.4</v>
      </c>
      <c r="O12" s="656">
        <v>22552</v>
      </c>
      <c r="P12" s="683">
        <v>9.4419003768429055E-5</v>
      </c>
      <c r="Q12" s="683">
        <v>0.19627612484815049</v>
      </c>
      <c r="R12" s="683">
        <v>0.14917565924513471</v>
      </c>
      <c r="S12" s="680">
        <v>32.84661812027133</v>
      </c>
    </row>
    <row r="13" spans="1:19">
      <c r="A13" s="622">
        <v>7</v>
      </c>
      <c r="B13" s="641" t="s">
        <v>968</v>
      </c>
      <c r="C13" s="656">
        <v>178850291.29753399</v>
      </c>
      <c r="D13" s="656">
        <v>173088892.39881399</v>
      </c>
      <c r="E13" s="656">
        <v>3354159.9863900002</v>
      </c>
      <c r="F13" s="656">
        <v>1361879.153098</v>
      </c>
      <c r="G13" s="656">
        <v>307589.7</v>
      </c>
      <c r="H13" s="656">
        <v>737770.05923200003</v>
      </c>
      <c r="I13" s="656">
        <v>5097322.5017766804</v>
      </c>
      <c r="J13" s="656">
        <v>3461777.8479762799</v>
      </c>
      <c r="K13" s="656">
        <v>335415.998639</v>
      </c>
      <c r="L13" s="656">
        <v>408563.74592939997</v>
      </c>
      <c r="M13" s="656">
        <v>153794.85</v>
      </c>
      <c r="N13" s="656">
        <v>737770.05923200003</v>
      </c>
      <c r="O13" s="656">
        <v>2443</v>
      </c>
      <c r="P13" s="683">
        <v>0.11282426168810787</v>
      </c>
      <c r="Q13" s="683">
        <v>0.12966963387148886</v>
      </c>
      <c r="R13" s="683">
        <v>0.11303261427531391</v>
      </c>
      <c r="S13" s="680">
        <v>122.56302054658713</v>
      </c>
    </row>
    <row r="14" spans="1:19">
      <c r="A14" s="642">
        <v>7.1</v>
      </c>
      <c r="B14" s="643" t="s">
        <v>969</v>
      </c>
      <c r="C14" s="656">
        <v>159855646.69496799</v>
      </c>
      <c r="D14" s="656">
        <v>154333452.27131799</v>
      </c>
      <c r="E14" s="656">
        <v>3128849.66132</v>
      </c>
      <c r="F14" s="656">
        <v>1347985.0030980001</v>
      </c>
      <c r="G14" s="656">
        <v>307589.7</v>
      </c>
      <c r="H14" s="656">
        <v>737770.05923200003</v>
      </c>
      <c r="I14" s="656">
        <v>4695514.4217197597</v>
      </c>
      <c r="J14" s="656">
        <v>3086669.0454263599</v>
      </c>
      <c r="K14" s="656">
        <v>312884.96613199997</v>
      </c>
      <c r="L14" s="656">
        <v>404395.50092939998</v>
      </c>
      <c r="M14" s="656">
        <v>153794.85</v>
      </c>
      <c r="N14" s="656">
        <v>737770.05923200003</v>
      </c>
      <c r="O14" s="656">
        <v>2057</v>
      </c>
      <c r="P14" s="683">
        <v>0.11272922747289096</v>
      </c>
      <c r="Q14" s="683">
        <v>0.12941971955772114</v>
      </c>
      <c r="R14" s="683">
        <v>0.11270371023669765</v>
      </c>
      <c r="S14" s="680">
        <v>122.99762791164876</v>
      </c>
    </row>
    <row r="15" spans="1:19" ht="24">
      <c r="A15" s="642">
        <v>7.2</v>
      </c>
      <c r="B15" s="643" t="s">
        <v>970</v>
      </c>
      <c r="C15" s="656">
        <v>5497166.5181200001</v>
      </c>
      <c r="D15" s="656">
        <v>5497166.5181200001</v>
      </c>
      <c r="E15" s="656">
        <v>0</v>
      </c>
      <c r="F15" s="656">
        <v>0</v>
      </c>
      <c r="G15" s="656">
        <v>0</v>
      </c>
      <c r="H15" s="656">
        <v>0</v>
      </c>
      <c r="I15" s="656">
        <v>109943.3303624</v>
      </c>
      <c r="J15" s="656">
        <v>109943.3303624</v>
      </c>
      <c r="K15" s="656">
        <v>0</v>
      </c>
      <c r="L15" s="656">
        <v>0</v>
      </c>
      <c r="M15" s="656">
        <v>0</v>
      </c>
      <c r="N15" s="656">
        <v>0</v>
      </c>
      <c r="O15" s="656">
        <v>68</v>
      </c>
      <c r="P15" s="683">
        <v>0.11839017644136059</v>
      </c>
      <c r="Q15" s="683">
        <v>0.13470270797463299</v>
      </c>
      <c r="R15" s="683">
        <v>0.11055919819059243</v>
      </c>
      <c r="S15" s="680">
        <v>143.08207730208625</v>
      </c>
    </row>
    <row r="16" spans="1:19">
      <c r="A16" s="642">
        <v>7.3</v>
      </c>
      <c r="B16" s="643" t="s">
        <v>971</v>
      </c>
      <c r="C16" s="656">
        <v>13497478.084446</v>
      </c>
      <c r="D16" s="656">
        <v>13258273.609376</v>
      </c>
      <c r="E16" s="656">
        <v>225310.32506999999</v>
      </c>
      <c r="F16" s="656">
        <v>13894.15</v>
      </c>
      <c r="G16" s="656">
        <v>0</v>
      </c>
      <c r="H16" s="656">
        <v>0</v>
      </c>
      <c r="I16" s="656">
        <v>291864.74969452003</v>
      </c>
      <c r="J16" s="656">
        <v>265165.47218752</v>
      </c>
      <c r="K16" s="656">
        <v>22531.032507</v>
      </c>
      <c r="L16" s="656">
        <v>4168.2449999999999</v>
      </c>
      <c r="M16" s="656">
        <v>0</v>
      </c>
      <c r="N16" s="656">
        <v>0</v>
      </c>
      <c r="O16" s="656">
        <v>318</v>
      </c>
      <c r="P16" s="683">
        <v>0.1109337529163975</v>
      </c>
      <c r="Q16" s="683">
        <v>0.12922612059888933</v>
      </c>
      <c r="R16" s="683">
        <v>0.11793530405675956</v>
      </c>
      <c r="S16" s="680">
        <v>109.05893392835436</v>
      </c>
    </row>
    <row r="17" spans="1:19">
      <c r="A17" s="622">
        <v>8</v>
      </c>
      <c r="B17" s="641" t="s">
        <v>972</v>
      </c>
      <c r="C17" s="656">
        <v>100364021.79356</v>
      </c>
      <c r="D17" s="656">
        <v>97072989.571848005</v>
      </c>
      <c r="E17" s="656">
        <v>582696.83167999994</v>
      </c>
      <c r="F17" s="656">
        <v>885855.61239999998</v>
      </c>
      <c r="G17" s="656">
        <v>524088.923312</v>
      </c>
      <c r="H17" s="656">
        <v>1298390.8543199999</v>
      </c>
      <c r="I17" s="656">
        <v>3825921.4743009601</v>
      </c>
      <c r="J17" s="656">
        <v>1941459.79143696</v>
      </c>
      <c r="K17" s="656">
        <v>58269.683168000003</v>
      </c>
      <c r="L17" s="656">
        <v>265756.68371999997</v>
      </c>
      <c r="M17" s="656">
        <v>262044.461656</v>
      </c>
      <c r="N17" s="656">
        <v>1298390.8543199999</v>
      </c>
      <c r="O17" s="656">
        <v>72873</v>
      </c>
      <c r="P17" s="683">
        <v>0.19213321671722983</v>
      </c>
      <c r="Q17" s="683">
        <v>0.25271615970995298</v>
      </c>
      <c r="R17" s="683">
        <v>0.22438138126370197</v>
      </c>
      <c r="S17" s="680">
        <v>0.70206214432542013</v>
      </c>
    </row>
    <row r="18" spans="1:19">
      <c r="A18" s="644">
        <v>9</v>
      </c>
      <c r="B18" s="645" t="s">
        <v>973</v>
      </c>
      <c r="C18" s="678">
        <v>0</v>
      </c>
      <c r="D18" s="678">
        <v>0</v>
      </c>
      <c r="E18" s="678">
        <v>0</v>
      </c>
      <c r="F18" s="678">
        <v>0</v>
      </c>
      <c r="G18" s="678">
        <v>0</v>
      </c>
      <c r="H18" s="678">
        <v>0</v>
      </c>
      <c r="I18" s="678">
        <v>0</v>
      </c>
      <c r="J18" s="678">
        <v>0</v>
      </c>
      <c r="K18" s="678">
        <v>0</v>
      </c>
      <c r="L18" s="678">
        <v>0</v>
      </c>
      <c r="M18" s="678">
        <v>0</v>
      </c>
      <c r="N18" s="678">
        <v>0</v>
      </c>
      <c r="O18" s="678">
        <v>0</v>
      </c>
      <c r="P18" s="683">
        <v>0</v>
      </c>
      <c r="Q18" s="683">
        <v>0</v>
      </c>
      <c r="R18" s="683">
        <v>0</v>
      </c>
      <c r="S18" s="681">
        <v>0</v>
      </c>
    </row>
    <row r="19" spans="1:19">
      <c r="A19" s="646">
        <v>10</v>
      </c>
      <c r="B19" s="647" t="s">
        <v>992</v>
      </c>
      <c r="C19" s="657">
        <v>1202440767.5674143</v>
      </c>
      <c r="D19" s="657">
        <v>1113639492.2229042</v>
      </c>
      <c r="E19" s="657">
        <v>23308774.418213993</v>
      </c>
      <c r="F19" s="657">
        <v>12644244.985578001</v>
      </c>
      <c r="G19" s="657">
        <v>7629007.4106080011</v>
      </c>
      <c r="H19" s="657">
        <v>45219248.530109994</v>
      </c>
      <c r="I19" s="657">
        <v>77321005.081966907</v>
      </c>
      <c r="J19" s="657">
        <v>22170333.739058085</v>
      </c>
      <c r="K19" s="657">
        <v>2331680.9818214001</v>
      </c>
      <c r="L19" s="657">
        <v>3793273.4956733999</v>
      </c>
      <c r="M19" s="657">
        <v>3814503.7053040005</v>
      </c>
      <c r="N19" s="657">
        <v>45211213.160109997</v>
      </c>
      <c r="O19" s="657">
        <v>568284</v>
      </c>
      <c r="P19" s="692">
        <v>0.23243614189042747</v>
      </c>
      <c r="Q19" s="692">
        <v>0.28759155440659806</v>
      </c>
      <c r="R19" s="692">
        <v>0.22331267448180672</v>
      </c>
      <c r="S19" s="682">
        <v>44.588754298750146</v>
      </c>
    </row>
    <row r="20" spans="1:19" ht="24">
      <c r="A20" s="642">
        <v>10.1</v>
      </c>
      <c r="B20" s="643" t="s">
        <v>997</v>
      </c>
      <c r="C20" s="656">
        <v>334331593.22900999</v>
      </c>
      <c r="D20" s="656">
        <v>319429593.85000002</v>
      </c>
      <c r="E20" s="656">
        <v>2550013.42821</v>
      </c>
      <c r="F20" s="656">
        <v>1754639.24</v>
      </c>
      <c r="G20" s="656">
        <v>1482588.38</v>
      </c>
      <c r="H20" s="656">
        <v>9114758.3308000006</v>
      </c>
      <c r="I20" s="656">
        <v>17026037.328621</v>
      </c>
      <c r="J20" s="656">
        <v>6388591.693</v>
      </c>
      <c r="K20" s="656">
        <v>255001.342821</v>
      </c>
      <c r="L20" s="656">
        <v>526391.772</v>
      </c>
      <c r="M20" s="656">
        <v>741294.19</v>
      </c>
      <c r="N20" s="656">
        <v>9114758.3308000006</v>
      </c>
      <c r="O20" s="656">
        <v>359951</v>
      </c>
      <c r="P20" s="683">
        <v>0.30692371620871611</v>
      </c>
      <c r="Q20" s="683">
        <v>0.35398733342088895</v>
      </c>
      <c r="R20" s="683">
        <v>0.30389354731568186</v>
      </c>
      <c r="S20" s="680">
        <v>30.38664972689455</v>
      </c>
    </row>
    <row r="23" spans="1:19">
      <c r="C23" s="679"/>
      <c r="D23" s="679"/>
      <c r="E23" s="679"/>
      <c r="F23" s="679"/>
      <c r="G23" s="679"/>
      <c r="H23" s="679"/>
      <c r="I23" s="679"/>
      <c r="J23" s="679"/>
      <c r="K23" s="679"/>
      <c r="L23" s="679"/>
      <c r="M23" s="679"/>
      <c r="N23" s="679"/>
      <c r="O23" s="679"/>
      <c r="P23" s="679"/>
      <c r="Q23" s="679"/>
      <c r="R23" s="679"/>
      <c r="S23" s="679"/>
    </row>
    <row r="24" spans="1:19">
      <c r="C24" s="679"/>
      <c r="D24" s="679"/>
      <c r="E24" s="679"/>
      <c r="F24" s="679"/>
      <c r="G24" s="679"/>
      <c r="H24" s="679"/>
      <c r="I24" s="679"/>
      <c r="J24" s="679"/>
      <c r="K24" s="679"/>
      <c r="L24" s="679"/>
      <c r="M24" s="679"/>
      <c r="N24" s="679"/>
      <c r="O24" s="679"/>
      <c r="P24" s="679"/>
      <c r="Q24" s="679"/>
      <c r="R24" s="679"/>
      <c r="S24" s="679"/>
    </row>
  </sheetData>
  <mergeCells count="8">
    <mergeCell ref="A5:B6"/>
    <mergeCell ref="S5:S6"/>
    <mergeCell ref="R5:R6"/>
    <mergeCell ref="Q5:Q6"/>
    <mergeCell ref="P5:P6"/>
    <mergeCell ref="C5:H5"/>
    <mergeCell ref="I5:N5"/>
    <mergeCell ref="O5:O6"/>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zoomScaleNormal="100" workbookViewId="0">
      <pane xSplit="1" ySplit="5" topLeftCell="B24"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cols>
    <col min="1" max="1" width="9.5546875" style="98" bestFit="1" customWidth="1"/>
    <col min="2" max="2" width="55.109375" style="98" bestFit="1" customWidth="1"/>
    <col min="3" max="8" width="14.6640625" style="98" customWidth="1"/>
    <col min="9" max="16384" width="9.109375" style="99"/>
  </cols>
  <sheetData>
    <row r="1" spans="1:8">
      <c r="A1" s="96" t="s">
        <v>188</v>
      </c>
      <c r="B1" s="98" t="str">
        <f>Info!C2</f>
        <v>სს ”ლიბერთი ბანკი”</v>
      </c>
    </row>
    <row r="2" spans="1:8">
      <c r="A2" s="96" t="s">
        <v>189</v>
      </c>
      <c r="B2" s="153">
        <f>'1. key ratios'!B2</f>
        <v>44834</v>
      </c>
    </row>
    <row r="3" spans="1:8">
      <c r="A3" s="96"/>
    </row>
    <row r="4" spans="1:8" ht="15" thickBot="1">
      <c r="A4" s="154" t="s">
        <v>405</v>
      </c>
      <c r="B4" s="155" t="s">
        <v>243</v>
      </c>
      <c r="C4" s="154"/>
      <c r="D4" s="156"/>
      <c r="E4" s="156"/>
      <c r="F4" s="157"/>
      <c r="G4" s="157"/>
      <c r="H4" s="158" t="s">
        <v>93</v>
      </c>
    </row>
    <row r="5" spans="1:8">
      <c r="A5" s="159"/>
      <c r="B5" s="160"/>
      <c r="C5" s="743" t="s">
        <v>194</v>
      </c>
      <c r="D5" s="744"/>
      <c r="E5" s="745"/>
      <c r="F5" s="743" t="s">
        <v>195</v>
      </c>
      <c r="G5" s="744"/>
      <c r="H5" s="746"/>
    </row>
    <row r="6" spans="1:8">
      <c r="A6" s="161" t="s">
        <v>26</v>
      </c>
      <c r="B6" s="162" t="s">
        <v>153</v>
      </c>
      <c r="C6" s="163" t="s">
        <v>27</v>
      </c>
      <c r="D6" s="163" t="s">
        <v>94</v>
      </c>
      <c r="E6" s="163" t="s">
        <v>68</v>
      </c>
      <c r="F6" s="163" t="s">
        <v>27</v>
      </c>
      <c r="G6" s="163" t="s">
        <v>94</v>
      </c>
      <c r="H6" s="164" t="s">
        <v>68</v>
      </c>
    </row>
    <row r="7" spans="1:8">
      <c r="A7" s="161">
        <v>1</v>
      </c>
      <c r="B7" s="165" t="s">
        <v>154</v>
      </c>
      <c r="C7" s="166">
        <v>201393825</v>
      </c>
      <c r="D7" s="166">
        <v>55497818.123999991</v>
      </c>
      <c r="E7" s="167">
        <f>C7+D7</f>
        <v>256891643.12399998</v>
      </c>
      <c r="F7" s="168">
        <v>206559495.40000001</v>
      </c>
      <c r="G7" s="169">
        <v>72252226.399000019</v>
      </c>
      <c r="H7" s="170">
        <f>F7+G7</f>
        <v>278811721.79900002</v>
      </c>
    </row>
    <row r="8" spans="1:8">
      <c r="A8" s="161">
        <v>2</v>
      </c>
      <c r="B8" s="165" t="s">
        <v>155</v>
      </c>
      <c r="C8" s="166">
        <v>43339639.960000001</v>
      </c>
      <c r="D8" s="166">
        <v>71599544.960999995</v>
      </c>
      <c r="E8" s="167">
        <f t="shared" ref="E8:E20" si="0">C8+D8</f>
        <v>114939184.921</v>
      </c>
      <c r="F8" s="168">
        <v>325485.59000000003</v>
      </c>
      <c r="G8" s="169">
        <v>62631945.013999991</v>
      </c>
      <c r="H8" s="170">
        <f t="shared" ref="H8:H40" si="1">F8+G8</f>
        <v>62957430.603999995</v>
      </c>
    </row>
    <row r="9" spans="1:8">
      <c r="A9" s="161">
        <v>3</v>
      </c>
      <c r="B9" s="165" t="s">
        <v>156</v>
      </c>
      <c r="C9" s="166">
        <v>2152049.9</v>
      </c>
      <c r="D9" s="166">
        <v>306954530.20099998</v>
      </c>
      <c r="E9" s="167">
        <f t="shared" si="0"/>
        <v>309106580.10099995</v>
      </c>
      <c r="F9" s="168">
        <v>581531.91</v>
      </c>
      <c r="G9" s="169">
        <v>236836531.51000002</v>
      </c>
      <c r="H9" s="170">
        <f t="shared" si="1"/>
        <v>237418063.42000002</v>
      </c>
    </row>
    <row r="10" spans="1:8">
      <c r="A10" s="161">
        <v>4</v>
      </c>
      <c r="B10" s="165" t="s">
        <v>185</v>
      </c>
      <c r="C10" s="166">
        <v>0</v>
      </c>
      <c r="D10" s="166">
        <v>0</v>
      </c>
      <c r="E10" s="167">
        <f t="shared" si="0"/>
        <v>0</v>
      </c>
      <c r="F10" s="168">
        <v>0</v>
      </c>
      <c r="G10" s="169">
        <v>0</v>
      </c>
      <c r="H10" s="170">
        <f t="shared" si="1"/>
        <v>0</v>
      </c>
    </row>
    <row r="11" spans="1:8">
      <c r="A11" s="161">
        <v>5</v>
      </c>
      <c r="B11" s="165" t="s">
        <v>157</v>
      </c>
      <c r="C11" s="166">
        <v>254580942.84</v>
      </c>
      <c r="D11" s="166">
        <v>0</v>
      </c>
      <c r="E11" s="167">
        <f t="shared" si="0"/>
        <v>254580942.84</v>
      </c>
      <c r="F11" s="168">
        <v>233842165.69000003</v>
      </c>
      <c r="G11" s="169">
        <v>0</v>
      </c>
      <c r="H11" s="170">
        <f t="shared" si="1"/>
        <v>233842165.69000003</v>
      </c>
    </row>
    <row r="12" spans="1:8">
      <c r="A12" s="161">
        <v>6.1</v>
      </c>
      <c r="B12" s="171" t="s">
        <v>158</v>
      </c>
      <c r="C12" s="166">
        <v>1892255325.1499968</v>
      </c>
      <c r="D12" s="166">
        <v>492940764.73099941</v>
      </c>
      <c r="E12" s="167">
        <f t="shared" si="0"/>
        <v>2385196089.8809962</v>
      </c>
      <c r="F12" s="168">
        <v>1488097679.1700106</v>
      </c>
      <c r="G12" s="169">
        <v>399121719.95699936</v>
      </c>
      <c r="H12" s="170">
        <f t="shared" si="1"/>
        <v>1887219399.1270099</v>
      </c>
    </row>
    <row r="13" spans="1:8">
      <c r="A13" s="161">
        <v>6.2</v>
      </c>
      <c r="B13" s="171" t="s">
        <v>159</v>
      </c>
      <c r="C13" s="166">
        <v>-105838871.17986426</v>
      </c>
      <c r="D13" s="166">
        <v>-24294484.84713475</v>
      </c>
      <c r="E13" s="167">
        <f t="shared" si="0"/>
        <v>-130133356.02699901</v>
      </c>
      <c r="F13" s="168">
        <v>-98236428.833139345</v>
      </c>
      <c r="G13" s="169">
        <v>-30662849.148859773</v>
      </c>
      <c r="H13" s="170">
        <f t="shared" si="1"/>
        <v>-128899277.98199911</v>
      </c>
    </row>
    <row r="14" spans="1:8">
      <c r="A14" s="161">
        <v>6</v>
      </c>
      <c r="B14" s="165" t="s">
        <v>160</v>
      </c>
      <c r="C14" s="167">
        <f>C12+C13</f>
        <v>1786416453.9701326</v>
      </c>
      <c r="D14" s="167">
        <f>D12+D13</f>
        <v>468646279.88386464</v>
      </c>
      <c r="E14" s="167">
        <f>C14+D14</f>
        <v>2255062733.8539972</v>
      </c>
      <c r="F14" s="167">
        <f>F12+F13</f>
        <v>1389861250.3368711</v>
      </c>
      <c r="G14" s="167">
        <f>G12+G13</f>
        <v>368458870.80813956</v>
      </c>
      <c r="H14" s="170">
        <f t="shared" si="1"/>
        <v>1758320121.1450107</v>
      </c>
    </row>
    <row r="15" spans="1:8">
      <c r="A15" s="161">
        <v>7</v>
      </c>
      <c r="B15" s="165" t="s">
        <v>161</v>
      </c>
      <c r="C15" s="166">
        <v>41670146.780000001</v>
      </c>
      <c r="D15" s="166">
        <v>2757621.4410000001</v>
      </c>
      <c r="E15" s="167">
        <f t="shared" si="0"/>
        <v>44427768.221000001</v>
      </c>
      <c r="F15" s="168">
        <v>32885324.529999997</v>
      </c>
      <c r="G15" s="169">
        <v>2863380.5070000002</v>
      </c>
      <c r="H15" s="170">
        <f t="shared" si="1"/>
        <v>35748705.037</v>
      </c>
    </row>
    <row r="16" spans="1:8">
      <c r="A16" s="161">
        <v>8</v>
      </c>
      <c r="B16" s="165" t="s">
        <v>162</v>
      </c>
      <c r="C16" s="166">
        <v>425528.44599999988</v>
      </c>
      <c r="D16" s="166">
        <v>0</v>
      </c>
      <c r="E16" s="167">
        <f t="shared" si="0"/>
        <v>425528.44599999988</v>
      </c>
      <c r="F16" s="168">
        <v>144456.05399999954</v>
      </c>
      <c r="G16" s="169">
        <v>0</v>
      </c>
      <c r="H16" s="170">
        <f t="shared" si="1"/>
        <v>144456.05399999954</v>
      </c>
    </row>
    <row r="17" spans="1:8">
      <c r="A17" s="161">
        <v>9</v>
      </c>
      <c r="B17" s="165" t="s">
        <v>163</v>
      </c>
      <c r="C17" s="166">
        <v>106733.3</v>
      </c>
      <c r="D17" s="166">
        <v>0</v>
      </c>
      <c r="E17" s="167">
        <f t="shared" si="0"/>
        <v>106733.3</v>
      </c>
      <c r="F17" s="168">
        <v>106733.3</v>
      </c>
      <c r="G17" s="169">
        <v>0</v>
      </c>
      <c r="H17" s="170">
        <f t="shared" si="1"/>
        <v>106733.3</v>
      </c>
    </row>
    <row r="18" spans="1:8">
      <c r="A18" s="161">
        <v>10</v>
      </c>
      <c r="B18" s="165" t="s">
        <v>164</v>
      </c>
      <c r="C18" s="166">
        <v>241902895.56999999</v>
      </c>
      <c r="D18" s="166">
        <v>0</v>
      </c>
      <c r="E18" s="167">
        <f t="shared" si="0"/>
        <v>241902895.56999999</v>
      </c>
      <c r="F18" s="168">
        <v>233922284.45999986</v>
      </c>
      <c r="G18" s="169">
        <v>0</v>
      </c>
      <c r="H18" s="170">
        <f t="shared" si="1"/>
        <v>233922284.45999986</v>
      </c>
    </row>
    <row r="19" spans="1:8">
      <c r="A19" s="161">
        <v>11</v>
      </c>
      <c r="B19" s="165" t="s">
        <v>165</v>
      </c>
      <c r="C19" s="166">
        <v>41162777.020000011</v>
      </c>
      <c r="D19" s="166">
        <v>29589752.729000002</v>
      </c>
      <c r="E19" s="167">
        <f t="shared" si="0"/>
        <v>70752529.749000013</v>
      </c>
      <c r="F19" s="168">
        <v>33250094.682599999</v>
      </c>
      <c r="G19" s="169">
        <v>15598914.477</v>
      </c>
      <c r="H19" s="170">
        <f t="shared" si="1"/>
        <v>48849009.159599997</v>
      </c>
    </row>
    <row r="20" spans="1:8">
      <c r="A20" s="161">
        <v>12</v>
      </c>
      <c r="B20" s="172" t="s">
        <v>166</v>
      </c>
      <c r="C20" s="167">
        <f>SUM(C7:C11)+SUM(C14:C19)</f>
        <v>2613150992.7861328</v>
      </c>
      <c r="D20" s="167">
        <f>SUM(D7:D11)+SUM(D14:D19)</f>
        <v>935045547.33986449</v>
      </c>
      <c r="E20" s="167">
        <f t="shared" si="0"/>
        <v>3548196540.1259975</v>
      </c>
      <c r="F20" s="167">
        <f>SUM(F7:F11)+SUM(F14:F19)</f>
        <v>2131478821.9534707</v>
      </c>
      <c r="G20" s="167">
        <f>SUM(G7:G11)+SUM(G14:G19)</f>
        <v>758641868.71513963</v>
      </c>
      <c r="H20" s="170">
        <f t="shared" si="1"/>
        <v>2890120690.6686106</v>
      </c>
    </row>
    <row r="21" spans="1:8">
      <c r="A21" s="161"/>
      <c r="B21" s="162" t="s">
        <v>183</v>
      </c>
      <c r="C21" s="173"/>
      <c r="D21" s="173"/>
      <c r="E21" s="173"/>
      <c r="F21" s="174"/>
      <c r="G21" s="175"/>
      <c r="H21" s="176"/>
    </row>
    <row r="22" spans="1:8">
      <c r="A22" s="161">
        <v>13</v>
      </c>
      <c r="B22" s="165" t="s">
        <v>167</v>
      </c>
      <c r="C22" s="166">
        <v>1639181.08</v>
      </c>
      <c r="D22" s="166">
        <v>11610356.105</v>
      </c>
      <c r="E22" s="167">
        <f>C22+D22</f>
        <v>13249537.185000001</v>
      </c>
      <c r="F22" s="168">
        <v>3788811.55</v>
      </c>
      <c r="G22" s="169">
        <v>3594035.9810000001</v>
      </c>
      <c r="H22" s="170">
        <f t="shared" si="1"/>
        <v>7382847.5309999995</v>
      </c>
    </row>
    <row r="23" spans="1:8">
      <c r="A23" s="161">
        <v>14</v>
      </c>
      <c r="B23" s="165" t="s">
        <v>168</v>
      </c>
      <c r="C23" s="166">
        <v>708395599.7350049</v>
      </c>
      <c r="D23" s="166">
        <v>379191195.0881713</v>
      </c>
      <c r="E23" s="167">
        <f t="shared" ref="E23:E40" si="2">C23+D23</f>
        <v>1087586794.8231761</v>
      </c>
      <c r="F23" s="168">
        <v>716329595.66000223</v>
      </c>
      <c r="G23" s="169">
        <v>238737265.33830816</v>
      </c>
      <c r="H23" s="170">
        <f t="shared" si="1"/>
        <v>955066860.99831033</v>
      </c>
    </row>
    <row r="24" spans="1:8">
      <c r="A24" s="161">
        <v>15</v>
      </c>
      <c r="B24" s="165" t="s">
        <v>169</v>
      </c>
      <c r="C24" s="166">
        <v>208694862.96999994</v>
      </c>
      <c r="D24" s="166">
        <v>176013669.64204609</v>
      </c>
      <c r="E24" s="167">
        <f t="shared" si="2"/>
        <v>384708532.612046</v>
      </c>
      <c r="F24" s="168">
        <v>149062688.73000002</v>
      </c>
      <c r="G24" s="169">
        <v>142605534.08247307</v>
      </c>
      <c r="H24" s="170">
        <f t="shared" si="1"/>
        <v>291668222.81247306</v>
      </c>
    </row>
    <row r="25" spans="1:8">
      <c r="A25" s="161">
        <v>16</v>
      </c>
      <c r="B25" s="165" t="s">
        <v>170</v>
      </c>
      <c r="C25" s="166">
        <v>958824092.51000047</v>
      </c>
      <c r="D25" s="166">
        <v>199625353.04578394</v>
      </c>
      <c r="E25" s="167">
        <f t="shared" si="2"/>
        <v>1158449445.5557845</v>
      </c>
      <c r="F25" s="168">
        <v>639558713.62000012</v>
      </c>
      <c r="G25" s="169">
        <v>247682456.94221726</v>
      </c>
      <c r="H25" s="170">
        <f t="shared" si="1"/>
        <v>887241170.56221735</v>
      </c>
    </row>
    <row r="26" spans="1:8">
      <c r="A26" s="161">
        <v>17</v>
      </c>
      <c r="B26" s="165" t="s">
        <v>171</v>
      </c>
      <c r="C26" s="173">
        <v>0</v>
      </c>
      <c r="D26" s="173">
        <v>0</v>
      </c>
      <c r="E26" s="167">
        <f t="shared" si="2"/>
        <v>0</v>
      </c>
      <c r="F26" s="174">
        <v>0</v>
      </c>
      <c r="G26" s="175">
        <v>0</v>
      </c>
      <c r="H26" s="170">
        <f t="shared" si="1"/>
        <v>0</v>
      </c>
    </row>
    <row r="27" spans="1:8">
      <c r="A27" s="161">
        <v>18</v>
      </c>
      <c r="B27" s="165" t="s">
        <v>172</v>
      </c>
      <c r="C27" s="166">
        <v>215700000</v>
      </c>
      <c r="D27" s="166">
        <v>74496990.666022494</v>
      </c>
      <c r="E27" s="167">
        <f t="shared" si="2"/>
        <v>290196990.66602248</v>
      </c>
      <c r="F27" s="168">
        <v>136500000</v>
      </c>
      <c r="G27" s="169">
        <v>84479589.656394541</v>
      </c>
      <c r="H27" s="170">
        <f t="shared" si="1"/>
        <v>220979589.65639454</v>
      </c>
    </row>
    <row r="28" spans="1:8">
      <c r="A28" s="161">
        <v>19</v>
      </c>
      <c r="B28" s="165" t="s">
        <v>173</v>
      </c>
      <c r="C28" s="166">
        <v>19318048.779999997</v>
      </c>
      <c r="D28" s="166">
        <v>1388208.5460000001</v>
      </c>
      <c r="E28" s="167">
        <f t="shared" si="2"/>
        <v>20706257.325999998</v>
      </c>
      <c r="F28" s="168">
        <v>9961924.3399999999</v>
      </c>
      <c r="G28" s="169">
        <v>1865383.0109999997</v>
      </c>
      <c r="H28" s="170">
        <f t="shared" si="1"/>
        <v>11827307.351</v>
      </c>
    </row>
    <row r="29" spans="1:8">
      <c r="A29" s="161">
        <v>20</v>
      </c>
      <c r="B29" s="165" t="s">
        <v>95</v>
      </c>
      <c r="C29" s="166">
        <v>53921226.918199994</v>
      </c>
      <c r="D29" s="166">
        <v>58291886.952452481</v>
      </c>
      <c r="E29" s="167">
        <f t="shared" si="2"/>
        <v>112213113.87065247</v>
      </c>
      <c r="F29" s="168">
        <v>32787170.525893282</v>
      </c>
      <c r="G29" s="169">
        <v>40334889.802839279</v>
      </c>
      <c r="H29" s="170">
        <f t="shared" si="1"/>
        <v>73122060.328732565</v>
      </c>
    </row>
    <row r="30" spans="1:8">
      <c r="A30" s="161">
        <v>21</v>
      </c>
      <c r="B30" s="165" t="s">
        <v>174</v>
      </c>
      <c r="C30" s="166">
        <v>6437000</v>
      </c>
      <c r="D30" s="166">
        <v>96373010.320000008</v>
      </c>
      <c r="E30" s="167">
        <f t="shared" si="2"/>
        <v>102810010.32000001</v>
      </c>
      <c r="F30" s="168">
        <v>6437000</v>
      </c>
      <c r="G30" s="169">
        <v>105324761.68000002</v>
      </c>
      <c r="H30" s="170">
        <f t="shared" si="1"/>
        <v>111761761.68000002</v>
      </c>
    </row>
    <row r="31" spans="1:8">
      <c r="A31" s="161">
        <v>22</v>
      </c>
      <c r="B31" s="172" t="s">
        <v>175</v>
      </c>
      <c r="C31" s="167">
        <f>SUM(C22:C30)</f>
        <v>2172930011.9932051</v>
      </c>
      <c r="D31" s="167">
        <f>SUM(D22:D30)</f>
        <v>996990670.36547649</v>
      </c>
      <c r="E31" s="167">
        <f>C31+D31</f>
        <v>3169920682.3586817</v>
      </c>
      <c r="F31" s="167">
        <f>SUM(F22:F30)</f>
        <v>1694425904.4258955</v>
      </c>
      <c r="G31" s="167">
        <f>SUM(G22:G30)</f>
        <v>864623916.4942323</v>
      </c>
      <c r="H31" s="170">
        <f t="shared" si="1"/>
        <v>2559049820.9201279</v>
      </c>
    </row>
    <row r="32" spans="1:8">
      <c r="A32" s="161"/>
      <c r="B32" s="162" t="s">
        <v>184</v>
      </c>
      <c r="C32" s="173"/>
      <c r="D32" s="173"/>
      <c r="E32" s="166"/>
      <c r="F32" s="174"/>
      <c r="G32" s="175"/>
      <c r="H32" s="176"/>
    </row>
    <row r="33" spans="1:8">
      <c r="A33" s="161">
        <v>23</v>
      </c>
      <c r="B33" s="165" t="s">
        <v>176</v>
      </c>
      <c r="C33" s="166">
        <v>54628742.530000001</v>
      </c>
      <c r="D33" s="173">
        <v>0</v>
      </c>
      <c r="E33" s="167">
        <f t="shared" si="2"/>
        <v>54628742.530000001</v>
      </c>
      <c r="F33" s="168">
        <v>54628742.530000001</v>
      </c>
      <c r="G33" s="175">
        <v>0</v>
      </c>
      <c r="H33" s="170">
        <f t="shared" si="1"/>
        <v>54628742.530000001</v>
      </c>
    </row>
    <row r="34" spans="1:8">
      <c r="A34" s="161">
        <v>24</v>
      </c>
      <c r="B34" s="165" t="s">
        <v>177</v>
      </c>
      <c r="C34" s="166">
        <v>61390.64</v>
      </c>
      <c r="D34" s="173">
        <v>0</v>
      </c>
      <c r="E34" s="167">
        <f t="shared" si="2"/>
        <v>61390.64</v>
      </c>
      <c r="F34" s="168">
        <v>61390.64</v>
      </c>
      <c r="G34" s="175">
        <v>0</v>
      </c>
      <c r="H34" s="170">
        <f t="shared" si="1"/>
        <v>61390.64</v>
      </c>
    </row>
    <row r="35" spans="1:8">
      <c r="A35" s="161">
        <v>25</v>
      </c>
      <c r="B35" s="171" t="s">
        <v>178</v>
      </c>
      <c r="C35" s="166">
        <v>-10154020.07</v>
      </c>
      <c r="D35" s="173">
        <v>0</v>
      </c>
      <c r="E35" s="167">
        <f t="shared" si="2"/>
        <v>-10154020.07</v>
      </c>
      <c r="F35" s="168">
        <v>-10154020.07</v>
      </c>
      <c r="G35" s="175">
        <v>0</v>
      </c>
      <c r="H35" s="170">
        <f t="shared" si="1"/>
        <v>-10154020.07</v>
      </c>
    </row>
    <row r="36" spans="1:8">
      <c r="A36" s="161">
        <v>26</v>
      </c>
      <c r="B36" s="165" t="s">
        <v>179</v>
      </c>
      <c r="C36" s="166">
        <v>39651986.239999995</v>
      </c>
      <c r="D36" s="173">
        <v>0</v>
      </c>
      <c r="E36" s="167">
        <f t="shared" si="2"/>
        <v>39651986.239999995</v>
      </c>
      <c r="F36" s="168">
        <v>39651986.239999995</v>
      </c>
      <c r="G36" s="175">
        <v>0</v>
      </c>
      <c r="H36" s="170">
        <f t="shared" si="1"/>
        <v>39651986.239999995</v>
      </c>
    </row>
    <row r="37" spans="1:8">
      <c r="A37" s="161">
        <v>27</v>
      </c>
      <c r="B37" s="165" t="s">
        <v>180</v>
      </c>
      <c r="C37" s="166">
        <v>1694027.75</v>
      </c>
      <c r="D37" s="173">
        <v>0</v>
      </c>
      <c r="E37" s="167">
        <f t="shared" si="2"/>
        <v>1694027.75</v>
      </c>
      <c r="F37" s="168">
        <v>1694027.75</v>
      </c>
      <c r="G37" s="175">
        <v>0</v>
      </c>
      <c r="H37" s="170">
        <f t="shared" si="1"/>
        <v>1694027.75</v>
      </c>
    </row>
    <row r="38" spans="1:8">
      <c r="A38" s="161">
        <v>28</v>
      </c>
      <c r="B38" s="165" t="s">
        <v>181</v>
      </c>
      <c r="C38" s="166">
        <v>258034051.46000004</v>
      </c>
      <c r="D38" s="173">
        <v>0</v>
      </c>
      <c r="E38" s="167">
        <f t="shared" si="2"/>
        <v>258034051.46000004</v>
      </c>
      <c r="F38" s="168">
        <v>209910245.15999997</v>
      </c>
      <c r="G38" s="175">
        <v>0</v>
      </c>
      <c r="H38" s="170">
        <f t="shared" si="1"/>
        <v>209910245.15999997</v>
      </c>
    </row>
    <row r="39" spans="1:8">
      <c r="A39" s="161">
        <v>29</v>
      </c>
      <c r="B39" s="165" t="s">
        <v>196</v>
      </c>
      <c r="C39" s="166">
        <v>34359679.090000004</v>
      </c>
      <c r="D39" s="173">
        <v>0</v>
      </c>
      <c r="E39" s="167">
        <f t="shared" si="2"/>
        <v>34359679.090000004</v>
      </c>
      <c r="F39" s="168">
        <v>35278497.609999999</v>
      </c>
      <c r="G39" s="175">
        <v>0</v>
      </c>
      <c r="H39" s="170">
        <f t="shared" si="1"/>
        <v>35278497.609999999</v>
      </c>
    </row>
    <row r="40" spans="1:8">
      <c r="A40" s="161">
        <v>30</v>
      </c>
      <c r="B40" s="172" t="s">
        <v>182</v>
      </c>
      <c r="C40" s="166">
        <v>378275857.6400001</v>
      </c>
      <c r="D40" s="173">
        <v>0</v>
      </c>
      <c r="E40" s="167">
        <f t="shared" si="2"/>
        <v>378275857.6400001</v>
      </c>
      <c r="F40" s="168">
        <v>331070869.86000001</v>
      </c>
      <c r="G40" s="175">
        <v>0</v>
      </c>
      <c r="H40" s="170">
        <f t="shared" si="1"/>
        <v>331070869.86000001</v>
      </c>
    </row>
    <row r="41" spans="1:8" ht="15" thickBot="1">
      <c r="A41" s="177">
        <v>31</v>
      </c>
      <c r="B41" s="178" t="s">
        <v>197</v>
      </c>
      <c r="C41" s="179">
        <f>C31+C40</f>
        <v>2551205869.6332054</v>
      </c>
      <c r="D41" s="179">
        <f>D31+D40</f>
        <v>996990670.36547649</v>
      </c>
      <c r="E41" s="179">
        <f>C41+D41</f>
        <v>3548196539.998682</v>
      </c>
      <c r="F41" s="179">
        <f>F31+F40</f>
        <v>2025496774.2858953</v>
      </c>
      <c r="G41" s="179">
        <f>G31+G40</f>
        <v>864623916.4942323</v>
      </c>
      <c r="H41" s="180">
        <f>F41+G41</f>
        <v>2890120690.7801275</v>
      </c>
    </row>
    <row r="43" spans="1:8">
      <c r="B43" s="181"/>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95" zoomScale="85" zoomScaleNormal="85" workbookViewId="0">
      <selection activeCell="C223" sqref="C223"/>
    </sheetView>
  </sheetViews>
  <sheetFormatPr defaultColWidth="43.5546875" defaultRowHeight="12"/>
  <cols>
    <col min="1" max="1" width="8" style="17" customWidth="1"/>
    <col min="2" max="2" width="66.109375" style="18" customWidth="1"/>
    <col min="3" max="3" width="131.44140625" style="19" customWidth="1"/>
    <col min="4" max="5" width="10.33203125" style="10" customWidth="1"/>
    <col min="6" max="16384" width="43.5546875" style="10"/>
  </cols>
  <sheetData>
    <row r="1" spans="1:3" ht="13.2" thickTop="1" thickBot="1">
      <c r="A1" s="857" t="s">
        <v>325</v>
      </c>
      <c r="B1" s="858"/>
      <c r="C1" s="859"/>
    </row>
    <row r="2" spans="1:3" ht="26.25" customHeight="1">
      <c r="A2" s="35"/>
      <c r="B2" s="860" t="s">
        <v>326</v>
      </c>
      <c r="C2" s="860"/>
    </row>
    <row r="3" spans="1:3" s="15" customFormat="1" ht="11.25" customHeight="1">
      <c r="A3" s="14"/>
      <c r="B3" s="860" t="s">
        <v>418</v>
      </c>
      <c r="C3" s="860"/>
    </row>
    <row r="4" spans="1:3" ht="12" customHeight="1" thickBot="1">
      <c r="A4" s="861" t="s">
        <v>422</v>
      </c>
      <c r="B4" s="862"/>
      <c r="C4" s="863"/>
    </row>
    <row r="5" spans="1:3" ht="12.6" thickTop="1">
      <c r="A5" s="11"/>
      <c r="B5" s="864" t="s">
        <v>327</v>
      </c>
      <c r="C5" s="865"/>
    </row>
    <row r="6" spans="1:3">
      <c r="A6" s="35"/>
      <c r="B6" s="851" t="s">
        <v>419</v>
      </c>
      <c r="C6" s="852"/>
    </row>
    <row r="7" spans="1:3">
      <c r="A7" s="35"/>
      <c r="B7" s="851" t="s">
        <v>328</v>
      </c>
      <c r="C7" s="852"/>
    </row>
    <row r="8" spans="1:3">
      <c r="A8" s="35"/>
      <c r="B8" s="851" t="s">
        <v>420</v>
      </c>
      <c r="C8" s="852"/>
    </row>
    <row r="9" spans="1:3">
      <c r="A9" s="35"/>
      <c r="B9" s="853" t="s">
        <v>421</v>
      </c>
      <c r="C9" s="854"/>
    </row>
    <row r="10" spans="1:3">
      <c r="A10" s="35"/>
      <c r="B10" s="855" t="s">
        <v>329</v>
      </c>
      <c r="C10" s="856" t="s">
        <v>329</v>
      </c>
    </row>
    <row r="11" spans="1:3">
      <c r="A11" s="35"/>
      <c r="B11" s="855" t="s">
        <v>330</v>
      </c>
      <c r="C11" s="856" t="s">
        <v>330</v>
      </c>
    </row>
    <row r="12" spans="1:3">
      <c r="A12" s="35"/>
      <c r="B12" s="855" t="s">
        <v>331</v>
      </c>
      <c r="C12" s="856" t="s">
        <v>331</v>
      </c>
    </row>
    <row r="13" spans="1:3">
      <c r="A13" s="35"/>
      <c r="B13" s="855" t="s">
        <v>332</v>
      </c>
      <c r="C13" s="856" t="s">
        <v>332</v>
      </c>
    </row>
    <row r="14" spans="1:3">
      <c r="A14" s="35"/>
      <c r="B14" s="855" t="s">
        <v>333</v>
      </c>
      <c r="C14" s="856" t="s">
        <v>333</v>
      </c>
    </row>
    <row r="15" spans="1:3" ht="21.75" customHeight="1">
      <c r="A15" s="35"/>
      <c r="B15" s="855" t="s">
        <v>334</v>
      </c>
      <c r="C15" s="856" t="s">
        <v>334</v>
      </c>
    </row>
    <row r="16" spans="1:3">
      <c r="A16" s="35"/>
      <c r="B16" s="855" t="s">
        <v>335</v>
      </c>
      <c r="C16" s="856" t="s">
        <v>336</v>
      </c>
    </row>
    <row r="17" spans="1:3">
      <c r="A17" s="35"/>
      <c r="B17" s="855" t="s">
        <v>337</v>
      </c>
      <c r="C17" s="856" t="s">
        <v>338</v>
      </c>
    </row>
    <row r="18" spans="1:3">
      <c r="A18" s="35"/>
      <c r="B18" s="855" t="s">
        <v>339</v>
      </c>
      <c r="C18" s="856" t="s">
        <v>340</v>
      </c>
    </row>
    <row r="19" spans="1:3">
      <c r="A19" s="35"/>
      <c r="B19" s="855" t="s">
        <v>341</v>
      </c>
      <c r="C19" s="856" t="s">
        <v>341</v>
      </c>
    </row>
    <row r="20" spans="1:3">
      <c r="A20" s="35"/>
      <c r="B20" s="855" t="s">
        <v>342</v>
      </c>
      <c r="C20" s="856" t="s">
        <v>342</v>
      </c>
    </row>
    <row r="21" spans="1:3">
      <c r="A21" s="35"/>
      <c r="B21" s="855" t="s">
        <v>343</v>
      </c>
      <c r="C21" s="856" t="s">
        <v>343</v>
      </c>
    </row>
    <row r="22" spans="1:3" ht="23.25" customHeight="1">
      <c r="A22" s="35"/>
      <c r="B22" s="855" t="s">
        <v>344</v>
      </c>
      <c r="C22" s="856" t="s">
        <v>345</v>
      </c>
    </row>
    <row r="23" spans="1:3">
      <c r="A23" s="35"/>
      <c r="B23" s="855" t="s">
        <v>346</v>
      </c>
      <c r="C23" s="856" t="s">
        <v>346</v>
      </c>
    </row>
    <row r="24" spans="1:3">
      <c r="A24" s="35"/>
      <c r="B24" s="855" t="s">
        <v>347</v>
      </c>
      <c r="C24" s="856" t="s">
        <v>348</v>
      </c>
    </row>
    <row r="25" spans="1:3" ht="12.6" thickBot="1">
      <c r="A25" s="12"/>
      <c r="B25" s="868" t="s">
        <v>349</v>
      </c>
      <c r="C25" s="869"/>
    </row>
    <row r="26" spans="1:3" ht="13.2" thickTop="1" thickBot="1">
      <c r="A26" s="861" t="s">
        <v>432</v>
      </c>
      <c r="B26" s="862"/>
      <c r="C26" s="863"/>
    </row>
    <row r="27" spans="1:3" ht="13.2" thickTop="1" thickBot="1">
      <c r="A27" s="13"/>
      <c r="B27" s="870" t="s">
        <v>350</v>
      </c>
      <c r="C27" s="871"/>
    </row>
    <row r="28" spans="1:3" ht="13.2" thickTop="1" thickBot="1">
      <c r="A28" s="861" t="s">
        <v>423</v>
      </c>
      <c r="B28" s="862"/>
      <c r="C28" s="863"/>
    </row>
    <row r="29" spans="1:3" ht="12.6" thickTop="1">
      <c r="A29" s="11"/>
      <c r="B29" s="872" t="s">
        <v>351</v>
      </c>
      <c r="C29" s="873" t="s">
        <v>352</v>
      </c>
    </row>
    <row r="30" spans="1:3">
      <c r="A30" s="35"/>
      <c r="B30" s="866" t="s">
        <v>353</v>
      </c>
      <c r="C30" s="867" t="s">
        <v>354</v>
      </c>
    </row>
    <row r="31" spans="1:3">
      <c r="A31" s="35"/>
      <c r="B31" s="866" t="s">
        <v>355</v>
      </c>
      <c r="C31" s="867" t="s">
        <v>356</v>
      </c>
    </row>
    <row r="32" spans="1:3">
      <c r="A32" s="35"/>
      <c r="B32" s="866" t="s">
        <v>357</v>
      </c>
      <c r="C32" s="867" t="s">
        <v>358</v>
      </c>
    </row>
    <row r="33" spans="1:3">
      <c r="A33" s="35"/>
      <c r="B33" s="866" t="s">
        <v>359</v>
      </c>
      <c r="C33" s="867" t="s">
        <v>360</v>
      </c>
    </row>
    <row r="34" spans="1:3">
      <c r="A34" s="35"/>
      <c r="B34" s="866" t="s">
        <v>361</v>
      </c>
      <c r="C34" s="867" t="s">
        <v>362</v>
      </c>
    </row>
    <row r="35" spans="1:3" ht="23.25" customHeight="1">
      <c r="A35" s="35"/>
      <c r="B35" s="866" t="s">
        <v>363</v>
      </c>
      <c r="C35" s="867" t="s">
        <v>364</v>
      </c>
    </row>
    <row r="36" spans="1:3" ht="24" customHeight="1">
      <c r="A36" s="35"/>
      <c r="B36" s="866" t="s">
        <v>365</v>
      </c>
      <c r="C36" s="867" t="s">
        <v>366</v>
      </c>
    </row>
    <row r="37" spans="1:3" ht="24.75" customHeight="1">
      <c r="A37" s="35"/>
      <c r="B37" s="866" t="s">
        <v>367</v>
      </c>
      <c r="C37" s="867" t="s">
        <v>368</v>
      </c>
    </row>
    <row r="38" spans="1:3" ht="23.25" customHeight="1">
      <c r="A38" s="35"/>
      <c r="B38" s="866" t="s">
        <v>424</v>
      </c>
      <c r="C38" s="867" t="s">
        <v>369</v>
      </c>
    </row>
    <row r="39" spans="1:3" ht="39.75" customHeight="1">
      <c r="A39" s="35"/>
      <c r="B39" s="855" t="s">
        <v>438</v>
      </c>
      <c r="C39" s="856" t="s">
        <v>370</v>
      </c>
    </row>
    <row r="40" spans="1:3" ht="12" customHeight="1">
      <c r="A40" s="35"/>
      <c r="B40" s="866" t="s">
        <v>371</v>
      </c>
      <c r="C40" s="867" t="s">
        <v>372</v>
      </c>
    </row>
    <row r="41" spans="1:3" ht="27" customHeight="1" thickBot="1">
      <c r="A41" s="12"/>
      <c r="B41" s="876" t="s">
        <v>373</v>
      </c>
      <c r="C41" s="877" t="s">
        <v>374</v>
      </c>
    </row>
    <row r="42" spans="1:3" ht="13.2" thickTop="1" thickBot="1">
      <c r="A42" s="861" t="s">
        <v>425</v>
      </c>
      <c r="B42" s="862"/>
      <c r="C42" s="863"/>
    </row>
    <row r="43" spans="1:3" ht="12.6" thickTop="1">
      <c r="A43" s="11"/>
      <c r="B43" s="864" t="s">
        <v>461</v>
      </c>
      <c r="C43" s="865" t="s">
        <v>375</v>
      </c>
    </row>
    <row r="44" spans="1:3">
      <c r="A44" s="35"/>
      <c r="B44" s="851" t="s">
        <v>460</v>
      </c>
      <c r="C44" s="852"/>
    </row>
    <row r="45" spans="1:3" ht="23.25" customHeight="1" thickBot="1">
      <c r="A45" s="12"/>
      <c r="B45" s="874" t="s">
        <v>376</v>
      </c>
      <c r="C45" s="875" t="s">
        <v>377</v>
      </c>
    </row>
    <row r="46" spans="1:3" ht="11.25" customHeight="1" thickTop="1" thickBot="1">
      <c r="A46" s="861" t="s">
        <v>426</v>
      </c>
      <c r="B46" s="862"/>
      <c r="C46" s="863"/>
    </row>
    <row r="47" spans="1:3" ht="26.25" customHeight="1" thickTop="1">
      <c r="A47" s="35"/>
      <c r="B47" s="851" t="s">
        <v>427</v>
      </c>
      <c r="C47" s="852"/>
    </row>
    <row r="48" spans="1:3" ht="12.6" thickBot="1">
      <c r="A48" s="861" t="s">
        <v>428</v>
      </c>
      <c r="B48" s="862"/>
      <c r="C48" s="863"/>
    </row>
    <row r="49" spans="1:3" ht="12.6" thickTop="1">
      <c r="A49" s="11"/>
      <c r="B49" s="864" t="s">
        <v>378</v>
      </c>
      <c r="C49" s="865" t="s">
        <v>378</v>
      </c>
    </row>
    <row r="50" spans="1:3" ht="11.25" customHeight="1">
      <c r="A50" s="35"/>
      <c r="B50" s="851" t="s">
        <v>379</v>
      </c>
      <c r="C50" s="852" t="s">
        <v>379</v>
      </c>
    </row>
    <row r="51" spans="1:3">
      <c r="A51" s="35"/>
      <c r="B51" s="851" t="s">
        <v>380</v>
      </c>
      <c r="C51" s="852" t="s">
        <v>380</v>
      </c>
    </row>
    <row r="52" spans="1:3" ht="11.25" customHeight="1">
      <c r="A52" s="35"/>
      <c r="B52" s="851" t="s">
        <v>487</v>
      </c>
      <c r="C52" s="852" t="s">
        <v>381</v>
      </c>
    </row>
    <row r="53" spans="1:3" ht="33.6" customHeight="1">
      <c r="A53" s="35"/>
      <c r="B53" s="851" t="s">
        <v>382</v>
      </c>
      <c r="C53" s="852" t="s">
        <v>382</v>
      </c>
    </row>
    <row r="54" spans="1:3" ht="11.25" customHeight="1">
      <c r="A54" s="35"/>
      <c r="B54" s="851" t="s">
        <v>481</v>
      </c>
      <c r="C54" s="852" t="s">
        <v>383</v>
      </c>
    </row>
    <row r="55" spans="1:3" ht="11.25" customHeight="1" thickBot="1">
      <c r="A55" s="861" t="s">
        <v>429</v>
      </c>
      <c r="B55" s="862"/>
      <c r="C55" s="863"/>
    </row>
    <row r="56" spans="1:3" ht="12.6" thickTop="1">
      <c r="A56" s="11"/>
      <c r="B56" s="864" t="s">
        <v>378</v>
      </c>
      <c r="C56" s="865" t="s">
        <v>378</v>
      </c>
    </row>
    <row r="57" spans="1:3">
      <c r="A57" s="35"/>
      <c r="B57" s="851" t="s">
        <v>384</v>
      </c>
      <c r="C57" s="852" t="s">
        <v>384</v>
      </c>
    </row>
    <row r="58" spans="1:3">
      <c r="A58" s="35"/>
      <c r="B58" s="851" t="s">
        <v>435</v>
      </c>
      <c r="C58" s="852" t="s">
        <v>385</v>
      </c>
    </row>
    <row r="59" spans="1:3">
      <c r="A59" s="35"/>
      <c r="B59" s="851" t="s">
        <v>386</v>
      </c>
      <c r="C59" s="852" t="s">
        <v>386</v>
      </c>
    </row>
    <row r="60" spans="1:3">
      <c r="A60" s="35"/>
      <c r="B60" s="851" t="s">
        <v>387</v>
      </c>
      <c r="C60" s="852" t="s">
        <v>387</v>
      </c>
    </row>
    <row r="61" spans="1:3">
      <c r="A61" s="35"/>
      <c r="B61" s="851" t="s">
        <v>388</v>
      </c>
      <c r="C61" s="852" t="s">
        <v>388</v>
      </c>
    </row>
    <row r="62" spans="1:3">
      <c r="A62" s="35"/>
      <c r="B62" s="851" t="s">
        <v>436</v>
      </c>
      <c r="C62" s="852" t="s">
        <v>389</v>
      </c>
    </row>
    <row r="63" spans="1:3">
      <c r="A63" s="35"/>
      <c r="B63" s="851" t="s">
        <v>390</v>
      </c>
      <c r="C63" s="852" t="s">
        <v>390</v>
      </c>
    </row>
    <row r="64" spans="1:3" ht="12.6" thickBot="1">
      <c r="A64" s="12"/>
      <c r="B64" s="874" t="s">
        <v>391</v>
      </c>
      <c r="C64" s="875" t="s">
        <v>391</v>
      </c>
    </row>
    <row r="65" spans="1:3" ht="11.25" customHeight="1" thickTop="1">
      <c r="A65" s="880" t="s">
        <v>430</v>
      </c>
      <c r="B65" s="881"/>
      <c r="C65" s="882"/>
    </row>
    <row r="66" spans="1:3" ht="12.6" thickBot="1">
      <c r="A66" s="12"/>
      <c r="B66" s="874" t="s">
        <v>392</v>
      </c>
      <c r="C66" s="875" t="s">
        <v>392</v>
      </c>
    </row>
    <row r="67" spans="1:3" ht="11.25" customHeight="1" thickTop="1" thickBot="1">
      <c r="A67" s="861" t="s">
        <v>431</v>
      </c>
      <c r="B67" s="862"/>
      <c r="C67" s="863"/>
    </row>
    <row r="68" spans="1:3" ht="12.6" thickTop="1">
      <c r="A68" s="11"/>
      <c r="B68" s="864" t="s">
        <v>393</v>
      </c>
      <c r="C68" s="865" t="s">
        <v>393</v>
      </c>
    </row>
    <row r="69" spans="1:3">
      <c r="A69" s="35"/>
      <c r="B69" s="851" t="s">
        <v>394</v>
      </c>
      <c r="C69" s="852" t="s">
        <v>394</v>
      </c>
    </row>
    <row r="70" spans="1:3">
      <c r="A70" s="35"/>
      <c r="B70" s="851" t="s">
        <v>395</v>
      </c>
      <c r="C70" s="852" t="s">
        <v>395</v>
      </c>
    </row>
    <row r="71" spans="1:3" ht="54.9" customHeight="1">
      <c r="A71" s="35"/>
      <c r="B71" s="878" t="s">
        <v>959</v>
      </c>
      <c r="C71" s="879" t="s">
        <v>396</v>
      </c>
    </row>
    <row r="72" spans="1:3" ht="33.75" customHeight="1">
      <c r="A72" s="35"/>
      <c r="B72" s="878" t="s">
        <v>440</v>
      </c>
      <c r="C72" s="879" t="s">
        <v>397</v>
      </c>
    </row>
    <row r="73" spans="1:3" ht="15.75" customHeight="1">
      <c r="A73" s="35"/>
      <c r="B73" s="878" t="s">
        <v>437</v>
      </c>
      <c r="C73" s="879" t="s">
        <v>398</v>
      </c>
    </row>
    <row r="74" spans="1:3">
      <c r="A74" s="35"/>
      <c r="B74" s="851" t="s">
        <v>399</v>
      </c>
      <c r="C74" s="852" t="s">
        <v>399</v>
      </c>
    </row>
    <row r="75" spans="1:3" ht="12.6" thickBot="1">
      <c r="A75" s="12"/>
      <c r="B75" s="874" t="s">
        <v>400</v>
      </c>
      <c r="C75" s="875" t="s">
        <v>400</v>
      </c>
    </row>
    <row r="76" spans="1:3" ht="12.6" thickTop="1">
      <c r="A76" s="880" t="s">
        <v>464</v>
      </c>
      <c r="B76" s="881"/>
      <c r="C76" s="882"/>
    </row>
    <row r="77" spans="1:3">
      <c r="A77" s="35"/>
      <c r="B77" s="851" t="s">
        <v>392</v>
      </c>
      <c r="C77" s="852"/>
    </row>
    <row r="78" spans="1:3">
      <c r="A78" s="35"/>
      <c r="B78" s="851" t="s">
        <v>462</v>
      </c>
      <c r="C78" s="852"/>
    </row>
    <row r="79" spans="1:3">
      <c r="A79" s="35"/>
      <c r="B79" s="851" t="s">
        <v>463</v>
      </c>
      <c r="C79" s="852"/>
    </row>
    <row r="80" spans="1:3">
      <c r="A80" s="880" t="s">
        <v>465</v>
      </c>
      <c r="B80" s="881"/>
      <c r="C80" s="882"/>
    </row>
    <row r="81" spans="1:3">
      <c r="A81" s="35"/>
      <c r="B81" s="851" t="s">
        <v>392</v>
      </c>
      <c r="C81" s="852"/>
    </row>
    <row r="82" spans="1:3">
      <c r="A82" s="35"/>
      <c r="B82" s="851" t="s">
        <v>466</v>
      </c>
      <c r="C82" s="852"/>
    </row>
    <row r="83" spans="1:3" ht="76.5" customHeight="1">
      <c r="A83" s="35"/>
      <c r="B83" s="851" t="s">
        <v>480</v>
      </c>
      <c r="C83" s="852"/>
    </row>
    <row r="84" spans="1:3" ht="53.25" customHeight="1">
      <c r="A84" s="35"/>
      <c r="B84" s="851" t="s">
        <v>479</v>
      </c>
      <c r="C84" s="852"/>
    </row>
    <row r="85" spans="1:3">
      <c r="A85" s="35"/>
      <c r="B85" s="851" t="s">
        <v>467</v>
      </c>
      <c r="C85" s="852"/>
    </row>
    <row r="86" spans="1:3">
      <c r="A86" s="35"/>
      <c r="B86" s="851" t="s">
        <v>468</v>
      </c>
      <c r="C86" s="852"/>
    </row>
    <row r="87" spans="1:3">
      <c r="A87" s="35"/>
      <c r="B87" s="851" t="s">
        <v>469</v>
      </c>
      <c r="C87" s="852"/>
    </row>
    <row r="88" spans="1:3">
      <c r="A88" s="880" t="s">
        <v>470</v>
      </c>
      <c r="B88" s="881"/>
      <c r="C88" s="882"/>
    </row>
    <row r="89" spans="1:3">
      <c r="A89" s="35"/>
      <c r="B89" s="851" t="s">
        <v>392</v>
      </c>
      <c r="C89" s="852"/>
    </row>
    <row r="90" spans="1:3">
      <c r="A90" s="35"/>
      <c r="B90" s="851" t="s">
        <v>472</v>
      </c>
      <c r="C90" s="852"/>
    </row>
    <row r="91" spans="1:3" ht="12" customHeight="1">
      <c r="A91" s="35"/>
      <c r="B91" s="851" t="s">
        <v>473</v>
      </c>
      <c r="C91" s="852"/>
    </row>
    <row r="92" spans="1:3">
      <c r="A92" s="35"/>
      <c r="B92" s="851" t="s">
        <v>474</v>
      </c>
      <c r="C92" s="852"/>
    </row>
    <row r="93" spans="1:3" ht="24.75" customHeight="1">
      <c r="A93" s="35"/>
      <c r="B93" s="883" t="s">
        <v>515</v>
      </c>
      <c r="C93" s="884"/>
    </row>
    <row r="94" spans="1:3" ht="24" customHeight="1">
      <c r="A94" s="35"/>
      <c r="B94" s="883" t="s">
        <v>516</v>
      </c>
      <c r="C94" s="884"/>
    </row>
    <row r="95" spans="1:3" ht="13.5" customHeight="1">
      <c r="A95" s="35"/>
      <c r="B95" s="866" t="s">
        <v>475</v>
      </c>
      <c r="C95" s="867"/>
    </row>
    <row r="96" spans="1:3" ht="11.25" customHeight="1" thickBot="1">
      <c r="A96" s="885" t="s">
        <v>511</v>
      </c>
      <c r="B96" s="886"/>
      <c r="C96" s="887"/>
    </row>
    <row r="97" spans="1:3" ht="13.2" thickTop="1" thickBot="1">
      <c r="A97" s="894" t="s">
        <v>401</v>
      </c>
      <c r="B97" s="894"/>
      <c r="C97" s="894"/>
    </row>
    <row r="98" spans="1:3">
      <c r="A98" s="22">
        <v>2</v>
      </c>
      <c r="B98" s="32" t="s">
        <v>491</v>
      </c>
      <c r="C98" s="32" t="s">
        <v>512</v>
      </c>
    </row>
    <row r="99" spans="1:3">
      <c r="A99" s="16">
        <v>3</v>
      </c>
      <c r="B99" s="33" t="s">
        <v>492</v>
      </c>
      <c r="C99" s="34" t="s">
        <v>513</v>
      </c>
    </row>
    <row r="100" spans="1:3">
      <c r="A100" s="16">
        <v>4</v>
      </c>
      <c r="B100" s="33" t="s">
        <v>493</v>
      </c>
      <c r="C100" s="34" t="s">
        <v>517</v>
      </c>
    </row>
    <row r="101" spans="1:3" ht="11.25" customHeight="1">
      <c r="A101" s="16">
        <v>5</v>
      </c>
      <c r="B101" s="33" t="s">
        <v>494</v>
      </c>
      <c r="C101" s="34" t="s">
        <v>514</v>
      </c>
    </row>
    <row r="102" spans="1:3" ht="12" customHeight="1">
      <c r="A102" s="16">
        <v>6</v>
      </c>
      <c r="B102" s="33" t="s">
        <v>509</v>
      </c>
      <c r="C102" s="34" t="s">
        <v>495</v>
      </c>
    </row>
    <row r="103" spans="1:3" ht="12" customHeight="1">
      <c r="A103" s="16">
        <v>7</v>
      </c>
      <c r="B103" s="33" t="s">
        <v>496</v>
      </c>
      <c r="C103" s="34" t="s">
        <v>510</v>
      </c>
    </row>
    <row r="104" spans="1:3">
      <c r="A104" s="16">
        <v>8</v>
      </c>
      <c r="B104" s="33" t="s">
        <v>501</v>
      </c>
      <c r="C104" s="34" t="s">
        <v>521</v>
      </c>
    </row>
    <row r="105" spans="1:3" ht="11.25" customHeight="1">
      <c r="A105" s="880" t="s">
        <v>476</v>
      </c>
      <c r="B105" s="881"/>
      <c r="C105" s="882"/>
    </row>
    <row r="106" spans="1:3" ht="12" customHeight="1">
      <c r="A106" s="35"/>
      <c r="B106" s="851" t="s">
        <v>392</v>
      </c>
      <c r="C106" s="852"/>
    </row>
    <row r="107" spans="1:3">
      <c r="A107" s="880" t="s">
        <v>658</v>
      </c>
      <c r="B107" s="881"/>
      <c r="C107" s="882"/>
    </row>
    <row r="108" spans="1:3" ht="12" customHeight="1">
      <c r="A108" s="35"/>
      <c r="B108" s="851" t="s">
        <v>660</v>
      </c>
      <c r="C108" s="852"/>
    </row>
    <row r="109" spans="1:3">
      <c r="A109" s="35"/>
      <c r="B109" s="851" t="s">
        <v>661</v>
      </c>
      <c r="C109" s="852"/>
    </row>
    <row r="110" spans="1:3">
      <c r="A110" s="35"/>
      <c r="B110" s="851" t="s">
        <v>659</v>
      </c>
      <c r="C110" s="852"/>
    </row>
    <row r="111" spans="1:3">
      <c r="A111" s="888" t="s">
        <v>1006</v>
      </c>
      <c r="B111" s="888"/>
      <c r="C111" s="888"/>
    </row>
    <row r="112" spans="1:3">
      <c r="A112" s="889" t="s">
        <v>325</v>
      </c>
      <c r="B112" s="889"/>
      <c r="C112" s="889"/>
    </row>
    <row r="113" spans="1:3">
      <c r="A113" s="36">
        <v>1</v>
      </c>
      <c r="B113" s="890" t="s">
        <v>834</v>
      </c>
      <c r="C113" s="891"/>
    </row>
    <row r="114" spans="1:3">
      <c r="A114" s="36">
        <v>2</v>
      </c>
      <c r="B114" s="892" t="s">
        <v>835</v>
      </c>
      <c r="C114" s="893"/>
    </row>
    <row r="115" spans="1:3">
      <c r="A115" s="36">
        <v>3</v>
      </c>
      <c r="B115" s="890" t="s">
        <v>836</v>
      </c>
      <c r="C115" s="891"/>
    </row>
    <row r="116" spans="1:3">
      <c r="A116" s="36">
        <v>4</v>
      </c>
      <c r="B116" s="890" t="s">
        <v>837</v>
      </c>
      <c r="C116" s="891"/>
    </row>
    <row r="117" spans="1:3">
      <c r="A117" s="36">
        <v>5</v>
      </c>
      <c r="B117" s="890" t="s">
        <v>838</v>
      </c>
      <c r="C117" s="891"/>
    </row>
    <row r="118" spans="1:3" ht="55.5" customHeight="1">
      <c r="A118" s="36">
        <v>6</v>
      </c>
      <c r="B118" s="890" t="s">
        <v>946</v>
      </c>
      <c r="C118" s="891"/>
    </row>
    <row r="119" spans="1:3" ht="24">
      <c r="A119" s="36">
        <v>6.01</v>
      </c>
      <c r="B119" s="37" t="s">
        <v>694</v>
      </c>
      <c r="C119" s="77" t="s">
        <v>947</v>
      </c>
    </row>
    <row r="120" spans="1:3" ht="36">
      <c r="A120" s="36">
        <v>6.02</v>
      </c>
      <c r="B120" s="37" t="s">
        <v>695</v>
      </c>
      <c r="C120" s="79" t="s">
        <v>953</v>
      </c>
    </row>
    <row r="121" spans="1:3">
      <c r="A121" s="36">
        <v>6.03</v>
      </c>
      <c r="B121" s="42" t="s">
        <v>696</v>
      </c>
      <c r="C121" s="42" t="s">
        <v>839</v>
      </c>
    </row>
    <row r="122" spans="1:3">
      <c r="A122" s="36">
        <v>6.04</v>
      </c>
      <c r="B122" s="37" t="s">
        <v>697</v>
      </c>
      <c r="C122" s="38" t="s">
        <v>840</v>
      </c>
    </row>
    <row r="123" spans="1:3">
      <c r="A123" s="36">
        <v>6.05</v>
      </c>
      <c r="B123" s="37" t="s">
        <v>698</v>
      </c>
      <c r="C123" s="38" t="s">
        <v>841</v>
      </c>
    </row>
    <row r="124" spans="1:3" ht="24">
      <c r="A124" s="36">
        <v>6.06</v>
      </c>
      <c r="B124" s="37" t="s">
        <v>699</v>
      </c>
      <c r="C124" s="38" t="s">
        <v>842</v>
      </c>
    </row>
    <row r="125" spans="1:3">
      <c r="A125" s="36">
        <v>6.07</v>
      </c>
      <c r="B125" s="39" t="s">
        <v>700</v>
      </c>
      <c r="C125" s="38" t="s">
        <v>843</v>
      </c>
    </row>
    <row r="126" spans="1:3" ht="24">
      <c r="A126" s="36">
        <v>6.08</v>
      </c>
      <c r="B126" s="37" t="s">
        <v>701</v>
      </c>
      <c r="C126" s="38" t="s">
        <v>844</v>
      </c>
    </row>
    <row r="127" spans="1:3" ht="24">
      <c r="A127" s="36">
        <v>6.09</v>
      </c>
      <c r="B127" s="40" t="s">
        <v>702</v>
      </c>
      <c r="C127" s="38" t="s">
        <v>845</v>
      </c>
    </row>
    <row r="128" spans="1:3">
      <c r="A128" s="41">
        <v>6.1</v>
      </c>
      <c r="B128" s="40" t="s">
        <v>703</v>
      </c>
      <c r="C128" s="38" t="s">
        <v>846</v>
      </c>
    </row>
    <row r="129" spans="1:3">
      <c r="A129" s="36">
        <v>6.11</v>
      </c>
      <c r="B129" s="40" t="s">
        <v>704</v>
      </c>
      <c r="C129" s="38" t="s">
        <v>847</v>
      </c>
    </row>
    <row r="130" spans="1:3">
      <c r="A130" s="36">
        <v>6.12</v>
      </c>
      <c r="B130" s="40" t="s">
        <v>705</v>
      </c>
      <c r="C130" s="38" t="s">
        <v>848</v>
      </c>
    </row>
    <row r="131" spans="1:3">
      <c r="A131" s="36">
        <v>6.13</v>
      </c>
      <c r="B131" s="40" t="s">
        <v>706</v>
      </c>
      <c r="C131" s="42" t="s">
        <v>849</v>
      </c>
    </row>
    <row r="132" spans="1:3">
      <c r="A132" s="36">
        <v>6.14</v>
      </c>
      <c r="B132" s="40" t="s">
        <v>707</v>
      </c>
      <c r="C132" s="42" t="s">
        <v>850</v>
      </c>
    </row>
    <row r="133" spans="1:3">
      <c r="A133" s="36">
        <v>6.15</v>
      </c>
      <c r="B133" s="40" t="s">
        <v>708</v>
      </c>
      <c r="C133" s="42" t="s">
        <v>851</v>
      </c>
    </row>
    <row r="134" spans="1:3">
      <c r="A134" s="36">
        <v>6.16</v>
      </c>
      <c r="B134" s="40" t="s">
        <v>709</v>
      </c>
      <c r="C134" s="42" t="s">
        <v>852</v>
      </c>
    </row>
    <row r="135" spans="1:3">
      <c r="A135" s="36">
        <v>6.17</v>
      </c>
      <c r="B135" s="42" t="s">
        <v>710</v>
      </c>
      <c r="C135" s="42" t="s">
        <v>853</v>
      </c>
    </row>
    <row r="136" spans="1:3" ht="24">
      <c r="A136" s="36">
        <v>6.18</v>
      </c>
      <c r="B136" s="40" t="s">
        <v>711</v>
      </c>
      <c r="C136" s="42" t="s">
        <v>854</v>
      </c>
    </row>
    <row r="137" spans="1:3">
      <c r="A137" s="36">
        <v>6.19</v>
      </c>
      <c r="B137" s="40" t="s">
        <v>712</v>
      </c>
      <c r="C137" s="42" t="s">
        <v>855</v>
      </c>
    </row>
    <row r="138" spans="1:3">
      <c r="A138" s="41">
        <v>6.2</v>
      </c>
      <c r="B138" s="40" t="s">
        <v>713</v>
      </c>
      <c r="C138" s="42" t="s">
        <v>856</v>
      </c>
    </row>
    <row r="139" spans="1:3">
      <c r="A139" s="36">
        <v>6.21</v>
      </c>
      <c r="B139" s="40" t="s">
        <v>714</v>
      </c>
      <c r="C139" s="42" t="s">
        <v>857</v>
      </c>
    </row>
    <row r="140" spans="1:3">
      <c r="A140" s="36">
        <v>6.22</v>
      </c>
      <c r="B140" s="40" t="s">
        <v>715</v>
      </c>
      <c r="C140" s="42" t="s">
        <v>858</v>
      </c>
    </row>
    <row r="141" spans="1:3" ht="24">
      <c r="A141" s="36">
        <v>6.23</v>
      </c>
      <c r="B141" s="40" t="s">
        <v>716</v>
      </c>
      <c r="C141" s="42" t="s">
        <v>859</v>
      </c>
    </row>
    <row r="142" spans="1:3" ht="24">
      <c r="A142" s="36">
        <v>6.24</v>
      </c>
      <c r="B142" s="37" t="s">
        <v>717</v>
      </c>
      <c r="C142" s="42" t="s">
        <v>860</v>
      </c>
    </row>
    <row r="143" spans="1:3">
      <c r="A143" s="36">
        <v>6.2500000000000098</v>
      </c>
      <c r="B143" s="37" t="s">
        <v>718</v>
      </c>
      <c r="C143" s="42" t="s">
        <v>861</v>
      </c>
    </row>
    <row r="144" spans="1:3" ht="24">
      <c r="A144" s="36">
        <v>6.2600000000000202</v>
      </c>
      <c r="B144" s="37" t="s">
        <v>862</v>
      </c>
      <c r="C144" s="78" t="s">
        <v>863</v>
      </c>
    </row>
    <row r="145" spans="1:3" ht="24">
      <c r="A145" s="36">
        <v>6.2700000000000298</v>
      </c>
      <c r="B145" s="37" t="s">
        <v>165</v>
      </c>
      <c r="C145" s="78" t="s">
        <v>949</v>
      </c>
    </row>
    <row r="146" spans="1:3">
      <c r="A146" s="36"/>
      <c r="B146" s="897" t="s">
        <v>864</v>
      </c>
      <c r="C146" s="898"/>
    </row>
    <row r="147" spans="1:3" s="44" customFormat="1">
      <c r="A147" s="43">
        <v>7.1</v>
      </c>
      <c r="B147" s="37" t="s">
        <v>865</v>
      </c>
      <c r="C147" s="901" t="s">
        <v>866</v>
      </c>
    </row>
    <row r="148" spans="1:3" s="44" customFormat="1">
      <c r="A148" s="43">
        <v>7.2</v>
      </c>
      <c r="B148" s="37" t="s">
        <v>867</v>
      </c>
      <c r="C148" s="902"/>
    </row>
    <row r="149" spans="1:3" s="44" customFormat="1">
      <c r="A149" s="43">
        <v>7.3</v>
      </c>
      <c r="B149" s="37" t="s">
        <v>868</v>
      </c>
      <c r="C149" s="902"/>
    </row>
    <row r="150" spans="1:3" s="44" customFormat="1">
      <c r="A150" s="43">
        <v>7.4</v>
      </c>
      <c r="B150" s="37" t="s">
        <v>869</v>
      </c>
      <c r="C150" s="902"/>
    </row>
    <row r="151" spans="1:3" s="44" customFormat="1">
      <c r="A151" s="43">
        <v>7.5</v>
      </c>
      <c r="B151" s="37" t="s">
        <v>870</v>
      </c>
      <c r="C151" s="902"/>
    </row>
    <row r="152" spans="1:3" s="44" customFormat="1">
      <c r="A152" s="43">
        <v>7.6</v>
      </c>
      <c r="B152" s="37" t="s">
        <v>942</v>
      </c>
      <c r="C152" s="903"/>
    </row>
    <row r="153" spans="1:3" s="44" customFormat="1" ht="24">
      <c r="A153" s="43">
        <v>7.7</v>
      </c>
      <c r="B153" s="37" t="s">
        <v>871</v>
      </c>
      <c r="C153" s="45" t="s">
        <v>872</v>
      </c>
    </row>
    <row r="154" spans="1:3" s="44" customFormat="1" ht="24">
      <c r="A154" s="43">
        <v>7.8</v>
      </c>
      <c r="B154" s="37" t="s">
        <v>873</v>
      </c>
      <c r="C154" s="45" t="s">
        <v>874</v>
      </c>
    </row>
    <row r="155" spans="1:3">
      <c r="A155" s="35"/>
      <c r="B155" s="897" t="s">
        <v>875</v>
      </c>
      <c r="C155" s="898"/>
    </row>
    <row r="156" spans="1:3">
      <c r="A156" s="43">
        <v>1</v>
      </c>
      <c r="B156" s="895" t="s">
        <v>954</v>
      </c>
      <c r="C156" s="896"/>
    </row>
    <row r="157" spans="1:3" ht="24.9" customHeight="1">
      <c r="A157" s="43">
        <v>2</v>
      </c>
      <c r="B157" s="895" t="s">
        <v>950</v>
      </c>
      <c r="C157" s="896"/>
    </row>
    <row r="158" spans="1:3">
      <c r="A158" s="43">
        <v>3</v>
      </c>
      <c r="B158" s="895" t="s">
        <v>941</v>
      </c>
      <c r="C158" s="896"/>
    </row>
    <row r="159" spans="1:3">
      <c r="A159" s="35"/>
      <c r="B159" s="897" t="s">
        <v>876</v>
      </c>
      <c r="C159" s="898"/>
    </row>
    <row r="160" spans="1:3" ht="39" customHeight="1">
      <c r="A160" s="43">
        <v>1</v>
      </c>
      <c r="B160" s="899" t="s">
        <v>955</v>
      </c>
      <c r="C160" s="900"/>
    </row>
    <row r="161" spans="1:3">
      <c r="A161" s="43">
        <v>3</v>
      </c>
      <c r="B161" s="37" t="s">
        <v>682</v>
      </c>
      <c r="C161" s="45" t="s">
        <v>877</v>
      </c>
    </row>
    <row r="162" spans="1:3">
      <c r="A162" s="43">
        <v>4</v>
      </c>
      <c r="B162" s="37" t="s">
        <v>683</v>
      </c>
      <c r="C162" s="45" t="s">
        <v>878</v>
      </c>
    </row>
    <row r="163" spans="1:3" ht="24">
      <c r="A163" s="43">
        <v>5</v>
      </c>
      <c r="B163" s="37" t="s">
        <v>684</v>
      </c>
      <c r="C163" s="45" t="s">
        <v>879</v>
      </c>
    </row>
    <row r="164" spans="1:3">
      <c r="A164" s="43">
        <v>6</v>
      </c>
      <c r="B164" s="37" t="s">
        <v>685</v>
      </c>
      <c r="C164" s="37" t="s">
        <v>880</v>
      </c>
    </row>
    <row r="165" spans="1:3">
      <c r="A165" s="35"/>
      <c r="B165" s="897" t="s">
        <v>881</v>
      </c>
      <c r="C165" s="898"/>
    </row>
    <row r="166" spans="1:3" ht="48">
      <c r="A166" s="43"/>
      <c r="B166" s="37" t="s">
        <v>882</v>
      </c>
      <c r="C166" s="46" t="s">
        <v>1007</v>
      </c>
    </row>
    <row r="167" spans="1:3">
      <c r="A167" s="43"/>
      <c r="B167" s="37" t="s">
        <v>684</v>
      </c>
      <c r="C167" s="45" t="s">
        <v>883</v>
      </c>
    </row>
    <row r="168" spans="1:3">
      <c r="A168" s="35"/>
      <c r="B168" s="897" t="s">
        <v>884</v>
      </c>
      <c r="C168" s="898"/>
    </row>
    <row r="169" spans="1:3" ht="26.4" customHeight="1">
      <c r="A169" s="35"/>
      <c r="B169" s="851" t="s">
        <v>1008</v>
      </c>
      <c r="C169" s="852"/>
    </row>
    <row r="170" spans="1:3">
      <c r="A170" s="35" t="s">
        <v>885</v>
      </c>
      <c r="B170" s="47" t="s">
        <v>742</v>
      </c>
      <c r="C170" s="48" t="s">
        <v>886</v>
      </c>
    </row>
    <row r="171" spans="1:3">
      <c r="A171" s="35" t="s">
        <v>536</v>
      </c>
      <c r="B171" s="49" t="s">
        <v>743</v>
      </c>
      <c r="C171" s="45" t="s">
        <v>887</v>
      </c>
    </row>
    <row r="172" spans="1:3" ht="24">
      <c r="A172" s="35" t="s">
        <v>543</v>
      </c>
      <c r="B172" s="48" t="s">
        <v>744</v>
      </c>
      <c r="C172" s="45" t="s">
        <v>888</v>
      </c>
    </row>
    <row r="173" spans="1:3">
      <c r="A173" s="35" t="s">
        <v>889</v>
      </c>
      <c r="B173" s="49" t="s">
        <v>745</v>
      </c>
      <c r="C173" s="49" t="s">
        <v>890</v>
      </c>
    </row>
    <row r="174" spans="1:3" ht="24">
      <c r="A174" s="35" t="s">
        <v>891</v>
      </c>
      <c r="B174" s="50" t="s">
        <v>746</v>
      </c>
      <c r="C174" s="50" t="s">
        <v>892</v>
      </c>
    </row>
    <row r="175" spans="1:3" ht="24">
      <c r="A175" s="35" t="s">
        <v>544</v>
      </c>
      <c r="B175" s="50" t="s">
        <v>747</v>
      </c>
      <c r="C175" s="50" t="s">
        <v>893</v>
      </c>
    </row>
    <row r="176" spans="1:3" ht="24">
      <c r="A176" s="35" t="s">
        <v>894</v>
      </c>
      <c r="B176" s="50" t="s">
        <v>748</v>
      </c>
      <c r="C176" s="50" t="s">
        <v>895</v>
      </c>
    </row>
    <row r="177" spans="1:3" ht="24">
      <c r="A177" s="35" t="s">
        <v>896</v>
      </c>
      <c r="B177" s="50" t="s">
        <v>749</v>
      </c>
      <c r="C177" s="50" t="s">
        <v>898</v>
      </c>
    </row>
    <row r="178" spans="1:3" ht="24">
      <c r="A178" s="35" t="s">
        <v>897</v>
      </c>
      <c r="B178" s="50" t="s">
        <v>750</v>
      </c>
      <c r="C178" s="50" t="s">
        <v>900</v>
      </c>
    </row>
    <row r="179" spans="1:3" ht="24">
      <c r="A179" s="35" t="s">
        <v>899</v>
      </c>
      <c r="B179" s="50" t="s">
        <v>751</v>
      </c>
      <c r="C179" s="51" t="s">
        <v>902</v>
      </c>
    </row>
    <row r="180" spans="1:3" ht="24">
      <c r="A180" s="35" t="s">
        <v>901</v>
      </c>
      <c r="B180" s="67" t="s">
        <v>752</v>
      </c>
      <c r="C180" s="51" t="s">
        <v>904</v>
      </c>
    </row>
    <row r="181" spans="1:3" ht="24">
      <c r="A181" s="35" t="s">
        <v>903</v>
      </c>
      <c r="B181" s="50" t="s">
        <v>753</v>
      </c>
      <c r="C181" s="52" t="s">
        <v>906</v>
      </c>
    </row>
    <row r="182" spans="1:3">
      <c r="A182" s="76" t="s">
        <v>905</v>
      </c>
      <c r="B182" s="53" t="s">
        <v>754</v>
      </c>
      <c r="C182" s="48" t="s">
        <v>907</v>
      </c>
    </row>
    <row r="183" spans="1:3" ht="24">
      <c r="A183" s="35"/>
      <c r="B183" s="54" t="s">
        <v>908</v>
      </c>
      <c r="C183" s="38" t="s">
        <v>909</v>
      </c>
    </row>
    <row r="184" spans="1:3" ht="24">
      <c r="A184" s="35"/>
      <c r="B184" s="54" t="s">
        <v>910</v>
      </c>
      <c r="C184" s="38" t="s">
        <v>911</v>
      </c>
    </row>
    <row r="185" spans="1:3" ht="24">
      <c r="A185" s="35"/>
      <c r="B185" s="54" t="s">
        <v>912</v>
      </c>
      <c r="C185" s="38" t="s">
        <v>913</v>
      </c>
    </row>
    <row r="186" spans="1:3">
      <c r="A186" s="35"/>
      <c r="B186" s="897" t="s">
        <v>914</v>
      </c>
      <c r="C186" s="898"/>
    </row>
    <row r="187" spans="1:3" ht="50.1" customHeight="1">
      <c r="A187" s="35"/>
      <c r="B187" s="895" t="s">
        <v>956</v>
      </c>
      <c r="C187" s="896"/>
    </row>
    <row r="188" spans="1:3">
      <c r="A188" s="43">
        <v>1</v>
      </c>
      <c r="B188" s="42" t="s">
        <v>774</v>
      </c>
      <c r="C188" s="42" t="s">
        <v>774</v>
      </c>
    </row>
    <row r="189" spans="1:3" ht="24">
      <c r="A189" s="43">
        <v>2</v>
      </c>
      <c r="B189" s="42" t="s">
        <v>915</v>
      </c>
      <c r="C189" s="42" t="s">
        <v>916</v>
      </c>
    </row>
    <row r="190" spans="1:3">
      <c r="A190" s="43">
        <v>3</v>
      </c>
      <c r="B190" s="42" t="s">
        <v>776</v>
      </c>
      <c r="C190" s="42" t="s">
        <v>917</v>
      </c>
    </row>
    <row r="191" spans="1:3" ht="24">
      <c r="A191" s="43">
        <v>4</v>
      </c>
      <c r="B191" s="42" t="s">
        <v>777</v>
      </c>
      <c r="C191" s="42" t="s">
        <v>918</v>
      </c>
    </row>
    <row r="192" spans="1:3" ht="24">
      <c r="A192" s="43">
        <v>5</v>
      </c>
      <c r="B192" s="42" t="s">
        <v>778</v>
      </c>
      <c r="C192" s="42" t="s">
        <v>957</v>
      </c>
    </row>
    <row r="193" spans="1:4" ht="48">
      <c r="A193" s="43">
        <v>6</v>
      </c>
      <c r="B193" s="42" t="s">
        <v>779</v>
      </c>
      <c r="C193" s="42" t="s">
        <v>919</v>
      </c>
    </row>
    <row r="194" spans="1:4">
      <c r="A194" s="35"/>
      <c r="B194" s="897" t="s">
        <v>920</v>
      </c>
      <c r="C194" s="898"/>
    </row>
    <row r="195" spans="1:4" ht="26.1" customHeight="1">
      <c r="A195" s="35"/>
      <c r="B195" s="907" t="s">
        <v>943</v>
      </c>
      <c r="C195" s="909"/>
    </row>
    <row r="196" spans="1:4" ht="24">
      <c r="A196" s="35">
        <v>1.1000000000000001</v>
      </c>
      <c r="B196" s="55" t="s">
        <v>789</v>
      </c>
      <c r="C196" s="68" t="s">
        <v>921</v>
      </c>
      <c r="D196" s="69"/>
    </row>
    <row r="197" spans="1:4" ht="12.6">
      <c r="A197" s="35" t="s">
        <v>251</v>
      </c>
      <c r="B197" s="56" t="s">
        <v>790</v>
      </c>
      <c r="C197" s="68" t="s">
        <v>922</v>
      </c>
      <c r="D197" s="70"/>
    </row>
    <row r="198" spans="1:4" ht="12.6">
      <c r="A198" s="35" t="s">
        <v>791</v>
      </c>
      <c r="B198" s="57" t="s">
        <v>792</v>
      </c>
      <c r="C198" s="860" t="s">
        <v>944</v>
      </c>
      <c r="D198" s="71"/>
    </row>
    <row r="199" spans="1:4" ht="12.6">
      <c r="A199" s="35" t="s">
        <v>793</v>
      </c>
      <c r="B199" s="57" t="s">
        <v>794</v>
      </c>
      <c r="C199" s="860"/>
      <c r="D199" s="71"/>
    </row>
    <row r="200" spans="1:4" ht="12.6">
      <c r="A200" s="35" t="s">
        <v>795</v>
      </c>
      <c r="B200" s="57" t="s">
        <v>796</v>
      </c>
      <c r="C200" s="860"/>
      <c r="D200" s="71"/>
    </row>
    <row r="201" spans="1:4" ht="12.6">
      <c r="A201" s="35" t="s">
        <v>797</v>
      </c>
      <c r="B201" s="57" t="s">
        <v>798</v>
      </c>
      <c r="C201" s="860"/>
      <c r="D201" s="71"/>
    </row>
    <row r="202" spans="1:4" ht="24">
      <c r="A202" s="35">
        <v>1.2</v>
      </c>
      <c r="B202" s="58" t="s">
        <v>799</v>
      </c>
      <c r="C202" s="59" t="s">
        <v>923</v>
      </c>
      <c r="D202" s="72"/>
    </row>
    <row r="203" spans="1:4" ht="24">
      <c r="A203" s="35" t="s">
        <v>801</v>
      </c>
      <c r="B203" s="60" t="s">
        <v>802</v>
      </c>
      <c r="C203" s="61" t="s">
        <v>924</v>
      </c>
      <c r="D203" s="73"/>
    </row>
    <row r="204" spans="1:4" ht="24">
      <c r="A204" s="35" t="s">
        <v>803</v>
      </c>
      <c r="B204" s="62" t="s">
        <v>804</v>
      </c>
      <c r="C204" s="61" t="s">
        <v>925</v>
      </c>
      <c r="D204" s="74"/>
    </row>
    <row r="205" spans="1:4" ht="12.6">
      <c r="A205" s="35" t="s">
        <v>805</v>
      </c>
      <c r="B205" s="63" t="s">
        <v>806</v>
      </c>
      <c r="C205" s="59" t="s">
        <v>926</v>
      </c>
      <c r="D205" s="73"/>
    </row>
    <row r="206" spans="1:4" ht="18" customHeight="1">
      <c r="A206" s="35" t="s">
        <v>807</v>
      </c>
      <c r="B206" s="66" t="s">
        <v>808</v>
      </c>
      <c r="C206" s="59" t="s">
        <v>927</v>
      </c>
      <c r="D206" s="74"/>
    </row>
    <row r="207" spans="1:4" ht="12.6">
      <c r="A207" s="35">
        <v>1.4</v>
      </c>
      <c r="B207" s="60" t="s">
        <v>939</v>
      </c>
      <c r="C207" s="64" t="s">
        <v>928</v>
      </c>
      <c r="D207" s="75"/>
    </row>
    <row r="208" spans="1:4" ht="12.6">
      <c r="A208" s="35">
        <v>1.5</v>
      </c>
      <c r="B208" s="60" t="s">
        <v>940</v>
      </c>
      <c r="C208" s="64" t="s">
        <v>928</v>
      </c>
      <c r="D208" s="75"/>
    </row>
    <row r="209" spans="1:3">
      <c r="A209" s="35"/>
      <c r="B209" s="888" t="s">
        <v>929</v>
      </c>
      <c r="C209" s="888"/>
    </row>
    <row r="210" spans="1:3" ht="24.6" customHeight="1">
      <c r="A210" s="35"/>
      <c r="B210" s="907" t="s">
        <v>930</v>
      </c>
      <c r="C210" s="907"/>
    </row>
    <row r="211" spans="1:3">
      <c r="A211" s="43"/>
      <c r="B211" s="37" t="s">
        <v>682</v>
      </c>
      <c r="C211" s="45" t="s">
        <v>877</v>
      </c>
    </row>
    <row r="212" spans="1:3">
      <c r="A212" s="43"/>
      <c r="B212" s="37" t="s">
        <v>683</v>
      </c>
      <c r="C212" s="45" t="s">
        <v>878</v>
      </c>
    </row>
    <row r="213" spans="1:3" ht="24">
      <c r="A213" s="35"/>
      <c r="B213" s="37" t="s">
        <v>684</v>
      </c>
      <c r="C213" s="45" t="s">
        <v>931</v>
      </c>
    </row>
    <row r="214" spans="1:3">
      <c r="A214" s="35"/>
      <c r="B214" s="888" t="s">
        <v>932</v>
      </c>
      <c r="C214" s="888"/>
    </row>
    <row r="215" spans="1:3" ht="39.6" customHeight="1">
      <c r="A215" s="43"/>
      <c r="B215" s="908" t="s">
        <v>945</v>
      </c>
      <c r="C215" s="908"/>
    </row>
    <row r="216" spans="1:3">
      <c r="B216" s="888" t="s">
        <v>986</v>
      </c>
      <c r="C216" s="888"/>
    </row>
    <row r="217" spans="1:3" ht="24">
      <c r="A217" s="84">
        <v>1</v>
      </c>
      <c r="B217" s="80" t="s">
        <v>962</v>
      </c>
      <c r="C217" s="81" t="s">
        <v>974</v>
      </c>
    </row>
    <row r="218" spans="1:3" ht="12.6">
      <c r="A218" s="84">
        <v>2</v>
      </c>
      <c r="B218" s="80" t="s">
        <v>963</v>
      </c>
      <c r="C218" s="81" t="s">
        <v>975</v>
      </c>
    </row>
    <row r="219" spans="1:3" ht="24">
      <c r="A219" s="84">
        <v>3</v>
      </c>
      <c r="B219" s="80" t="s">
        <v>964</v>
      </c>
      <c r="C219" s="80" t="s">
        <v>976</v>
      </c>
    </row>
    <row r="220" spans="1:3" ht="12.6">
      <c r="A220" s="84">
        <v>4</v>
      </c>
      <c r="B220" s="80" t="s">
        <v>965</v>
      </c>
      <c r="C220" s="80" t="s">
        <v>977</v>
      </c>
    </row>
    <row r="221" spans="1:3" ht="24">
      <c r="A221" s="84">
        <v>5</v>
      </c>
      <c r="B221" s="80" t="s">
        <v>966</v>
      </c>
      <c r="C221" s="80" t="s">
        <v>978</v>
      </c>
    </row>
    <row r="222" spans="1:3" ht="12.6">
      <c r="A222" s="84">
        <v>6</v>
      </c>
      <c r="B222" s="80" t="s">
        <v>967</v>
      </c>
      <c r="C222" s="80" t="s">
        <v>979</v>
      </c>
    </row>
    <row r="223" spans="1:3" ht="24">
      <c r="A223" s="84">
        <v>7</v>
      </c>
      <c r="B223" s="80" t="s">
        <v>968</v>
      </c>
      <c r="C223" s="80" t="s">
        <v>980</v>
      </c>
    </row>
    <row r="224" spans="1:3" ht="12.6">
      <c r="A224" s="84">
        <v>7.1</v>
      </c>
      <c r="B224" s="82" t="s">
        <v>969</v>
      </c>
      <c r="C224" s="80" t="s">
        <v>981</v>
      </c>
    </row>
    <row r="225" spans="1:3" ht="24">
      <c r="A225" s="84">
        <v>7.2</v>
      </c>
      <c r="B225" s="82" t="s">
        <v>970</v>
      </c>
      <c r="C225" s="80" t="s">
        <v>982</v>
      </c>
    </row>
    <row r="226" spans="1:3" ht="12.6">
      <c r="A226" s="84">
        <v>7.3</v>
      </c>
      <c r="B226" s="83" t="s">
        <v>971</v>
      </c>
      <c r="C226" s="80" t="s">
        <v>983</v>
      </c>
    </row>
    <row r="227" spans="1:3" ht="12.6">
      <c r="A227" s="84">
        <v>8</v>
      </c>
      <c r="B227" s="80" t="s">
        <v>972</v>
      </c>
      <c r="C227" s="81" t="s">
        <v>984</v>
      </c>
    </row>
    <row r="228" spans="1:3" ht="12.6">
      <c r="A228" s="84">
        <v>9</v>
      </c>
      <c r="B228" s="80" t="s">
        <v>973</v>
      </c>
      <c r="C228" s="81" t="s">
        <v>985</v>
      </c>
    </row>
    <row r="229" spans="1:3" ht="24">
      <c r="A229" s="84">
        <v>10.1</v>
      </c>
      <c r="B229" s="87" t="s">
        <v>1003</v>
      </c>
      <c r="C229" s="81" t="s">
        <v>1004</v>
      </c>
    </row>
    <row r="230" spans="1:3">
      <c r="A230" s="904"/>
      <c r="B230" s="85" t="s">
        <v>784</v>
      </c>
      <c r="C230" s="81" t="s">
        <v>1001</v>
      </c>
    </row>
    <row r="231" spans="1:3" ht="24">
      <c r="A231" s="905"/>
      <c r="B231" s="85" t="s">
        <v>999</v>
      </c>
      <c r="C231" s="81" t="s">
        <v>1000</v>
      </c>
    </row>
    <row r="232" spans="1:3">
      <c r="A232" s="905"/>
      <c r="B232" s="85" t="s">
        <v>987</v>
      </c>
      <c r="C232" s="81" t="s">
        <v>989</v>
      </c>
    </row>
    <row r="233" spans="1:3" ht="24">
      <c r="A233" s="905"/>
      <c r="B233" s="85" t="s">
        <v>994</v>
      </c>
      <c r="C233" s="86" t="s">
        <v>995</v>
      </c>
    </row>
    <row r="234" spans="1:3" ht="40.5" customHeight="1">
      <c r="A234" s="905"/>
      <c r="B234" s="85" t="s">
        <v>993</v>
      </c>
      <c r="C234" s="81" t="s">
        <v>996</v>
      </c>
    </row>
    <row r="235" spans="1:3" ht="24" customHeight="1">
      <c r="A235" s="905"/>
      <c r="B235" s="85" t="s">
        <v>998</v>
      </c>
      <c r="C235" s="81" t="s">
        <v>1002</v>
      </c>
    </row>
    <row r="236" spans="1:3" ht="24">
      <c r="A236" s="906"/>
      <c r="B236" s="85" t="s">
        <v>988</v>
      </c>
      <c r="C236" s="81" t="s">
        <v>990</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zoomScaleNormal="100" workbookViewId="0">
      <pane xSplit="1" ySplit="6" topLeftCell="B40"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cols>
    <col min="1" max="1" width="9.5546875" style="98" bestFit="1" customWidth="1"/>
    <col min="2" max="2" width="84.33203125" style="98" customWidth="1"/>
    <col min="3" max="4" width="12.6640625" style="98" customWidth="1"/>
    <col min="5" max="5" width="13.44140625" style="98" customWidth="1"/>
    <col min="6" max="7" width="12.6640625" style="98" customWidth="1"/>
    <col min="8" max="8" width="13.88671875" style="98" customWidth="1"/>
    <col min="9" max="9" width="8.88671875" style="99" customWidth="1"/>
    <col min="10" max="16384" width="9.109375" style="182"/>
  </cols>
  <sheetData>
    <row r="1" spans="1:8">
      <c r="A1" s="96" t="s">
        <v>188</v>
      </c>
      <c r="B1" s="103" t="str">
        <f>Info!C2</f>
        <v>სს ”ლიბერთი ბანკი”</v>
      </c>
      <c r="C1" s="103"/>
    </row>
    <row r="2" spans="1:8">
      <c r="A2" s="96" t="s">
        <v>189</v>
      </c>
      <c r="B2" s="153">
        <f>'1. key ratios'!B2</f>
        <v>44834</v>
      </c>
      <c r="C2" s="183"/>
      <c r="D2" s="101"/>
      <c r="E2" s="101"/>
      <c r="F2" s="101"/>
      <c r="G2" s="101"/>
      <c r="H2" s="101"/>
    </row>
    <row r="3" spans="1:8">
      <c r="A3" s="96"/>
      <c r="B3" s="103"/>
      <c r="C3" s="183"/>
      <c r="D3" s="101"/>
      <c r="E3" s="101"/>
      <c r="F3" s="101"/>
      <c r="G3" s="101"/>
      <c r="H3" s="101"/>
    </row>
    <row r="4" spans="1:8" ht="15" thickBot="1">
      <c r="A4" s="184" t="s">
        <v>406</v>
      </c>
      <c r="B4" s="185" t="s">
        <v>222</v>
      </c>
      <c r="C4" s="157"/>
      <c r="D4" s="157"/>
      <c r="E4" s="157"/>
      <c r="F4" s="184"/>
      <c r="G4" s="184"/>
      <c r="H4" s="186" t="s">
        <v>93</v>
      </c>
    </row>
    <row r="5" spans="1:8">
      <c r="A5" s="187"/>
      <c r="B5" s="188"/>
      <c r="C5" s="743" t="s">
        <v>194</v>
      </c>
      <c r="D5" s="744"/>
      <c r="E5" s="745"/>
      <c r="F5" s="743" t="s">
        <v>195</v>
      </c>
      <c r="G5" s="744"/>
      <c r="H5" s="746"/>
    </row>
    <row r="6" spans="1:8">
      <c r="A6" s="189" t="s">
        <v>26</v>
      </c>
      <c r="B6" s="190"/>
      <c r="C6" s="191" t="s">
        <v>27</v>
      </c>
      <c r="D6" s="191" t="s">
        <v>96</v>
      </c>
      <c r="E6" s="191" t="s">
        <v>68</v>
      </c>
      <c r="F6" s="191" t="s">
        <v>27</v>
      </c>
      <c r="G6" s="191" t="s">
        <v>96</v>
      </c>
      <c r="H6" s="192" t="s">
        <v>68</v>
      </c>
    </row>
    <row r="7" spans="1:8">
      <c r="A7" s="193"/>
      <c r="B7" s="194" t="s">
        <v>92</v>
      </c>
      <c r="C7" s="195"/>
      <c r="D7" s="195"/>
      <c r="E7" s="195"/>
      <c r="F7" s="195"/>
      <c r="G7" s="195"/>
      <c r="H7" s="196"/>
    </row>
    <row r="8" spans="1:8">
      <c r="A8" s="193">
        <v>1</v>
      </c>
      <c r="B8" s="197" t="s">
        <v>97</v>
      </c>
      <c r="C8" s="175">
        <v>6319167.0500000007</v>
      </c>
      <c r="D8" s="175">
        <v>1387505.31</v>
      </c>
      <c r="E8" s="167">
        <f>C8+D8</f>
        <v>7706672.3600000013</v>
      </c>
      <c r="F8" s="175">
        <v>4230088.04</v>
      </c>
      <c r="G8" s="175">
        <v>-219407.88999999996</v>
      </c>
      <c r="H8" s="198">
        <f>F8+G8</f>
        <v>4010680.15</v>
      </c>
    </row>
    <row r="9" spans="1:8">
      <c r="A9" s="193">
        <v>2</v>
      </c>
      <c r="B9" s="197" t="s">
        <v>98</v>
      </c>
      <c r="C9" s="199">
        <f>SUM(C10:C18)</f>
        <v>259158641.32000002</v>
      </c>
      <c r="D9" s="199">
        <f>SUM(D10:D18)</f>
        <v>23718031.509999998</v>
      </c>
      <c r="E9" s="167">
        <f t="shared" ref="E9:E67" si="0">C9+D9</f>
        <v>282876672.83000004</v>
      </c>
      <c r="F9" s="199">
        <f>SUM(F10:F18)</f>
        <v>216429243.04999995</v>
      </c>
      <c r="G9" s="199">
        <f>SUM(G10:G18)</f>
        <v>21041997.550000004</v>
      </c>
      <c r="H9" s="198">
        <f t="shared" ref="H9:H67" si="1">F9+G9</f>
        <v>237471240.59999996</v>
      </c>
    </row>
    <row r="10" spans="1:8">
      <c r="A10" s="193">
        <v>2.1</v>
      </c>
      <c r="B10" s="200" t="s">
        <v>99</v>
      </c>
      <c r="C10" s="175">
        <v>0</v>
      </c>
      <c r="D10" s="175">
        <v>0</v>
      </c>
      <c r="E10" s="167">
        <f t="shared" si="0"/>
        <v>0</v>
      </c>
      <c r="F10" s="175">
        <v>0</v>
      </c>
      <c r="G10" s="175">
        <v>0</v>
      </c>
      <c r="H10" s="198">
        <f t="shared" si="1"/>
        <v>0</v>
      </c>
    </row>
    <row r="11" spans="1:8">
      <c r="A11" s="193">
        <v>2.2000000000000002</v>
      </c>
      <c r="B11" s="200" t="s">
        <v>100</v>
      </c>
      <c r="C11" s="175">
        <v>27727462.91</v>
      </c>
      <c r="D11" s="175">
        <v>9627440.3480000012</v>
      </c>
      <c r="E11" s="167">
        <f t="shared" si="0"/>
        <v>37354903.258000001</v>
      </c>
      <c r="F11" s="175">
        <v>13777604.199999999</v>
      </c>
      <c r="G11" s="175">
        <v>8790878.5860000029</v>
      </c>
      <c r="H11" s="198">
        <f t="shared" si="1"/>
        <v>22568482.786000002</v>
      </c>
    </row>
    <row r="12" spans="1:8">
      <c r="A12" s="193">
        <v>2.2999999999999998</v>
      </c>
      <c r="B12" s="200" t="s">
        <v>101</v>
      </c>
      <c r="C12" s="175">
        <v>2710071.72</v>
      </c>
      <c r="D12" s="175">
        <v>806852.33699999994</v>
      </c>
      <c r="E12" s="167">
        <f t="shared" si="0"/>
        <v>3516924.057</v>
      </c>
      <c r="F12" s="175">
        <v>2014750.43</v>
      </c>
      <c r="G12" s="175">
        <v>607065.84600000002</v>
      </c>
      <c r="H12" s="198">
        <f t="shared" si="1"/>
        <v>2621816.2760000001</v>
      </c>
    </row>
    <row r="13" spans="1:8">
      <c r="A13" s="193">
        <v>2.4</v>
      </c>
      <c r="B13" s="200" t="s">
        <v>102</v>
      </c>
      <c r="C13" s="175">
        <v>3777302.0799999991</v>
      </c>
      <c r="D13" s="175">
        <v>85143.606</v>
      </c>
      <c r="E13" s="167">
        <f t="shared" si="0"/>
        <v>3862445.6859999993</v>
      </c>
      <c r="F13" s="175">
        <v>1018836.48</v>
      </c>
      <c r="G13" s="175">
        <v>39531.281000000003</v>
      </c>
      <c r="H13" s="198">
        <f t="shared" si="1"/>
        <v>1058367.7609999999</v>
      </c>
    </row>
    <row r="14" spans="1:8">
      <c r="A14" s="193">
        <v>2.5</v>
      </c>
      <c r="B14" s="200" t="s">
        <v>103</v>
      </c>
      <c r="C14" s="175">
        <v>545083.55000000005</v>
      </c>
      <c r="D14" s="175">
        <v>4437978.8330000006</v>
      </c>
      <c r="E14" s="167">
        <f t="shared" si="0"/>
        <v>4983062.3830000004</v>
      </c>
      <c r="F14" s="175">
        <v>79001.02</v>
      </c>
      <c r="G14" s="175">
        <v>3186691.1959999995</v>
      </c>
      <c r="H14" s="198">
        <f t="shared" si="1"/>
        <v>3265692.2159999995</v>
      </c>
    </row>
    <row r="15" spans="1:8">
      <c r="A15" s="193">
        <v>2.6</v>
      </c>
      <c r="B15" s="200" t="s">
        <v>104</v>
      </c>
      <c r="C15" s="175">
        <v>829069.5199999999</v>
      </c>
      <c r="D15" s="175">
        <v>1125811.2959999999</v>
      </c>
      <c r="E15" s="167">
        <f t="shared" si="0"/>
        <v>1954880.8159999996</v>
      </c>
      <c r="F15" s="175">
        <v>3318.21</v>
      </c>
      <c r="G15" s="175">
        <v>40166.835999999996</v>
      </c>
      <c r="H15" s="198">
        <f t="shared" si="1"/>
        <v>43485.045999999995</v>
      </c>
    </row>
    <row r="16" spans="1:8">
      <c r="A16" s="193">
        <v>2.7</v>
      </c>
      <c r="B16" s="200" t="s">
        <v>105</v>
      </c>
      <c r="C16" s="175">
        <v>116226.91</v>
      </c>
      <c r="D16" s="175">
        <v>50104.578000000009</v>
      </c>
      <c r="E16" s="167">
        <f t="shared" si="0"/>
        <v>166331.48800000001</v>
      </c>
      <c r="F16" s="175">
        <v>75762.290000000008</v>
      </c>
      <c r="G16" s="175">
        <v>45223.946000000004</v>
      </c>
      <c r="H16" s="198">
        <f t="shared" si="1"/>
        <v>120986.236</v>
      </c>
    </row>
    <row r="17" spans="1:8">
      <c r="A17" s="193">
        <v>2.8</v>
      </c>
      <c r="B17" s="200" t="s">
        <v>106</v>
      </c>
      <c r="C17" s="175">
        <v>218908250.02000001</v>
      </c>
      <c r="D17" s="175">
        <v>5571723.7699999996</v>
      </c>
      <c r="E17" s="167">
        <f t="shared" si="0"/>
        <v>224479973.79000002</v>
      </c>
      <c r="F17" s="175">
        <v>196500477.53999996</v>
      </c>
      <c r="G17" s="175">
        <v>5955171.4100000001</v>
      </c>
      <c r="H17" s="198">
        <f t="shared" si="1"/>
        <v>202455648.94999996</v>
      </c>
    </row>
    <row r="18" spans="1:8">
      <c r="A18" s="193">
        <v>2.9</v>
      </c>
      <c r="B18" s="200" t="s">
        <v>107</v>
      </c>
      <c r="C18" s="175">
        <v>4545174.6100000003</v>
      </c>
      <c r="D18" s="175">
        <v>2012976.7420000001</v>
      </c>
      <c r="E18" s="167">
        <f t="shared" si="0"/>
        <v>6558151.352</v>
      </c>
      <c r="F18" s="175">
        <v>2959492.88</v>
      </c>
      <c r="G18" s="175">
        <v>2377268.449</v>
      </c>
      <c r="H18" s="198">
        <f t="shared" si="1"/>
        <v>5336761.3289999999</v>
      </c>
    </row>
    <row r="19" spans="1:8" ht="27.6">
      <c r="A19" s="193">
        <v>3</v>
      </c>
      <c r="B19" s="197" t="s">
        <v>108</v>
      </c>
      <c r="C19" s="175">
        <v>8133570.3799999999</v>
      </c>
      <c r="D19" s="175">
        <v>677908.26</v>
      </c>
      <c r="E19" s="167">
        <f t="shared" si="0"/>
        <v>8811478.6400000006</v>
      </c>
      <c r="F19" s="175">
        <v>6126247.3799999999</v>
      </c>
      <c r="G19" s="175">
        <v>564141.28</v>
      </c>
      <c r="H19" s="198">
        <f t="shared" si="1"/>
        <v>6690388.6600000001</v>
      </c>
    </row>
    <row r="20" spans="1:8">
      <c r="A20" s="193">
        <v>4</v>
      </c>
      <c r="B20" s="197" t="s">
        <v>109</v>
      </c>
      <c r="C20" s="175">
        <v>16909988.84</v>
      </c>
      <c r="D20" s="175">
        <v>0</v>
      </c>
      <c r="E20" s="167">
        <f t="shared" si="0"/>
        <v>16909988.84</v>
      </c>
      <c r="F20" s="175">
        <v>17212224.02</v>
      </c>
      <c r="G20" s="175">
        <v>0</v>
      </c>
      <c r="H20" s="198">
        <f t="shared" si="1"/>
        <v>17212224.02</v>
      </c>
    </row>
    <row r="21" spans="1:8">
      <c r="A21" s="193">
        <v>5</v>
      </c>
      <c r="B21" s="197" t="s">
        <v>110</v>
      </c>
      <c r="C21" s="175">
        <v>2127304.12</v>
      </c>
      <c r="D21" s="175">
        <v>53554.7</v>
      </c>
      <c r="E21" s="167">
        <f t="shared" si="0"/>
        <v>2180858.8200000003</v>
      </c>
      <c r="F21" s="175">
        <v>1445943.59</v>
      </c>
      <c r="G21" s="175">
        <v>23670.54</v>
      </c>
      <c r="H21" s="198">
        <f>F21+G21</f>
        <v>1469614.1300000001</v>
      </c>
    </row>
    <row r="22" spans="1:8">
      <c r="A22" s="193">
        <v>6</v>
      </c>
      <c r="B22" s="201" t="s">
        <v>111</v>
      </c>
      <c r="C22" s="199">
        <f>C8+C9+C19+C20+C21</f>
        <v>292648671.71000004</v>
      </c>
      <c r="D22" s="199">
        <f>D8+D9+D19+D20+D21</f>
        <v>25836999.779999997</v>
      </c>
      <c r="E22" s="167">
        <f>C22+D22</f>
        <v>318485671.49000001</v>
      </c>
      <c r="F22" s="199">
        <f>F8+F9+F19+F20+F21</f>
        <v>245443746.07999995</v>
      </c>
      <c r="G22" s="199">
        <f>G8+G9+G19+G20+G21</f>
        <v>21410401.480000004</v>
      </c>
      <c r="H22" s="198">
        <f>F22+G22</f>
        <v>266854147.55999994</v>
      </c>
    </row>
    <row r="23" spans="1:8">
      <c r="A23" s="193"/>
      <c r="B23" s="194" t="s">
        <v>90</v>
      </c>
      <c r="C23" s="175"/>
      <c r="D23" s="175"/>
      <c r="E23" s="166"/>
      <c r="F23" s="175"/>
      <c r="G23" s="175"/>
      <c r="H23" s="202"/>
    </row>
    <row r="24" spans="1:8">
      <c r="A24" s="193">
        <v>7</v>
      </c>
      <c r="B24" s="197" t="s">
        <v>112</v>
      </c>
      <c r="C24" s="175">
        <v>38834996.920000002</v>
      </c>
      <c r="D24" s="175">
        <v>934146.95</v>
      </c>
      <c r="E24" s="167">
        <f t="shared" si="0"/>
        <v>39769143.870000005</v>
      </c>
      <c r="F24" s="175">
        <v>32096808.490000002</v>
      </c>
      <c r="G24" s="175">
        <v>1175929.2000000002</v>
      </c>
      <c r="H24" s="198">
        <f t="shared" si="1"/>
        <v>33272737.690000001</v>
      </c>
    </row>
    <row r="25" spans="1:8">
      <c r="A25" s="193">
        <v>8</v>
      </c>
      <c r="B25" s="197" t="s">
        <v>113</v>
      </c>
      <c r="C25" s="175">
        <v>74266269.060000002</v>
      </c>
      <c r="D25" s="175">
        <v>3155308.7299999995</v>
      </c>
      <c r="E25" s="167">
        <f t="shared" si="0"/>
        <v>77421577.790000007</v>
      </c>
      <c r="F25" s="175">
        <v>46609933.409999996</v>
      </c>
      <c r="G25" s="175">
        <v>4916148.38</v>
      </c>
      <c r="H25" s="198">
        <f t="shared" si="1"/>
        <v>51526081.789999999</v>
      </c>
    </row>
    <row r="26" spans="1:8">
      <c r="A26" s="193">
        <v>9</v>
      </c>
      <c r="B26" s="197" t="s">
        <v>114</v>
      </c>
      <c r="C26" s="175">
        <v>323762.44</v>
      </c>
      <c r="D26" s="175">
        <v>13989.48</v>
      </c>
      <c r="E26" s="167">
        <f t="shared" si="0"/>
        <v>337751.92</v>
      </c>
      <c r="F26" s="175">
        <v>133573.16</v>
      </c>
      <c r="G26" s="175">
        <v>2908.45</v>
      </c>
      <c r="H26" s="198">
        <f t="shared" si="1"/>
        <v>136481.61000000002</v>
      </c>
    </row>
    <row r="27" spans="1:8">
      <c r="A27" s="193">
        <v>10</v>
      </c>
      <c r="B27" s="197" t="s">
        <v>115</v>
      </c>
      <c r="C27" s="175">
        <v>996914.76</v>
      </c>
      <c r="D27" s="175">
        <v>6362011.5700000003</v>
      </c>
      <c r="E27" s="167">
        <f t="shared" si="0"/>
        <v>7358926.3300000001</v>
      </c>
      <c r="F27" s="175">
        <v>1066052.55</v>
      </c>
      <c r="G27" s="175">
        <v>6748606.3799999999</v>
      </c>
      <c r="H27" s="198">
        <f t="shared" si="1"/>
        <v>7814658.9299999997</v>
      </c>
    </row>
    <row r="28" spans="1:8">
      <c r="A28" s="193">
        <v>11</v>
      </c>
      <c r="B28" s="197" t="s">
        <v>116</v>
      </c>
      <c r="C28" s="175">
        <v>9866672.4600000009</v>
      </c>
      <c r="D28" s="175">
        <v>1878755.81</v>
      </c>
      <c r="E28" s="167">
        <f t="shared" si="0"/>
        <v>11745428.270000001</v>
      </c>
      <c r="F28" s="175">
        <v>10592318.65</v>
      </c>
      <c r="G28" s="175">
        <v>1605846.2</v>
      </c>
      <c r="H28" s="198">
        <f t="shared" si="1"/>
        <v>12198164.85</v>
      </c>
    </row>
    <row r="29" spans="1:8">
      <c r="A29" s="193">
        <v>12</v>
      </c>
      <c r="B29" s="197" t="s">
        <v>117</v>
      </c>
      <c r="C29" s="175">
        <v>219952.54</v>
      </c>
      <c r="D29" s="175">
        <v>1022445.74</v>
      </c>
      <c r="E29" s="167">
        <f t="shared" si="0"/>
        <v>1242398.28</v>
      </c>
      <c r="F29" s="175">
        <v>198633.33</v>
      </c>
      <c r="G29" s="175">
        <v>1334816.8999999999</v>
      </c>
      <c r="H29" s="198">
        <f t="shared" si="1"/>
        <v>1533450.23</v>
      </c>
    </row>
    <row r="30" spans="1:8">
      <c r="A30" s="193">
        <v>13</v>
      </c>
      <c r="B30" s="203" t="s">
        <v>118</v>
      </c>
      <c r="C30" s="199">
        <f>SUM(C24:C29)</f>
        <v>124508568.18000002</v>
      </c>
      <c r="D30" s="199">
        <f>SUM(D24:D29)</f>
        <v>13366658.280000001</v>
      </c>
      <c r="E30" s="167">
        <f t="shared" si="0"/>
        <v>137875226.46000004</v>
      </c>
      <c r="F30" s="199">
        <f>SUM(F24:F29)</f>
        <v>90697319.590000004</v>
      </c>
      <c r="G30" s="199">
        <f>SUM(G24:G29)</f>
        <v>15784255.51</v>
      </c>
      <c r="H30" s="198">
        <f t="shared" si="1"/>
        <v>106481575.10000001</v>
      </c>
    </row>
    <row r="31" spans="1:8">
      <c r="A31" s="193">
        <v>14</v>
      </c>
      <c r="B31" s="203" t="s">
        <v>119</v>
      </c>
      <c r="C31" s="199">
        <f>C22-C30</f>
        <v>168140103.53000003</v>
      </c>
      <c r="D31" s="199">
        <f>D22-D30</f>
        <v>12470341.499999996</v>
      </c>
      <c r="E31" s="167">
        <f t="shared" si="0"/>
        <v>180610445.03000003</v>
      </c>
      <c r="F31" s="199">
        <f>F22-F30</f>
        <v>154746426.48999995</v>
      </c>
      <c r="G31" s="199">
        <f>G22-G30</f>
        <v>5626145.9700000044</v>
      </c>
      <c r="H31" s="198">
        <f t="shared" si="1"/>
        <v>160372572.45999995</v>
      </c>
    </row>
    <row r="32" spans="1:8">
      <c r="A32" s="193"/>
      <c r="B32" s="194"/>
      <c r="C32" s="204"/>
      <c r="D32" s="204"/>
      <c r="E32" s="204"/>
      <c r="F32" s="204"/>
      <c r="G32" s="204"/>
      <c r="H32" s="205"/>
    </row>
    <row r="33" spans="1:8">
      <c r="A33" s="193"/>
      <c r="B33" s="194" t="s">
        <v>120</v>
      </c>
      <c r="C33" s="175"/>
      <c r="D33" s="175"/>
      <c r="E33" s="166"/>
      <c r="F33" s="175"/>
      <c r="G33" s="175"/>
      <c r="H33" s="202"/>
    </row>
    <row r="34" spans="1:8">
      <c r="A34" s="193">
        <v>15</v>
      </c>
      <c r="B34" s="206" t="s">
        <v>91</v>
      </c>
      <c r="C34" s="207">
        <f>C35-C36</f>
        <v>19535133.890000001</v>
      </c>
      <c r="D34" s="207">
        <f>D35-D36</f>
        <v>-957477.45999999903</v>
      </c>
      <c r="E34" s="167">
        <f t="shared" si="0"/>
        <v>18577656.43</v>
      </c>
      <c r="F34" s="207">
        <f>F35-F36</f>
        <v>18660722.970000003</v>
      </c>
      <c r="G34" s="207">
        <f>G35-G36</f>
        <v>-2082730.5200000005</v>
      </c>
      <c r="H34" s="198">
        <f t="shared" si="1"/>
        <v>16577992.450000003</v>
      </c>
    </row>
    <row r="35" spans="1:8">
      <c r="A35" s="193">
        <v>15.1</v>
      </c>
      <c r="B35" s="200" t="s">
        <v>121</v>
      </c>
      <c r="C35" s="175">
        <v>23928438.25</v>
      </c>
      <c r="D35" s="175">
        <v>8629464.6699999999</v>
      </c>
      <c r="E35" s="167">
        <f t="shared" si="0"/>
        <v>32557902.920000002</v>
      </c>
      <c r="F35" s="175">
        <v>22072804.990000002</v>
      </c>
      <c r="G35" s="175">
        <v>6082519.8300000001</v>
      </c>
      <c r="H35" s="198">
        <f t="shared" si="1"/>
        <v>28155324.82</v>
      </c>
    </row>
    <row r="36" spans="1:8">
      <c r="A36" s="193">
        <v>15.2</v>
      </c>
      <c r="B36" s="200" t="s">
        <v>122</v>
      </c>
      <c r="C36" s="175">
        <v>4393304.3599999994</v>
      </c>
      <c r="D36" s="175">
        <v>9586942.129999999</v>
      </c>
      <c r="E36" s="167">
        <f t="shared" si="0"/>
        <v>13980246.489999998</v>
      </c>
      <c r="F36" s="175">
        <v>3412082.02</v>
      </c>
      <c r="G36" s="175">
        <v>8165250.3500000006</v>
      </c>
      <c r="H36" s="198">
        <f t="shared" si="1"/>
        <v>11577332.370000001</v>
      </c>
    </row>
    <row r="37" spans="1:8">
      <c r="A37" s="193">
        <v>16</v>
      </c>
      <c r="B37" s="197" t="s">
        <v>123</v>
      </c>
      <c r="C37" s="175">
        <v>0</v>
      </c>
      <c r="D37" s="175">
        <v>0</v>
      </c>
      <c r="E37" s="167">
        <f t="shared" si="0"/>
        <v>0</v>
      </c>
      <c r="F37" s="175">
        <v>0</v>
      </c>
      <c r="G37" s="175">
        <v>0</v>
      </c>
      <c r="H37" s="198">
        <f t="shared" si="1"/>
        <v>0</v>
      </c>
    </row>
    <row r="38" spans="1:8">
      <c r="A38" s="193">
        <v>17</v>
      </c>
      <c r="B38" s="197" t="s">
        <v>124</v>
      </c>
      <c r="C38" s="175">
        <v>0</v>
      </c>
      <c r="D38" s="175">
        <v>0</v>
      </c>
      <c r="E38" s="167">
        <f t="shared" si="0"/>
        <v>0</v>
      </c>
      <c r="F38" s="175">
        <v>0</v>
      </c>
      <c r="G38" s="175">
        <v>0</v>
      </c>
      <c r="H38" s="198">
        <f t="shared" si="1"/>
        <v>0</v>
      </c>
    </row>
    <row r="39" spans="1:8">
      <c r="A39" s="193">
        <v>18</v>
      </c>
      <c r="B39" s="197" t="s">
        <v>125</v>
      </c>
      <c r="C39" s="175">
        <v>18243.34</v>
      </c>
      <c r="D39" s="175">
        <v>26999.11</v>
      </c>
      <c r="E39" s="167">
        <f t="shared" si="0"/>
        <v>45242.45</v>
      </c>
      <c r="F39" s="175">
        <v>61819.869999999995</v>
      </c>
      <c r="G39" s="175">
        <v>25424.59</v>
      </c>
      <c r="H39" s="198">
        <f t="shared" si="1"/>
        <v>87244.459999999992</v>
      </c>
    </row>
    <row r="40" spans="1:8">
      <c r="A40" s="193">
        <v>19</v>
      </c>
      <c r="B40" s="197" t="s">
        <v>126</v>
      </c>
      <c r="C40" s="175">
        <v>26422676.09</v>
      </c>
      <c r="D40" s="175">
        <v>0</v>
      </c>
      <c r="E40" s="167">
        <f t="shared" si="0"/>
        <v>26422676.09</v>
      </c>
      <c r="F40" s="175">
        <v>-1228764.5100000016</v>
      </c>
      <c r="G40" s="175">
        <v>0</v>
      </c>
      <c r="H40" s="198">
        <f t="shared" si="1"/>
        <v>-1228764.5100000016</v>
      </c>
    </row>
    <row r="41" spans="1:8">
      <c r="A41" s="193">
        <v>20</v>
      </c>
      <c r="B41" s="197" t="s">
        <v>127</v>
      </c>
      <c r="C41" s="175">
        <v>-23550931.599999994</v>
      </c>
      <c r="D41" s="175">
        <v>0</v>
      </c>
      <c r="E41" s="167">
        <f t="shared" si="0"/>
        <v>-23550931.599999994</v>
      </c>
      <c r="F41" s="175">
        <v>840120.42000000644</v>
      </c>
      <c r="G41" s="175">
        <v>0</v>
      </c>
      <c r="H41" s="198">
        <f t="shared" si="1"/>
        <v>840120.42000000644</v>
      </c>
    </row>
    <row r="42" spans="1:8">
      <c r="A42" s="193">
        <v>21</v>
      </c>
      <c r="B42" s="197" t="s">
        <v>128</v>
      </c>
      <c r="C42" s="175">
        <v>-23471.93</v>
      </c>
      <c r="D42" s="175">
        <v>0</v>
      </c>
      <c r="E42" s="167">
        <f t="shared" si="0"/>
        <v>-23471.93</v>
      </c>
      <c r="F42" s="175">
        <v>-573903.49</v>
      </c>
      <c r="G42" s="175">
        <v>0</v>
      </c>
      <c r="H42" s="198">
        <f t="shared" si="1"/>
        <v>-573903.49</v>
      </c>
    </row>
    <row r="43" spans="1:8">
      <c r="A43" s="193">
        <v>22</v>
      </c>
      <c r="B43" s="197" t="s">
        <v>129</v>
      </c>
      <c r="C43" s="175">
        <v>14498.54</v>
      </c>
      <c r="D43" s="175">
        <v>9412.0400000000009</v>
      </c>
      <c r="E43" s="167">
        <f t="shared" si="0"/>
        <v>23910.58</v>
      </c>
      <c r="F43" s="175">
        <v>18451.89</v>
      </c>
      <c r="G43" s="175">
        <v>36889.839999999997</v>
      </c>
      <c r="H43" s="198">
        <f t="shared" si="1"/>
        <v>55341.729999999996</v>
      </c>
    </row>
    <row r="44" spans="1:8">
      <c r="A44" s="193">
        <v>23</v>
      </c>
      <c r="B44" s="197" t="s">
        <v>130</v>
      </c>
      <c r="C44" s="175">
        <v>7306417.4400000004</v>
      </c>
      <c r="D44" s="175">
        <v>0</v>
      </c>
      <c r="E44" s="167">
        <f t="shared" si="0"/>
        <v>7306417.4400000004</v>
      </c>
      <c r="F44" s="175">
        <v>4218139.92</v>
      </c>
      <c r="G44" s="175">
        <v>7575.17</v>
      </c>
      <c r="H44" s="198">
        <f t="shared" si="1"/>
        <v>4225715.09</v>
      </c>
    </row>
    <row r="45" spans="1:8">
      <c r="A45" s="193">
        <v>24</v>
      </c>
      <c r="B45" s="203" t="s">
        <v>131</v>
      </c>
      <c r="C45" s="199">
        <f>C34+C37+C38+C39+C40+C41+C42+C43+C44</f>
        <v>29722565.770000007</v>
      </c>
      <c r="D45" s="199">
        <f>D34+D37+D38+D39+D40+D41+D42+D43+D44</f>
        <v>-921066.30999999901</v>
      </c>
      <c r="E45" s="167">
        <f t="shared" si="0"/>
        <v>28801499.460000008</v>
      </c>
      <c r="F45" s="199">
        <f>F34+F37+F38+F39+F40+F41+F42+F43+F44</f>
        <v>21996587.070000008</v>
      </c>
      <c r="G45" s="199">
        <f>G34+G37+G38+G39+G40+G41+G42+G43+G44</f>
        <v>-2012840.9200000004</v>
      </c>
      <c r="H45" s="198">
        <f t="shared" si="1"/>
        <v>19983746.150000006</v>
      </c>
    </row>
    <row r="46" spans="1:8">
      <c r="A46" s="193"/>
      <c r="B46" s="194" t="s">
        <v>132</v>
      </c>
      <c r="C46" s="175"/>
      <c r="D46" s="175"/>
      <c r="E46" s="175"/>
      <c r="F46" s="175"/>
      <c r="G46" s="175"/>
      <c r="H46" s="208"/>
    </row>
    <row r="47" spans="1:8">
      <c r="A47" s="193">
        <v>25</v>
      </c>
      <c r="B47" s="197" t="s">
        <v>133</v>
      </c>
      <c r="C47" s="175">
        <v>2878630.91</v>
      </c>
      <c r="D47" s="175">
        <v>781.86</v>
      </c>
      <c r="E47" s="167">
        <f t="shared" si="0"/>
        <v>2879412.77</v>
      </c>
      <c r="F47" s="175">
        <v>2642854.2000000002</v>
      </c>
      <c r="G47" s="175">
        <v>9937.39</v>
      </c>
      <c r="H47" s="198">
        <f t="shared" si="1"/>
        <v>2652791.5900000003</v>
      </c>
    </row>
    <row r="48" spans="1:8">
      <c r="A48" s="193">
        <v>26</v>
      </c>
      <c r="B48" s="197" t="s">
        <v>134</v>
      </c>
      <c r="C48" s="175">
        <v>8485708.2400000002</v>
      </c>
      <c r="D48" s="175">
        <v>557545.68999999994</v>
      </c>
      <c r="E48" s="167">
        <f t="shared" si="0"/>
        <v>9043253.9299999997</v>
      </c>
      <c r="F48" s="175">
        <v>6367626.1200000001</v>
      </c>
      <c r="G48" s="175">
        <v>608192.91</v>
      </c>
      <c r="H48" s="198">
        <f t="shared" si="1"/>
        <v>6975819.0300000003</v>
      </c>
    </row>
    <row r="49" spans="1:9">
      <c r="A49" s="193">
        <v>27</v>
      </c>
      <c r="B49" s="197" t="s">
        <v>135</v>
      </c>
      <c r="C49" s="175">
        <v>72922696.659999996</v>
      </c>
      <c r="D49" s="175">
        <v>0</v>
      </c>
      <c r="E49" s="167">
        <f t="shared" si="0"/>
        <v>72922696.659999996</v>
      </c>
      <c r="F49" s="175">
        <v>57929258.120000005</v>
      </c>
      <c r="G49" s="175">
        <v>0</v>
      </c>
      <c r="H49" s="198">
        <f t="shared" si="1"/>
        <v>57929258.120000005</v>
      </c>
    </row>
    <row r="50" spans="1:9">
      <c r="A50" s="193">
        <v>28</v>
      </c>
      <c r="B50" s="197" t="s">
        <v>270</v>
      </c>
      <c r="C50" s="175">
        <v>1415319.1800000002</v>
      </c>
      <c r="D50" s="175">
        <v>0</v>
      </c>
      <c r="E50" s="167">
        <f t="shared" si="0"/>
        <v>1415319.1800000002</v>
      </c>
      <c r="F50" s="175">
        <v>1246192.9900000002</v>
      </c>
      <c r="G50" s="175">
        <v>0</v>
      </c>
      <c r="H50" s="198">
        <f t="shared" si="1"/>
        <v>1246192.9900000002</v>
      </c>
    </row>
    <row r="51" spans="1:9">
      <c r="A51" s="193">
        <v>29</v>
      </c>
      <c r="B51" s="197" t="s">
        <v>136</v>
      </c>
      <c r="C51" s="175">
        <v>26071746</v>
      </c>
      <c r="D51" s="175">
        <v>0</v>
      </c>
      <c r="E51" s="167">
        <f t="shared" si="0"/>
        <v>26071746</v>
      </c>
      <c r="F51" s="175">
        <v>25814120.830000002</v>
      </c>
      <c r="G51" s="175">
        <v>0</v>
      </c>
      <c r="H51" s="198">
        <f t="shared" si="1"/>
        <v>25814120.830000002</v>
      </c>
    </row>
    <row r="52" spans="1:9">
      <c r="A52" s="193">
        <v>30</v>
      </c>
      <c r="B52" s="197" t="s">
        <v>137</v>
      </c>
      <c r="C52" s="175">
        <v>29216461.389999997</v>
      </c>
      <c r="D52" s="175">
        <v>1012067.69</v>
      </c>
      <c r="E52" s="167">
        <f t="shared" si="0"/>
        <v>30228529.079999998</v>
      </c>
      <c r="F52" s="175">
        <v>26323984.940000001</v>
      </c>
      <c r="G52" s="175">
        <v>1414793.29</v>
      </c>
      <c r="H52" s="198">
        <f t="shared" si="1"/>
        <v>27738778.23</v>
      </c>
    </row>
    <row r="53" spans="1:9">
      <c r="A53" s="193">
        <v>31</v>
      </c>
      <c r="B53" s="203" t="s">
        <v>138</v>
      </c>
      <c r="C53" s="199">
        <f>C47+C48+C49+C50+C51+C52</f>
        <v>140990562.38</v>
      </c>
      <c r="D53" s="199">
        <f>D47+D48+D49+D50+D51+D52</f>
        <v>1570395.2399999998</v>
      </c>
      <c r="E53" s="167">
        <f t="shared" si="0"/>
        <v>142560957.62</v>
      </c>
      <c r="F53" s="199">
        <f>F47+F48+F49+F50+F51+F52</f>
        <v>120324037.2</v>
      </c>
      <c r="G53" s="199">
        <f>G47+G48+G49+G50+G51+G52</f>
        <v>2032923.59</v>
      </c>
      <c r="H53" s="198">
        <f t="shared" si="1"/>
        <v>122356960.79000001</v>
      </c>
    </row>
    <row r="54" spans="1:9">
      <c r="A54" s="193">
        <v>32</v>
      </c>
      <c r="B54" s="203" t="s">
        <v>139</v>
      </c>
      <c r="C54" s="199">
        <f>C45-C53</f>
        <v>-111267996.60999998</v>
      </c>
      <c r="D54" s="199">
        <f>D45-D53</f>
        <v>-2491461.5499999989</v>
      </c>
      <c r="E54" s="167">
        <f t="shared" si="0"/>
        <v>-113759458.15999998</v>
      </c>
      <c r="F54" s="199">
        <f>F45-F53</f>
        <v>-98327450.129999995</v>
      </c>
      <c r="G54" s="199">
        <f>G45-G53</f>
        <v>-4045764.5100000007</v>
      </c>
      <c r="H54" s="198">
        <f t="shared" si="1"/>
        <v>-102373214.64</v>
      </c>
    </row>
    <row r="55" spans="1:9">
      <c r="A55" s="193"/>
      <c r="B55" s="194"/>
      <c r="C55" s="204"/>
      <c r="D55" s="204"/>
      <c r="E55" s="204"/>
      <c r="F55" s="204"/>
      <c r="G55" s="204"/>
      <c r="H55" s="205"/>
    </row>
    <row r="56" spans="1:9">
      <c r="A56" s="193">
        <v>33</v>
      </c>
      <c r="B56" s="203" t="s">
        <v>140</v>
      </c>
      <c r="C56" s="199">
        <f>C31+C54</f>
        <v>56872106.920000046</v>
      </c>
      <c r="D56" s="199">
        <f>D31+D54</f>
        <v>9978879.9499999974</v>
      </c>
      <c r="E56" s="167">
        <f t="shared" si="0"/>
        <v>66850986.870000042</v>
      </c>
      <c r="F56" s="199">
        <f>F31+F54</f>
        <v>56418976.359999955</v>
      </c>
      <c r="G56" s="199">
        <f>G31+G54</f>
        <v>1580381.4600000037</v>
      </c>
      <c r="H56" s="198">
        <f t="shared" si="1"/>
        <v>57999357.819999956</v>
      </c>
    </row>
    <row r="57" spans="1:9">
      <c r="A57" s="193"/>
      <c r="B57" s="194"/>
      <c r="C57" s="204"/>
      <c r="D57" s="204"/>
      <c r="E57" s="204"/>
      <c r="F57" s="204"/>
      <c r="G57" s="204"/>
      <c r="H57" s="205"/>
    </row>
    <row r="58" spans="1:9">
      <c r="A58" s="193">
        <v>34</v>
      </c>
      <c r="B58" s="197" t="s">
        <v>141</v>
      </c>
      <c r="C58" s="175">
        <v>23982846.23</v>
      </c>
      <c r="D58" s="175">
        <v>-967830.3</v>
      </c>
      <c r="E58" s="167">
        <f t="shared" si="0"/>
        <v>23015015.93</v>
      </c>
      <c r="F58" s="175">
        <v>20176741.899999999</v>
      </c>
      <c r="G58" s="175">
        <v>1201180.28</v>
      </c>
      <c r="H58" s="198">
        <f t="shared" si="1"/>
        <v>21377922.18</v>
      </c>
    </row>
    <row r="59" spans="1:9" s="213" customFormat="1">
      <c r="A59" s="193">
        <v>35</v>
      </c>
      <c r="B59" s="206" t="s">
        <v>142</v>
      </c>
      <c r="C59" s="175">
        <v>0</v>
      </c>
      <c r="D59" s="175">
        <v>0</v>
      </c>
      <c r="E59" s="209">
        <f t="shared" si="0"/>
        <v>0</v>
      </c>
      <c r="F59" s="210">
        <v>0</v>
      </c>
      <c r="G59" s="210">
        <v>0</v>
      </c>
      <c r="H59" s="211">
        <f t="shared" si="1"/>
        <v>0</v>
      </c>
      <c r="I59" s="212"/>
    </row>
    <row r="60" spans="1:9">
      <c r="A60" s="193">
        <v>36</v>
      </c>
      <c r="B60" s="197" t="s">
        <v>143</v>
      </c>
      <c r="C60" s="175">
        <v>819833.54</v>
      </c>
      <c r="D60" s="175">
        <v>3693.91</v>
      </c>
      <c r="E60" s="167">
        <f t="shared" si="0"/>
        <v>823527.45000000007</v>
      </c>
      <c r="F60" s="175">
        <v>303496.2</v>
      </c>
      <c r="G60" s="175">
        <v>6610.46</v>
      </c>
      <c r="H60" s="198">
        <f t="shared" si="1"/>
        <v>310106.66000000003</v>
      </c>
    </row>
    <row r="61" spans="1:9">
      <c r="A61" s="193">
        <v>37</v>
      </c>
      <c r="B61" s="203" t="s">
        <v>144</v>
      </c>
      <c r="C61" s="199">
        <f>C58+C59+C60</f>
        <v>24802679.77</v>
      </c>
      <c r="D61" s="199">
        <f>D58+D59+D60</f>
        <v>-964136.39</v>
      </c>
      <c r="E61" s="167">
        <f t="shared" si="0"/>
        <v>23838543.379999999</v>
      </c>
      <c r="F61" s="199">
        <f>F58+F59+F60</f>
        <v>20480238.099999998</v>
      </c>
      <c r="G61" s="199">
        <f>G58+G59+G60</f>
        <v>1207790.74</v>
      </c>
      <c r="H61" s="198">
        <f t="shared" si="1"/>
        <v>21688028.839999996</v>
      </c>
    </row>
    <row r="62" spans="1:9">
      <c r="A62" s="193"/>
      <c r="B62" s="214"/>
      <c r="C62" s="175"/>
      <c r="D62" s="175"/>
      <c r="E62" s="175"/>
      <c r="F62" s="175"/>
      <c r="G62" s="175"/>
      <c r="H62" s="208"/>
    </row>
    <row r="63" spans="1:9">
      <c r="A63" s="193">
        <v>38</v>
      </c>
      <c r="B63" s="215" t="s">
        <v>271</v>
      </c>
      <c r="C63" s="199">
        <f>C56-C61</f>
        <v>32069427.150000047</v>
      </c>
      <c r="D63" s="199">
        <f>D56-D61</f>
        <v>10943016.339999998</v>
      </c>
      <c r="E63" s="167">
        <f t="shared" si="0"/>
        <v>43012443.490000047</v>
      </c>
      <c r="F63" s="199">
        <f>F56-F61</f>
        <v>35938738.259999961</v>
      </c>
      <c r="G63" s="199">
        <f>G56-G61</f>
        <v>372590.7200000037</v>
      </c>
      <c r="H63" s="198">
        <f t="shared" si="1"/>
        <v>36311328.979999967</v>
      </c>
    </row>
    <row r="64" spans="1:9">
      <c r="A64" s="189">
        <v>39</v>
      </c>
      <c r="B64" s="197" t="s">
        <v>145</v>
      </c>
      <c r="C64" s="216">
        <v>3150000</v>
      </c>
      <c r="D64" s="216">
        <v>0</v>
      </c>
      <c r="E64" s="167">
        <f t="shared" si="0"/>
        <v>3150000</v>
      </c>
      <c r="F64" s="216">
        <v>0</v>
      </c>
      <c r="G64" s="216">
        <v>0</v>
      </c>
      <c r="H64" s="198">
        <f t="shared" si="1"/>
        <v>0</v>
      </c>
    </row>
    <row r="65" spans="1:8">
      <c r="A65" s="193">
        <v>40</v>
      </c>
      <c r="B65" s="203" t="s">
        <v>146</v>
      </c>
      <c r="C65" s="199">
        <f>C63-C64</f>
        <v>28919427.150000047</v>
      </c>
      <c r="D65" s="199">
        <f>D63-D64</f>
        <v>10943016.339999998</v>
      </c>
      <c r="E65" s="167">
        <f t="shared" si="0"/>
        <v>39862443.490000047</v>
      </c>
      <c r="F65" s="199">
        <f>F63-F64</f>
        <v>35938738.259999961</v>
      </c>
      <c r="G65" s="199">
        <f>G63-G64</f>
        <v>372590.7200000037</v>
      </c>
      <c r="H65" s="198">
        <f t="shared" si="1"/>
        <v>36311328.979999967</v>
      </c>
    </row>
    <row r="66" spans="1:8">
      <c r="A66" s="189">
        <v>41</v>
      </c>
      <c r="B66" s="197" t="s">
        <v>147</v>
      </c>
      <c r="C66" s="216">
        <v>0</v>
      </c>
      <c r="D66" s="216">
        <v>0</v>
      </c>
      <c r="E66" s="167">
        <f t="shared" si="0"/>
        <v>0</v>
      </c>
      <c r="F66" s="216">
        <v>0</v>
      </c>
      <c r="G66" s="216">
        <v>0</v>
      </c>
      <c r="H66" s="198">
        <f t="shared" si="1"/>
        <v>0</v>
      </c>
    </row>
    <row r="67" spans="1:8" ht="15" thickBot="1">
      <c r="A67" s="217">
        <v>42</v>
      </c>
      <c r="B67" s="218" t="s">
        <v>148</v>
      </c>
      <c r="C67" s="219">
        <f>C65+C66</f>
        <v>28919427.150000047</v>
      </c>
      <c r="D67" s="219">
        <f>D65+D66</f>
        <v>10943016.339999998</v>
      </c>
      <c r="E67" s="179">
        <f t="shared" si="0"/>
        <v>39862443.490000047</v>
      </c>
      <c r="F67" s="219">
        <f>F65+F66</f>
        <v>35938738.259999961</v>
      </c>
      <c r="G67" s="219">
        <f>G65+G66</f>
        <v>372590.7200000037</v>
      </c>
      <c r="H67" s="220">
        <f t="shared" si="1"/>
        <v>36311328.979999967</v>
      </c>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40" zoomScaleNormal="100" workbookViewId="0">
      <selection activeCell="E26" sqref="E26"/>
    </sheetView>
  </sheetViews>
  <sheetFormatPr defaultColWidth="9.109375" defaultRowHeight="14.4"/>
  <cols>
    <col min="1" max="1" width="9.5546875" style="99" bestFit="1" customWidth="1"/>
    <col min="2" max="2" width="72.33203125" style="99" customWidth="1"/>
    <col min="3" max="3" width="14.44140625" style="99" customWidth="1"/>
    <col min="4" max="5" width="15.44140625" style="99" customWidth="1"/>
    <col min="6" max="6" width="12" style="99" bestFit="1" customWidth="1"/>
    <col min="7" max="8" width="13.5546875" style="99" bestFit="1" customWidth="1"/>
    <col min="9" max="16384" width="9.109375" style="99"/>
  </cols>
  <sheetData>
    <row r="1" spans="1:8">
      <c r="A1" s="98" t="s">
        <v>188</v>
      </c>
      <c r="B1" s="99" t="str">
        <f>Info!C2</f>
        <v>სს ”ლიბერთი ბანკი”</v>
      </c>
    </row>
    <row r="2" spans="1:8">
      <c r="A2" s="98" t="s">
        <v>189</v>
      </c>
      <c r="B2" s="153">
        <f>'1. key ratios'!B2</f>
        <v>44834</v>
      </c>
    </row>
    <row r="3" spans="1:8">
      <c r="A3" s="98"/>
    </row>
    <row r="4" spans="1:8" ht="15" thickBot="1">
      <c r="A4" s="98" t="s">
        <v>407</v>
      </c>
      <c r="B4" s="98"/>
      <c r="C4" s="221"/>
      <c r="D4" s="221"/>
      <c r="E4" s="221"/>
      <c r="F4" s="222"/>
      <c r="G4" s="222"/>
      <c r="H4" s="223" t="s">
        <v>93</v>
      </c>
    </row>
    <row r="5" spans="1:8">
      <c r="A5" s="747" t="s">
        <v>26</v>
      </c>
      <c r="B5" s="749" t="s">
        <v>244</v>
      </c>
      <c r="C5" s="751" t="s">
        <v>194</v>
      </c>
      <c r="D5" s="751"/>
      <c r="E5" s="751"/>
      <c r="F5" s="751" t="s">
        <v>195</v>
      </c>
      <c r="G5" s="751"/>
      <c r="H5" s="752"/>
    </row>
    <row r="6" spans="1:8">
      <c r="A6" s="748"/>
      <c r="B6" s="750"/>
      <c r="C6" s="163" t="s">
        <v>27</v>
      </c>
      <c r="D6" s="163" t="s">
        <v>94</v>
      </c>
      <c r="E6" s="163" t="s">
        <v>68</v>
      </c>
      <c r="F6" s="163" t="s">
        <v>27</v>
      </c>
      <c r="G6" s="163" t="s">
        <v>94</v>
      </c>
      <c r="H6" s="164" t="s">
        <v>68</v>
      </c>
    </row>
    <row r="7" spans="1:8" s="120" customFormat="1">
      <c r="A7" s="224">
        <v>1</v>
      </c>
      <c r="B7" s="225" t="s">
        <v>482</v>
      </c>
      <c r="C7" s="90">
        <f>SUM(C8:C11)</f>
        <v>119493630.07000001</v>
      </c>
      <c r="D7" s="90">
        <f t="shared" ref="D7" si="0">SUM(D8:D11)</f>
        <v>96545044.834000006</v>
      </c>
      <c r="E7" s="90">
        <f>C7+D7</f>
        <v>216038674.90400001</v>
      </c>
      <c r="F7" s="90">
        <f>SUM(F8:F11)</f>
        <v>74719095.349999994</v>
      </c>
      <c r="G7" s="90">
        <f>SUM(G8:G11)</f>
        <v>48351978.473627999</v>
      </c>
      <c r="H7" s="91">
        <f t="shared" ref="H7:H53" si="1">F7+G7</f>
        <v>123071073.82362799</v>
      </c>
    </row>
    <row r="8" spans="1:8" s="120" customFormat="1">
      <c r="A8" s="224">
        <v>1.1000000000000001</v>
      </c>
      <c r="B8" s="226" t="s">
        <v>275</v>
      </c>
      <c r="C8" s="92">
        <v>39062897.920000002</v>
      </c>
      <c r="D8" s="92">
        <v>6299151.1229999997</v>
      </c>
      <c r="E8" s="90">
        <f t="shared" ref="E8:E52" si="2">C8+D8</f>
        <v>45362049.042999998</v>
      </c>
      <c r="F8" s="92">
        <v>5191978.9800000004</v>
      </c>
      <c r="G8" s="92">
        <v>6187571.9290000005</v>
      </c>
      <c r="H8" s="91">
        <f t="shared" si="1"/>
        <v>11379550.909000002</v>
      </c>
    </row>
    <row r="9" spans="1:8" s="120" customFormat="1">
      <c r="A9" s="224">
        <v>1.2</v>
      </c>
      <c r="B9" s="226" t="s">
        <v>276</v>
      </c>
      <c r="C9" s="92">
        <v>0</v>
      </c>
      <c r="D9" s="92">
        <v>0</v>
      </c>
      <c r="E9" s="90">
        <f t="shared" si="2"/>
        <v>0</v>
      </c>
      <c r="F9" s="92">
        <v>1477200.76</v>
      </c>
      <c r="G9" s="92">
        <v>756732.13662799995</v>
      </c>
      <c r="H9" s="91">
        <f t="shared" si="1"/>
        <v>2233932.8966279998</v>
      </c>
    </row>
    <row r="10" spans="1:8" s="120" customFormat="1">
      <c r="A10" s="224">
        <v>1.3</v>
      </c>
      <c r="B10" s="226" t="s">
        <v>277</v>
      </c>
      <c r="C10" s="92">
        <v>80030732.150000006</v>
      </c>
      <c r="D10" s="92">
        <v>90245893.71100001</v>
      </c>
      <c r="E10" s="90">
        <f t="shared" si="2"/>
        <v>170276625.861</v>
      </c>
      <c r="F10" s="92">
        <v>67649915.609999999</v>
      </c>
      <c r="G10" s="92">
        <v>41407674.408</v>
      </c>
      <c r="H10" s="91">
        <f t="shared" si="1"/>
        <v>109057590.01800001</v>
      </c>
    </row>
    <row r="11" spans="1:8" s="120" customFormat="1">
      <c r="A11" s="224">
        <v>1.4</v>
      </c>
      <c r="B11" s="226" t="s">
        <v>278</v>
      </c>
      <c r="C11" s="92">
        <v>400000</v>
      </c>
      <c r="D11" s="92">
        <v>0</v>
      </c>
      <c r="E11" s="90">
        <f t="shared" si="2"/>
        <v>400000</v>
      </c>
      <c r="F11" s="92">
        <v>400000</v>
      </c>
      <c r="G11" s="92">
        <v>0</v>
      </c>
      <c r="H11" s="91">
        <f t="shared" si="1"/>
        <v>400000</v>
      </c>
    </row>
    <row r="12" spans="1:8" s="120" customFormat="1" ht="29.25" customHeight="1">
      <c r="A12" s="224">
        <v>2</v>
      </c>
      <c r="B12" s="225" t="s">
        <v>279</v>
      </c>
      <c r="C12" s="90">
        <v>0</v>
      </c>
      <c r="D12" s="90">
        <v>0</v>
      </c>
      <c r="E12" s="90">
        <f t="shared" si="2"/>
        <v>0</v>
      </c>
      <c r="F12" s="90">
        <v>0</v>
      </c>
      <c r="G12" s="90">
        <v>0</v>
      </c>
      <c r="H12" s="91">
        <f t="shared" si="1"/>
        <v>0</v>
      </c>
    </row>
    <row r="13" spans="1:8" s="120" customFormat="1" ht="27.6">
      <c r="A13" s="224">
        <v>3</v>
      </c>
      <c r="B13" s="225" t="s">
        <v>280</v>
      </c>
      <c r="C13" s="90">
        <f>SUM(C14:C15)</f>
        <v>234254000</v>
      </c>
      <c r="D13" s="90">
        <f t="shared" ref="D13" si="3">SUM(D14:D15)</f>
        <v>0</v>
      </c>
      <c r="E13" s="90">
        <f t="shared" si="2"/>
        <v>234254000</v>
      </c>
      <c r="F13" s="90">
        <f>SUM(F14:F15)</f>
        <v>109708000</v>
      </c>
      <c r="G13" s="90">
        <f t="shared" ref="G13" si="4">SUM(G14:G15)</f>
        <v>0</v>
      </c>
      <c r="H13" s="91">
        <f t="shared" si="1"/>
        <v>109708000</v>
      </c>
    </row>
    <row r="14" spans="1:8" s="120" customFormat="1">
      <c r="A14" s="224">
        <v>3.1</v>
      </c>
      <c r="B14" s="226" t="s">
        <v>281</v>
      </c>
      <c r="C14" s="92">
        <v>234254000</v>
      </c>
      <c r="D14" s="92">
        <v>0</v>
      </c>
      <c r="E14" s="90">
        <f t="shared" si="2"/>
        <v>234254000</v>
      </c>
      <c r="F14" s="92">
        <v>109708000</v>
      </c>
      <c r="G14" s="92">
        <v>0</v>
      </c>
      <c r="H14" s="91">
        <f t="shared" si="1"/>
        <v>109708000</v>
      </c>
    </row>
    <row r="15" spans="1:8" s="120" customFormat="1">
      <c r="A15" s="224">
        <v>3.2</v>
      </c>
      <c r="B15" s="226" t="s">
        <v>282</v>
      </c>
      <c r="C15" s="92">
        <v>0</v>
      </c>
      <c r="D15" s="92">
        <v>0</v>
      </c>
      <c r="E15" s="90">
        <f t="shared" si="2"/>
        <v>0</v>
      </c>
      <c r="F15" s="92">
        <v>0</v>
      </c>
      <c r="G15" s="92">
        <v>0</v>
      </c>
      <c r="H15" s="91">
        <f t="shared" si="1"/>
        <v>0</v>
      </c>
    </row>
    <row r="16" spans="1:8" s="120" customFormat="1">
      <c r="A16" s="224">
        <v>4</v>
      </c>
      <c r="B16" s="225" t="s">
        <v>283</v>
      </c>
      <c r="C16" s="90">
        <f>SUM(C17:C18)</f>
        <v>448899456.36000001</v>
      </c>
      <c r="D16" s="90">
        <f t="shared" ref="D16" si="5">SUM(D17:D18)</f>
        <v>17878230809.534</v>
      </c>
      <c r="E16" s="90">
        <f t="shared" si="2"/>
        <v>18327130265.894001</v>
      </c>
      <c r="F16" s="90">
        <f t="shared" ref="F16" si="6">SUM(F17:F18)</f>
        <v>426530449.29999924</v>
      </c>
      <c r="G16" s="90">
        <f>SUM(G17:G18)</f>
        <v>7800827098.9899998</v>
      </c>
      <c r="H16" s="91">
        <f t="shared" si="1"/>
        <v>8227357548.289999</v>
      </c>
    </row>
    <row r="17" spans="1:8" s="120" customFormat="1">
      <c r="A17" s="224">
        <v>4.0999999999999996</v>
      </c>
      <c r="B17" s="226" t="s">
        <v>284</v>
      </c>
      <c r="C17" s="92">
        <v>0</v>
      </c>
      <c r="D17" s="92">
        <v>0</v>
      </c>
      <c r="E17" s="90">
        <f t="shared" si="2"/>
        <v>0</v>
      </c>
      <c r="F17" s="92">
        <v>0</v>
      </c>
      <c r="G17" s="92">
        <v>0</v>
      </c>
      <c r="H17" s="91">
        <f t="shared" si="1"/>
        <v>0</v>
      </c>
    </row>
    <row r="18" spans="1:8" s="120" customFormat="1">
      <c r="A18" s="224">
        <v>4.2</v>
      </c>
      <c r="B18" s="226" t="s">
        <v>285</v>
      </c>
      <c r="C18" s="92">
        <v>448899456.36000001</v>
      </c>
      <c r="D18" s="92">
        <v>17878230809.534</v>
      </c>
      <c r="E18" s="90">
        <f t="shared" si="2"/>
        <v>18327130265.894001</v>
      </c>
      <c r="F18" s="92">
        <v>426530449.29999924</v>
      </c>
      <c r="G18" s="92">
        <v>7800827098.9899998</v>
      </c>
      <c r="H18" s="91">
        <f t="shared" si="1"/>
        <v>8227357548.289999</v>
      </c>
    </row>
    <row r="19" spans="1:8" s="120" customFormat="1" ht="27.6">
      <c r="A19" s="224">
        <v>5</v>
      </c>
      <c r="B19" s="225" t="s">
        <v>286</v>
      </c>
      <c r="C19" s="90">
        <f>SUM(C20,C21,C22,C28,C29,C30,C31)</f>
        <v>202134653.81</v>
      </c>
      <c r="D19" s="90">
        <f t="shared" ref="D19" si="7">SUM(D20,D21,D22,D28,D29,D30,D31)</f>
        <v>5457785265.5099993</v>
      </c>
      <c r="E19" s="90">
        <f>C19+D19</f>
        <v>5659919919.3199997</v>
      </c>
      <c r="F19" s="90">
        <f>SUM(F20,F21,F22,F28,F29,F30,F31)</f>
        <v>194066906.10000002</v>
      </c>
      <c r="G19" s="90">
        <f t="shared" ref="G19" si="8">SUM(G20,G21,G22,G28,G29,G30,G31)</f>
        <v>3295803041.2699995</v>
      </c>
      <c r="H19" s="91">
        <f>F19+G19</f>
        <v>3489869947.3699994</v>
      </c>
    </row>
    <row r="20" spans="1:8" s="120" customFormat="1">
      <c r="A20" s="224">
        <v>5.0999999999999996</v>
      </c>
      <c r="B20" s="226" t="s">
        <v>287</v>
      </c>
      <c r="C20" s="92">
        <v>34392305.460000001</v>
      </c>
      <c r="D20" s="92">
        <v>8208998.21</v>
      </c>
      <c r="E20" s="90">
        <f t="shared" si="2"/>
        <v>42601303.670000002</v>
      </c>
      <c r="F20" s="92">
        <v>27744502.300000001</v>
      </c>
      <c r="G20" s="92">
        <v>8049000.4900000002</v>
      </c>
      <c r="H20" s="91">
        <f>F20+G20</f>
        <v>35793502.789999999</v>
      </c>
    </row>
    <row r="21" spans="1:8" s="120" customFormat="1">
      <c r="A21" s="224">
        <v>5.2</v>
      </c>
      <c r="B21" s="226" t="s">
        <v>288</v>
      </c>
      <c r="C21" s="92">
        <v>79219160.170000002</v>
      </c>
      <c r="D21" s="92">
        <v>117701345.90000001</v>
      </c>
      <c r="E21" s="90">
        <f t="shared" si="2"/>
        <v>196920506.06999999</v>
      </c>
      <c r="F21" s="92">
        <v>66130465.32</v>
      </c>
      <c r="G21" s="92">
        <v>99088652.379999995</v>
      </c>
      <c r="H21" s="91">
        <f>F21+G21</f>
        <v>165219117.69999999</v>
      </c>
    </row>
    <row r="22" spans="1:8" s="120" customFormat="1">
      <c r="A22" s="224">
        <v>5.3</v>
      </c>
      <c r="B22" s="226" t="s">
        <v>289</v>
      </c>
      <c r="C22" s="90">
        <f>SUM(C23:C27)</f>
        <v>1360400</v>
      </c>
      <c r="D22" s="90">
        <f>SUM(D23:D27)</f>
        <v>3361124737</v>
      </c>
      <c r="E22" s="90">
        <f>C22+D22</f>
        <v>3362485137</v>
      </c>
      <c r="F22" s="90">
        <f>SUM(F23:F27)</f>
        <v>743500</v>
      </c>
      <c r="G22" s="90">
        <f>SUM(G23:G27)</f>
        <v>2084165695.9999998</v>
      </c>
      <c r="H22" s="91">
        <f t="shared" si="1"/>
        <v>2084909195.9999998</v>
      </c>
    </row>
    <row r="23" spans="1:8" s="120" customFormat="1">
      <c r="A23" s="224" t="s">
        <v>290</v>
      </c>
      <c r="B23" s="227" t="s">
        <v>291</v>
      </c>
      <c r="C23" s="92">
        <v>280600</v>
      </c>
      <c r="D23" s="92">
        <v>1189599360.0071704</v>
      </c>
      <c r="E23" s="90">
        <f t="shared" si="2"/>
        <v>1189879960.0071704</v>
      </c>
      <c r="F23" s="92">
        <v>413800</v>
      </c>
      <c r="G23" s="92">
        <v>1026116147.8126405</v>
      </c>
      <c r="H23" s="91">
        <f t="shared" si="1"/>
        <v>1026529947.8126405</v>
      </c>
    </row>
    <row r="24" spans="1:8" s="120" customFormat="1">
      <c r="A24" s="224" t="s">
        <v>292</v>
      </c>
      <c r="B24" s="227" t="s">
        <v>293</v>
      </c>
      <c r="C24" s="92">
        <v>183000</v>
      </c>
      <c r="D24" s="92">
        <v>843102077.28000045</v>
      </c>
      <c r="E24" s="90">
        <f t="shared" si="2"/>
        <v>843285077.28000045</v>
      </c>
      <c r="F24" s="92">
        <v>11000</v>
      </c>
      <c r="G24" s="92">
        <v>558926935.10439944</v>
      </c>
      <c r="H24" s="91">
        <f t="shared" si="1"/>
        <v>558937935.10439944</v>
      </c>
    </row>
    <row r="25" spans="1:8" s="120" customFormat="1">
      <c r="A25" s="224" t="s">
        <v>294</v>
      </c>
      <c r="B25" s="228" t="s">
        <v>295</v>
      </c>
      <c r="C25" s="92">
        <v>0</v>
      </c>
      <c r="D25" s="92">
        <v>326245468.84480023</v>
      </c>
      <c r="E25" s="90">
        <f t="shared" si="2"/>
        <v>326245468.84480023</v>
      </c>
      <c r="F25" s="92">
        <v>0</v>
      </c>
      <c r="G25" s="92">
        <v>53006410.322800003</v>
      </c>
      <c r="H25" s="91">
        <f t="shared" si="1"/>
        <v>53006410.322800003</v>
      </c>
    </row>
    <row r="26" spans="1:8" s="120" customFormat="1">
      <c r="A26" s="224" t="s">
        <v>296</v>
      </c>
      <c r="B26" s="227" t="s">
        <v>297</v>
      </c>
      <c r="C26" s="92">
        <v>845800</v>
      </c>
      <c r="D26" s="92">
        <v>929048091.16242898</v>
      </c>
      <c r="E26" s="90">
        <f t="shared" si="2"/>
        <v>929893891.16242898</v>
      </c>
      <c r="F26" s="92">
        <v>283700</v>
      </c>
      <c r="G26" s="92">
        <v>357358478.46880007</v>
      </c>
      <c r="H26" s="91">
        <f t="shared" si="1"/>
        <v>357642178.46880007</v>
      </c>
    </row>
    <row r="27" spans="1:8" s="120" customFormat="1">
      <c r="A27" s="224" t="s">
        <v>298</v>
      </c>
      <c r="B27" s="227" t="s">
        <v>299</v>
      </c>
      <c r="C27" s="92">
        <v>51000</v>
      </c>
      <c r="D27" s="92">
        <v>73129739.705599964</v>
      </c>
      <c r="E27" s="90">
        <f t="shared" si="2"/>
        <v>73180739.705599964</v>
      </c>
      <c r="F27" s="92">
        <v>35000</v>
      </c>
      <c r="G27" s="92">
        <v>88757724.291359991</v>
      </c>
      <c r="H27" s="91">
        <f t="shared" si="1"/>
        <v>88792724.291359991</v>
      </c>
    </row>
    <row r="28" spans="1:8" s="120" customFormat="1">
      <c r="A28" s="224">
        <v>5.4</v>
      </c>
      <c r="B28" s="226" t="s">
        <v>300</v>
      </c>
      <c r="C28" s="92">
        <v>2775433.18</v>
      </c>
      <c r="D28" s="92">
        <v>451057058.60000002</v>
      </c>
      <c r="E28" s="90">
        <f t="shared" si="2"/>
        <v>453832491.78000003</v>
      </c>
      <c r="F28" s="92">
        <v>3706322.93</v>
      </c>
      <c r="G28" s="92">
        <v>188632276.5</v>
      </c>
      <c r="H28" s="91">
        <f t="shared" si="1"/>
        <v>192338599.43000001</v>
      </c>
    </row>
    <row r="29" spans="1:8" s="120" customFormat="1">
      <c r="A29" s="224">
        <v>5.5</v>
      </c>
      <c r="B29" s="226" t="s">
        <v>301</v>
      </c>
      <c r="C29" s="92">
        <v>12625000</v>
      </c>
      <c r="D29" s="92">
        <v>633984659.39999998</v>
      </c>
      <c r="E29" s="90">
        <f t="shared" si="2"/>
        <v>646609659.39999998</v>
      </c>
      <c r="F29" s="92">
        <v>10000000</v>
      </c>
      <c r="G29" s="92">
        <v>330456103.10000002</v>
      </c>
      <c r="H29" s="91">
        <f t="shared" si="1"/>
        <v>340456103.10000002</v>
      </c>
    </row>
    <row r="30" spans="1:8" s="120" customFormat="1">
      <c r="A30" s="224">
        <v>5.6</v>
      </c>
      <c r="B30" s="226" t="s">
        <v>302</v>
      </c>
      <c r="C30" s="92">
        <v>19000010</v>
      </c>
      <c r="D30" s="92">
        <v>517362605.69999999</v>
      </c>
      <c r="E30" s="90">
        <f t="shared" si="2"/>
        <v>536362615.69999999</v>
      </c>
      <c r="F30" s="92">
        <v>9000000</v>
      </c>
      <c r="G30" s="92">
        <v>214441394.59999999</v>
      </c>
      <c r="H30" s="91">
        <f t="shared" si="1"/>
        <v>223441394.59999999</v>
      </c>
    </row>
    <row r="31" spans="1:8" s="120" customFormat="1">
      <c r="A31" s="224">
        <v>5.7</v>
      </c>
      <c r="B31" s="226" t="s">
        <v>303</v>
      </c>
      <c r="C31" s="92">
        <v>52762345</v>
      </c>
      <c r="D31" s="92">
        <v>368345860.69999999</v>
      </c>
      <c r="E31" s="90">
        <f t="shared" si="2"/>
        <v>421108205.69999999</v>
      </c>
      <c r="F31" s="92">
        <v>76742115.549999997</v>
      </c>
      <c r="G31" s="92">
        <v>370969918.19999999</v>
      </c>
      <c r="H31" s="91">
        <f t="shared" si="1"/>
        <v>447712033.75</v>
      </c>
    </row>
    <row r="32" spans="1:8" s="120" customFormat="1">
      <c r="A32" s="224">
        <v>6</v>
      </c>
      <c r="B32" s="225" t="s">
        <v>304</v>
      </c>
      <c r="C32" s="90">
        <f>SUM(C33:C39)</f>
        <v>114095675.00000003</v>
      </c>
      <c r="D32" s="90">
        <f>SUM(D33:D39)</f>
        <v>222888562.66</v>
      </c>
      <c r="E32" s="90">
        <f t="shared" si="2"/>
        <v>336984237.66000003</v>
      </c>
      <c r="F32" s="90">
        <f>SUM(F33:F39)</f>
        <v>162066043.02000001</v>
      </c>
      <c r="G32" s="90">
        <f>SUM(G33:G39)</f>
        <v>380361885.38999999</v>
      </c>
      <c r="H32" s="91">
        <f t="shared" si="1"/>
        <v>542427928.40999997</v>
      </c>
    </row>
    <row r="33" spans="1:8" s="120" customFormat="1" ht="27.6">
      <c r="A33" s="224">
        <v>6.1</v>
      </c>
      <c r="B33" s="226" t="s">
        <v>483</v>
      </c>
      <c r="C33" s="92">
        <v>10951774.00000003</v>
      </c>
      <c r="D33" s="92">
        <v>143446682.16</v>
      </c>
      <c r="E33" s="90">
        <f t="shared" si="2"/>
        <v>154398456.16000003</v>
      </c>
      <c r="F33" s="92">
        <v>11402984.020000011</v>
      </c>
      <c r="G33" s="92">
        <v>248287890.35999998</v>
      </c>
      <c r="H33" s="91">
        <f t="shared" si="1"/>
        <v>259690874.38</v>
      </c>
    </row>
    <row r="34" spans="1:8" s="120" customFormat="1" ht="27.6">
      <c r="A34" s="224">
        <v>6.2</v>
      </c>
      <c r="B34" s="226" t="s">
        <v>305</v>
      </c>
      <c r="C34" s="92">
        <v>103143901</v>
      </c>
      <c r="D34" s="92">
        <v>79441880.5</v>
      </c>
      <c r="E34" s="90">
        <f t="shared" si="2"/>
        <v>182585781.5</v>
      </c>
      <c r="F34" s="92">
        <v>150663059</v>
      </c>
      <c r="G34" s="92">
        <v>132073995.02999999</v>
      </c>
      <c r="H34" s="91">
        <f t="shared" si="1"/>
        <v>282737054.02999997</v>
      </c>
    </row>
    <row r="35" spans="1:8" s="120" customFormat="1" ht="27.6">
      <c r="A35" s="224">
        <v>6.3</v>
      </c>
      <c r="B35" s="226" t="s">
        <v>306</v>
      </c>
      <c r="C35" s="92">
        <v>0</v>
      </c>
      <c r="D35" s="92">
        <v>0</v>
      </c>
      <c r="E35" s="90">
        <f t="shared" si="2"/>
        <v>0</v>
      </c>
      <c r="F35" s="92">
        <v>0</v>
      </c>
      <c r="G35" s="92">
        <v>0</v>
      </c>
      <c r="H35" s="91">
        <f t="shared" si="1"/>
        <v>0</v>
      </c>
    </row>
    <row r="36" spans="1:8" s="120" customFormat="1">
      <c r="A36" s="224">
        <v>6.4</v>
      </c>
      <c r="B36" s="226" t="s">
        <v>307</v>
      </c>
      <c r="C36" s="92">
        <v>0</v>
      </c>
      <c r="D36" s="92">
        <v>0</v>
      </c>
      <c r="E36" s="90">
        <f t="shared" si="2"/>
        <v>0</v>
      </c>
      <c r="F36" s="92">
        <v>0</v>
      </c>
      <c r="G36" s="92">
        <v>0</v>
      </c>
      <c r="H36" s="91">
        <f t="shared" si="1"/>
        <v>0</v>
      </c>
    </row>
    <row r="37" spans="1:8" s="120" customFormat="1">
      <c r="A37" s="224">
        <v>6.5</v>
      </c>
      <c r="B37" s="226" t="s">
        <v>308</v>
      </c>
      <c r="C37" s="92">
        <v>0</v>
      </c>
      <c r="D37" s="92">
        <v>0</v>
      </c>
      <c r="E37" s="90">
        <f t="shared" si="2"/>
        <v>0</v>
      </c>
      <c r="F37" s="92">
        <v>0</v>
      </c>
      <c r="G37" s="92">
        <v>0</v>
      </c>
      <c r="H37" s="91">
        <f t="shared" si="1"/>
        <v>0</v>
      </c>
    </row>
    <row r="38" spans="1:8" s="120" customFormat="1" ht="27.6">
      <c r="A38" s="224">
        <v>6.6</v>
      </c>
      <c r="B38" s="226" t="s">
        <v>309</v>
      </c>
      <c r="C38" s="92">
        <v>0</v>
      </c>
      <c r="D38" s="92">
        <v>0</v>
      </c>
      <c r="E38" s="90">
        <f t="shared" si="2"/>
        <v>0</v>
      </c>
      <c r="F38" s="92">
        <v>0</v>
      </c>
      <c r="G38" s="92">
        <v>0</v>
      </c>
      <c r="H38" s="91">
        <f t="shared" si="1"/>
        <v>0</v>
      </c>
    </row>
    <row r="39" spans="1:8" s="120" customFormat="1" ht="27.6">
      <c r="A39" s="224">
        <v>6.7</v>
      </c>
      <c r="B39" s="226" t="s">
        <v>310</v>
      </c>
      <c r="C39" s="92">
        <v>0</v>
      </c>
      <c r="D39" s="92">
        <v>0</v>
      </c>
      <c r="E39" s="90">
        <f t="shared" si="2"/>
        <v>0</v>
      </c>
      <c r="F39" s="92">
        <v>0</v>
      </c>
      <c r="G39" s="92">
        <v>0</v>
      </c>
      <c r="H39" s="91">
        <f t="shared" si="1"/>
        <v>0</v>
      </c>
    </row>
    <row r="40" spans="1:8" s="120" customFormat="1">
      <c r="A40" s="224">
        <v>7</v>
      </c>
      <c r="B40" s="225" t="s">
        <v>311</v>
      </c>
      <c r="C40" s="90">
        <f>SUM(C41:C44)-C41-C42</f>
        <v>159141103.24999955</v>
      </c>
      <c r="D40" s="90">
        <f>SUM(D41:D44)-D41-D42</f>
        <v>1693218.1209347099</v>
      </c>
      <c r="E40" s="90">
        <f t="shared" si="2"/>
        <v>160834321.37093425</v>
      </c>
      <c r="F40" s="90">
        <f>SUM(F41:F44)-F41-F42</f>
        <v>120819983.07999969</v>
      </c>
      <c r="G40" s="90">
        <f>SUM(G41:G44)-G41-G42</f>
        <v>2231811.8484627102</v>
      </c>
      <c r="H40" s="91">
        <f t="shared" si="1"/>
        <v>123051794.9284624</v>
      </c>
    </row>
    <row r="41" spans="1:8" s="120" customFormat="1" ht="27.6">
      <c r="A41" s="224">
        <v>7.1</v>
      </c>
      <c r="B41" s="226" t="s">
        <v>312</v>
      </c>
      <c r="C41" s="92">
        <v>6607587.3399999961</v>
      </c>
      <c r="D41" s="92">
        <v>0</v>
      </c>
      <c r="E41" s="90">
        <f t="shared" si="2"/>
        <v>6607587.3399999961</v>
      </c>
      <c r="F41" s="92">
        <v>241468.90999999829</v>
      </c>
      <c r="G41" s="92">
        <v>3313.005176000006</v>
      </c>
      <c r="H41" s="91">
        <f t="shared" si="1"/>
        <v>244781.91517599829</v>
      </c>
    </row>
    <row r="42" spans="1:8" s="120" customFormat="1" ht="27.6">
      <c r="A42" s="224">
        <v>7.2</v>
      </c>
      <c r="B42" s="226" t="s">
        <v>313</v>
      </c>
      <c r="C42" s="92">
        <v>0</v>
      </c>
      <c r="D42" s="92">
        <v>0</v>
      </c>
      <c r="E42" s="90">
        <f t="shared" si="2"/>
        <v>0</v>
      </c>
      <c r="F42" s="92">
        <v>0</v>
      </c>
      <c r="G42" s="92">
        <v>0</v>
      </c>
      <c r="H42" s="91">
        <f t="shared" si="1"/>
        <v>0</v>
      </c>
    </row>
    <row r="43" spans="1:8" s="120" customFormat="1" ht="27.6">
      <c r="A43" s="224">
        <v>7.3</v>
      </c>
      <c r="B43" s="226" t="s">
        <v>314</v>
      </c>
      <c r="C43" s="92">
        <v>159141103.24999955</v>
      </c>
      <c r="D43" s="92">
        <v>1693218.1209347099</v>
      </c>
      <c r="E43" s="90">
        <f t="shared" si="2"/>
        <v>160834321.37093425</v>
      </c>
      <c r="F43" s="92">
        <v>120819983.07999969</v>
      </c>
      <c r="G43" s="92">
        <v>2231811.8484627102</v>
      </c>
      <c r="H43" s="91">
        <f t="shared" si="1"/>
        <v>123051794.9284624</v>
      </c>
    </row>
    <row r="44" spans="1:8" s="120" customFormat="1" ht="27.6">
      <c r="A44" s="224">
        <v>7.4</v>
      </c>
      <c r="B44" s="226" t="s">
        <v>315</v>
      </c>
      <c r="C44" s="92">
        <v>0</v>
      </c>
      <c r="D44" s="92">
        <v>0</v>
      </c>
      <c r="E44" s="90">
        <f t="shared" si="2"/>
        <v>0</v>
      </c>
      <c r="F44" s="92">
        <v>0</v>
      </c>
      <c r="G44" s="92">
        <v>0</v>
      </c>
      <c r="H44" s="91">
        <f t="shared" si="1"/>
        <v>0</v>
      </c>
    </row>
    <row r="45" spans="1:8" s="120" customFormat="1">
      <c r="A45" s="224">
        <v>8</v>
      </c>
      <c r="B45" s="225" t="s">
        <v>316</v>
      </c>
      <c r="C45" s="90">
        <f>SUM(C46:C52)</f>
        <v>3439943.5736921225</v>
      </c>
      <c r="D45" s="90">
        <f t="shared" ref="D45" si="9">SUM(D46:D52)</f>
        <v>34162820.345743336</v>
      </c>
      <c r="E45" s="90">
        <f t="shared" si="2"/>
        <v>37602763.919435456</v>
      </c>
      <c r="F45" s="90">
        <f t="shared" ref="F45:G45" si="10">SUM(F46:F52)</f>
        <v>3830235.0735417916</v>
      </c>
      <c r="G45" s="90">
        <f t="shared" si="10"/>
        <v>43537682.210945994</v>
      </c>
      <c r="H45" s="91">
        <f t="shared" si="1"/>
        <v>47367917.284487784</v>
      </c>
    </row>
    <row r="46" spans="1:8" s="120" customFormat="1">
      <c r="A46" s="224">
        <v>8.1</v>
      </c>
      <c r="B46" s="226" t="s">
        <v>317</v>
      </c>
      <c r="C46" s="92">
        <v>0</v>
      </c>
      <c r="D46" s="92">
        <v>0</v>
      </c>
      <c r="E46" s="90">
        <f t="shared" si="2"/>
        <v>0</v>
      </c>
      <c r="F46" s="92">
        <v>0</v>
      </c>
      <c r="G46" s="92">
        <v>0</v>
      </c>
      <c r="H46" s="91">
        <f t="shared" si="1"/>
        <v>0</v>
      </c>
    </row>
    <row r="47" spans="1:8" s="120" customFormat="1">
      <c r="A47" s="224">
        <v>8.1999999999999993</v>
      </c>
      <c r="B47" s="226" t="s">
        <v>318</v>
      </c>
      <c r="C47" s="92">
        <v>865895.62369212275</v>
      </c>
      <c r="D47" s="92">
        <v>6792460.6851930972</v>
      </c>
      <c r="E47" s="90">
        <f t="shared" si="2"/>
        <v>7658356.3088852204</v>
      </c>
      <c r="F47" s="92">
        <v>1509898.380156344</v>
      </c>
      <c r="G47" s="92">
        <v>8159361.8859919989</v>
      </c>
      <c r="H47" s="91">
        <f t="shared" si="1"/>
        <v>9669260.2661483437</v>
      </c>
    </row>
    <row r="48" spans="1:8" s="120" customFormat="1">
      <c r="A48" s="224">
        <v>8.3000000000000007</v>
      </c>
      <c r="B48" s="226" t="s">
        <v>319</v>
      </c>
      <c r="C48" s="92">
        <v>488639.4</v>
      </c>
      <c r="D48" s="92">
        <v>6089118.4451930998</v>
      </c>
      <c r="E48" s="90">
        <f t="shared" si="2"/>
        <v>6577757.8451931002</v>
      </c>
      <c r="F48" s="92">
        <v>747160.39338544791</v>
      </c>
      <c r="G48" s="92">
        <v>7139525.1068879981</v>
      </c>
      <c r="H48" s="91">
        <f t="shared" si="1"/>
        <v>7886685.5002734456</v>
      </c>
    </row>
    <row r="49" spans="1:8" s="120" customFormat="1">
      <c r="A49" s="224">
        <v>8.4</v>
      </c>
      <c r="B49" s="226" t="s">
        <v>320</v>
      </c>
      <c r="C49" s="92">
        <v>468619.4</v>
      </c>
      <c r="D49" s="92">
        <v>5334700.0771930991</v>
      </c>
      <c r="E49" s="90">
        <f t="shared" si="2"/>
        <v>5803319.4771930994</v>
      </c>
      <c r="F49" s="92">
        <v>368063.4</v>
      </c>
      <c r="G49" s="92">
        <v>6502239.6968879988</v>
      </c>
      <c r="H49" s="91">
        <f t="shared" si="1"/>
        <v>6870303.0968879992</v>
      </c>
    </row>
    <row r="50" spans="1:8" s="120" customFormat="1">
      <c r="A50" s="224">
        <v>8.5</v>
      </c>
      <c r="B50" s="226" t="s">
        <v>321</v>
      </c>
      <c r="C50" s="92">
        <v>442033.4</v>
      </c>
      <c r="D50" s="92">
        <v>4369385.3571931012</v>
      </c>
      <c r="E50" s="90">
        <f t="shared" si="2"/>
        <v>4811418.7571931016</v>
      </c>
      <c r="F50" s="92">
        <v>349223.4</v>
      </c>
      <c r="G50" s="92">
        <v>5671293.844887998</v>
      </c>
      <c r="H50" s="91">
        <f t="shared" si="1"/>
        <v>6020517.2448879983</v>
      </c>
    </row>
    <row r="51" spans="1:8" s="120" customFormat="1">
      <c r="A51" s="224">
        <v>8.6</v>
      </c>
      <c r="B51" s="226" t="s">
        <v>322</v>
      </c>
      <c r="C51" s="92">
        <v>426675.4</v>
      </c>
      <c r="D51" s="92">
        <v>3869837.2931931005</v>
      </c>
      <c r="E51" s="90">
        <f t="shared" si="2"/>
        <v>4296512.6931931004</v>
      </c>
      <c r="F51" s="92">
        <v>322873.40000000002</v>
      </c>
      <c r="G51" s="92">
        <v>4608058.5148879997</v>
      </c>
      <c r="H51" s="91">
        <f t="shared" si="1"/>
        <v>4930931.9148880001</v>
      </c>
    </row>
    <row r="52" spans="1:8" s="120" customFormat="1">
      <c r="A52" s="224">
        <v>8.6999999999999993</v>
      </c>
      <c r="B52" s="226" t="s">
        <v>323</v>
      </c>
      <c r="C52" s="92">
        <v>748080.35</v>
      </c>
      <c r="D52" s="92">
        <v>7707318.4877778348</v>
      </c>
      <c r="E52" s="90">
        <f t="shared" si="2"/>
        <v>8455398.8377778344</v>
      </c>
      <c r="F52" s="92">
        <v>533016.1</v>
      </c>
      <c r="G52" s="92">
        <v>11457203.161401998</v>
      </c>
      <c r="H52" s="91">
        <f t="shared" si="1"/>
        <v>11990219.261401998</v>
      </c>
    </row>
    <row r="53" spans="1:8" s="120" customFormat="1" ht="28.2" thickBot="1">
      <c r="A53" s="229">
        <v>9</v>
      </c>
      <c r="B53" s="230" t="s">
        <v>324</v>
      </c>
      <c r="C53" s="93">
        <v>0</v>
      </c>
      <c r="D53" s="93">
        <v>502723</v>
      </c>
      <c r="E53" s="93">
        <f>C53+D53</f>
        <v>502723</v>
      </c>
      <c r="F53" s="93">
        <v>44606.8</v>
      </c>
      <c r="G53" s="93">
        <v>1589725.763364</v>
      </c>
      <c r="H53" s="94">
        <f t="shared" si="1"/>
        <v>1634332.5633640001</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K16"/>
  <sheetViews>
    <sheetView zoomScaleNormal="100" workbookViewId="0">
      <pane xSplit="1" ySplit="4" topLeftCell="B5"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3.8"/>
  <cols>
    <col min="1" max="1" width="9.5546875" style="98" bestFit="1" customWidth="1"/>
    <col min="2" max="2" width="93.5546875" style="98" customWidth="1"/>
    <col min="3" max="4" width="13.6640625" style="98" customWidth="1"/>
    <col min="5" max="7" width="13.6640625" style="182" customWidth="1"/>
    <col min="8" max="9" width="9.6640625" style="182" customWidth="1"/>
    <col min="10" max="10" width="12.33203125" style="182" customWidth="1"/>
    <col min="11" max="11" width="9.6640625" style="182" customWidth="1"/>
    <col min="12" max="16384" width="9.109375" style="182"/>
  </cols>
  <sheetData>
    <row r="1" spans="1:11">
      <c r="A1" s="96" t="s">
        <v>188</v>
      </c>
      <c r="B1" s="103" t="str">
        <f>Info!C2</f>
        <v>სს ”ლიბერთი ბანკი”</v>
      </c>
      <c r="C1" s="103"/>
    </row>
    <row r="2" spans="1:11">
      <c r="A2" s="96" t="s">
        <v>189</v>
      </c>
      <c r="B2" s="100">
        <f>'1. key ratios'!B2</f>
        <v>44834</v>
      </c>
      <c r="C2" s="183"/>
      <c r="D2" s="101"/>
      <c r="E2" s="231"/>
      <c r="F2" s="231"/>
      <c r="G2" s="231"/>
      <c r="H2" s="231"/>
    </row>
    <row r="3" spans="1:11">
      <c r="A3" s="96"/>
      <c r="B3" s="103"/>
      <c r="C3" s="183"/>
      <c r="D3" s="101"/>
      <c r="E3" s="231"/>
      <c r="F3" s="231"/>
      <c r="G3" s="231"/>
      <c r="H3" s="231"/>
    </row>
    <row r="4" spans="1:11" ht="15" customHeight="1" thickBot="1">
      <c r="A4" s="232" t="s">
        <v>408</v>
      </c>
      <c r="B4" s="233" t="s">
        <v>187</v>
      </c>
      <c r="C4" s="234" t="s">
        <v>93</v>
      </c>
    </row>
    <row r="5" spans="1:11" ht="15" customHeight="1">
      <c r="A5" s="235" t="s">
        <v>26</v>
      </c>
      <c r="B5" s="236"/>
      <c r="C5" s="686" t="str">
        <f>INT((MONTH($B$2))/3)&amp;"Q"&amp;"-"&amp;YEAR($B$2)</f>
        <v>3Q-2022</v>
      </c>
      <c r="D5" s="686" t="str">
        <f>IF(INT(MONTH($B$2))=3, "4"&amp;"Q"&amp;"-"&amp;YEAR($B$2)-1, IF(INT(MONTH($B$2))=6, "1"&amp;"Q"&amp;"-"&amp;YEAR($B$2), IF(INT(MONTH($B$2))=9, "2"&amp;"Q"&amp;"-"&amp;YEAR($B$2),IF(INT(MONTH($B$2))=12, "3"&amp;"Q"&amp;"-"&amp;YEAR($B$2), 0))))</f>
        <v>2Q-2022</v>
      </c>
      <c r="E5" s="686" t="str">
        <f>IF(INT(MONTH($B$2))=3, "3"&amp;"Q"&amp;"-"&amp;YEAR($B$2)-1, IF(INT(MONTH($B$2))=6, "4"&amp;"Q"&amp;"-"&amp;YEAR($B$2)-1, IF(INT(MONTH($B$2))=9, "1"&amp;"Q"&amp;"-"&amp;YEAR($B$2),IF(INT(MONTH($B$2))=12, "2"&amp;"Q"&amp;"-"&amp;YEAR($B$2), 0))))</f>
        <v>1Q-2022</v>
      </c>
      <c r="F5" s="686" t="str">
        <f>IF(INT(MONTH($B$2))=3, "2"&amp;"Q"&amp;"-"&amp;YEAR($B$2)-1, IF(INT(MONTH($B$2))=6, "3"&amp;"Q"&amp;"-"&amp;YEAR($B$2)-1, IF(INT(MONTH($B$2))=9, "4"&amp;"Q"&amp;"-"&amp;YEAR($B$2)-1,IF(INT(MONTH($B$2))=12, "1"&amp;"Q"&amp;"-"&amp;YEAR($B$2), 0))))</f>
        <v>4Q-2021</v>
      </c>
      <c r="G5" s="687" t="str">
        <f>IF(INT(MONTH($B$2))=3, "1"&amp;"Q"&amp;"-"&amp;YEAR($B$2)-1, IF(INT(MONTH($B$2))=6, "2"&amp;"Q"&amp;"-"&amp;YEAR($B$2)-1, IF(INT(MONTH($B$2))=9, "3"&amp;"Q"&amp;"-"&amp;YEAR($B$2)-1,IF(INT(MONTH($B$2))=12, "4"&amp;"Q"&amp;"-"&amp;YEAR($B$2)-1, 0))))</f>
        <v>3Q-2021</v>
      </c>
    </row>
    <row r="6" spans="1:11" ht="15" customHeight="1">
      <c r="A6" s="237">
        <v>1</v>
      </c>
      <c r="B6" s="238" t="s">
        <v>192</v>
      </c>
      <c r="C6" s="239">
        <f>C7+C9+C10</f>
        <v>2256347997.2901545</v>
      </c>
      <c r="D6" s="240">
        <f>D7+D9+D10</f>
        <v>2199213261.8893709</v>
      </c>
      <c r="E6" s="240">
        <f t="shared" ref="E6:G6" si="0">E7+E9+E10</f>
        <v>2105858057.9728897</v>
      </c>
      <c r="F6" s="239">
        <f t="shared" si="0"/>
        <v>1888019008.8504019</v>
      </c>
      <c r="G6" s="241">
        <f t="shared" si="0"/>
        <v>1780598579.803659</v>
      </c>
      <c r="K6" s="696"/>
    </row>
    <row r="7" spans="1:11" ht="15" customHeight="1">
      <c r="A7" s="237">
        <v>1.1000000000000001</v>
      </c>
      <c r="B7" s="242" t="s">
        <v>603</v>
      </c>
      <c r="C7" s="243">
        <v>2189681515.7033544</v>
      </c>
      <c r="D7" s="244">
        <v>2115399083.8749771</v>
      </c>
      <c r="E7" s="244">
        <v>2039225964.0625393</v>
      </c>
      <c r="F7" s="243">
        <v>1846189665.4479599</v>
      </c>
      <c r="G7" s="245">
        <v>1744460999.7263458</v>
      </c>
      <c r="K7" s="696"/>
    </row>
    <row r="8" spans="1:11" ht="27.6">
      <c r="A8" s="237" t="s">
        <v>251</v>
      </c>
      <c r="B8" s="246" t="s">
        <v>402</v>
      </c>
      <c r="C8" s="243">
        <v>0</v>
      </c>
      <c r="D8" s="244">
        <v>0</v>
      </c>
      <c r="E8" s="244">
        <v>0</v>
      </c>
      <c r="F8" s="243">
        <v>0</v>
      </c>
      <c r="G8" s="245">
        <v>0</v>
      </c>
      <c r="K8" s="696"/>
    </row>
    <row r="9" spans="1:11" ht="15" customHeight="1">
      <c r="A9" s="237">
        <v>1.2</v>
      </c>
      <c r="B9" s="242" t="s">
        <v>22</v>
      </c>
      <c r="C9" s="243">
        <v>55902856.816800006</v>
      </c>
      <c r="D9" s="244">
        <v>69844561.828393742</v>
      </c>
      <c r="E9" s="244">
        <v>51890568.40035025</v>
      </c>
      <c r="F9" s="243">
        <v>27912616.162889995</v>
      </c>
      <c r="G9" s="245">
        <v>22603940.971120998</v>
      </c>
      <c r="K9" s="696"/>
    </row>
    <row r="10" spans="1:11" ht="15" customHeight="1">
      <c r="A10" s="237">
        <v>1.3</v>
      </c>
      <c r="B10" s="247" t="s">
        <v>77</v>
      </c>
      <c r="C10" s="248">
        <v>10763624.77</v>
      </c>
      <c r="D10" s="244">
        <v>13969616.186000001</v>
      </c>
      <c r="E10" s="244">
        <v>14741525.51</v>
      </c>
      <c r="F10" s="243">
        <v>13916727.239551999</v>
      </c>
      <c r="G10" s="249">
        <v>13533639.106192</v>
      </c>
      <c r="K10" s="696"/>
    </row>
    <row r="11" spans="1:11" ht="15" customHeight="1">
      <c r="A11" s="237">
        <v>2</v>
      </c>
      <c r="B11" s="238" t="s">
        <v>193</v>
      </c>
      <c r="C11" s="243">
        <v>21776208.475000042</v>
      </c>
      <c r="D11" s="244">
        <v>18470151.897999831</v>
      </c>
      <c r="E11" s="244">
        <v>62396628.965999447</v>
      </c>
      <c r="F11" s="243">
        <v>37206543.42500025</v>
      </c>
      <c r="G11" s="245">
        <v>34662122.415000245</v>
      </c>
      <c r="K11" s="696"/>
    </row>
    <row r="12" spans="1:11" ht="15" customHeight="1">
      <c r="A12" s="250">
        <v>3</v>
      </c>
      <c r="B12" s="251" t="s">
        <v>191</v>
      </c>
      <c r="C12" s="248">
        <v>395236759.73124993</v>
      </c>
      <c r="D12" s="244">
        <v>395236759.73124993</v>
      </c>
      <c r="E12" s="244">
        <v>395236759.73124993</v>
      </c>
      <c r="F12" s="243">
        <v>394734589.44999993</v>
      </c>
      <c r="G12" s="249">
        <v>381833772.73749995</v>
      </c>
      <c r="K12" s="696"/>
    </row>
    <row r="13" spans="1:11" ht="15" customHeight="1" thickBot="1">
      <c r="A13" s="252">
        <v>4</v>
      </c>
      <c r="B13" s="253" t="s">
        <v>252</v>
      </c>
      <c r="C13" s="254">
        <f>C6+C11+C12</f>
        <v>2673360965.4964042</v>
      </c>
      <c r="D13" s="255">
        <f>D6+D11+D12</f>
        <v>2612920173.5186205</v>
      </c>
      <c r="E13" s="255">
        <f t="shared" ref="E13:G13" si="1">E6+E11+E12</f>
        <v>2563491446.6701388</v>
      </c>
      <c r="F13" s="254">
        <f t="shared" si="1"/>
        <v>2319960141.7254019</v>
      </c>
      <c r="G13" s="256">
        <f t="shared" si="1"/>
        <v>2197094474.9561591</v>
      </c>
      <c r="K13" s="696"/>
    </row>
    <row r="14" spans="1:11">
      <c r="B14" s="151"/>
    </row>
    <row r="15" spans="1:11" ht="27.6">
      <c r="B15" s="257" t="s">
        <v>604</v>
      </c>
    </row>
    <row r="16" spans="1:11">
      <c r="B16" s="257"/>
    </row>
  </sheetData>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6"/>
  <sheetViews>
    <sheetView showGridLines="0" zoomScaleNormal="100" workbookViewId="0">
      <pane xSplit="1" ySplit="4" topLeftCell="B5"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cols>
    <col min="1" max="1" width="9.5546875" style="98" bestFit="1" customWidth="1"/>
    <col min="2" max="2" width="62.5546875" style="98" customWidth="1"/>
    <col min="3" max="3" width="37.6640625" style="98" customWidth="1"/>
    <col min="4" max="16384" width="9.109375" style="99"/>
  </cols>
  <sheetData>
    <row r="1" spans="1:3">
      <c r="A1" s="98" t="s">
        <v>188</v>
      </c>
      <c r="B1" s="98" t="str">
        <f>Info!C2</f>
        <v>სს ”ლიბერთი ბანკი”</v>
      </c>
    </row>
    <row r="2" spans="1:3">
      <c r="A2" s="98" t="s">
        <v>189</v>
      </c>
      <c r="B2" s="153">
        <f>'1. key ratios'!B2</f>
        <v>44834</v>
      </c>
    </row>
    <row r="4" spans="1:3" ht="20.25" customHeight="1" thickBot="1">
      <c r="A4" s="258" t="s">
        <v>409</v>
      </c>
      <c r="B4" s="757" t="s">
        <v>149</v>
      </c>
      <c r="C4" s="757"/>
    </row>
    <row r="5" spans="1:3">
      <c r="A5" s="259"/>
      <c r="B5" s="260" t="s">
        <v>150</v>
      </c>
      <c r="C5" s="261" t="s">
        <v>618</v>
      </c>
    </row>
    <row r="6" spans="1:3">
      <c r="A6" s="262">
        <v>1</v>
      </c>
      <c r="B6" s="694" t="s">
        <v>1015</v>
      </c>
      <c r="C6" s="695" t="s">
        <v>1012</v>
      </c>
    </row>
    <row r="7" spans="1:3">
      <c r="A7" s="262">
        <v>2</v>
      </c>
      <c r="B7" s="694" t="s">
        <v>1010</v>
      </c>
      <c r="C7" s="695" t="s">
        <v>1018</v>
      </c>
    </row>
    <row r="8" spans="1:3">
      <c r="A8" s="262">
        <v>3</v>
      </c>
      <c r="B8" s="694" t="s">
        <v>1013</v>
      </c>
      <c r="C8" s="695" t="s">
        <v>1014</v>
      </c>
    </row>
    <row r="9" spans="1:3">
      <c r="A9" s="262">
        <v>4</v>
      </c>
      <c r="B9" s="694" t="s">
        <v>1016</v>
      </c>
      <c r="C9" s="695" t="s">
        <v>1014</v>
      </c>
    </row>
    <row r="10" spans="1:3">
      <c r="A10" s="262">
        <v>5</v>
      </c>
      <c r="B10" s="694" t="s">
        <v>1035</v>
      </c>
      <c r="C10" s="695" t="s">
        <v>1014</v>
      </c>
    </row>
    <row r="11" spans="1:3">
      <c r="A11" s="264"/>
      <c r="B11" s="753"/>
      <c r="C11" s="754"/>
    </row>
    <row r="12" spans="1:3" ht="41.4">
      <c r="A12" s="264"/>
      <c r="B12" s="265" t="s">
        <v>151</v>
      </c>
      <c r="C12" s="266" t="s">
        <v>619</v>
      </c>
    </row>
    <row r="13" spans="1:3">
      <c r="A13" s="684">
        <v>1</v>
      </c>
      <c r="B13" s="263" t="s">
        <v>1017</v>
      </c>
      <c r="C13" s="267" t="s">
        <v>1019</v>
      </c>
    </row>
    <row r="14" spans="1:3" ht="27.6">
      <c r="A14" s="684">
        <v>2</v>
      </c>
      <c r="B14" s="263" t="s">
        <v>1020</v>
      </c>
      <c r="C14" s="268" t="s">
        <v>1021</v>
      </c>
    </row>
    <row r="15" spans="1:3">
      <c r="A15" s="684">
        <v>3</v>
      </c>
      <c r="B15" s="694" t="s">
        <v>1029</v>
      </c>
      <c r="C15" s="697" t="s">
        <v>1034</v>
      </c>
    </row>
    <row r="16" spans="1:3">
      <c r="A16" s="264"/>
      <c r="B16" s="269"/>
      <c r="C16" s="270"/>
    </row>
    <row r="17" spans="1:3">
      <c r="A17" s="264"/>
      <c r="B17" s="755" t="s">
        <v>152</v>
      </c>
      <c r="C17" s="756"/>
    </row>
    <row r="18" spans="1:3">
      <c r="A18" s="262">
        <v>1</v>
      </c>
      <c r="B18" s="271" t="s">
        <v>1022</v>
      </c>
      <c r="C18" s="700">
        <v>0.91985393346850919</v>
      </c>
    </row>
    <row r="19" spans="1:3">
      <c r="A19" s="262">
        <v>2</v>
      </c>
      <c r="B19" s="271" t="s">
        <v>1028</v>
      </c>
      <c r="C19" s="700">
        <v>4.2347747881778711E-2</v>
      </c>
    </row>
    <row r="20" spans="1:3">
      <c r="A20" s="262">
        <v>3</v>
      </c>
      <c r="B20" s="271" t="s">
        <v>1023</v>
      </c>
      <c r="C20" s="700">
        <v>3.7798318649712073E-2</v>
      </c>
    </row>
    <row r="21" spans="1:3">
      <c r="A21" s="264"/>
      <c r="B21" s="269"/>
      <c r="C21" s="272"/>
    </row>
    <row r="22" spans="1:3">
      <c r="A22" s="264"/>
      <c r="B22" s="755" t="s">
        <v>272</v>
      </c>
      <c r="C22" s="756"/>
    </row>
    <row r="23" spans="1:3">
      <c r="A23" s="262">
        <v>1</v>
      </c>
      <c r="B23" s="263" t="s">
        <v>1010</v>
      </c>
      <c r="C23" s="701">
        <v>0.30661797782283562</v>
      </c>
    </row>
    <row r="24" spans="1:3">
      <c r="A24" s="262">
        <v>2</v>
      </c>
      <c r="B24" s="273" t="s">
        <v>1024</v>
      </c>
      <c r="C24" s="702">
        <v>0.30661797782283562</v>
      </c>
    </row>
    <row r="25" spans="1:3">
      <c r="A25" s="262">
        <v>3</v>
      </c>
      <c r="B25" s="273" t="s">
        <v>1025</v>
      </c>
      <c r="C25" s="702">
        <v>0.30661797782283562</v>
      </c>
    </row>
    <row r="26" spans="1:3" ht="15" thickBot="1">
      <c r="A26" s="274"/>
      <c r="B26" s="275"/>
      <c r="C26" s="276"/>
    </row>
  </sheetData>
  <mergeCells count="4">
    <mergeCell ref="B11:C11"/>
    <mergeCell ref="B22:C22"/>
    <mergeCell ref="B17:C17"/>
    <mergeCell ref="B4:C4"/>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0" zoomScaleNormal="80" zoomScaleSheetLayoutView="75" workbookViewId="0">
      <pane xSplit="1" ySplit="5" topLeftCell="B6"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cols>
    <col min="1" max="1" width="9.5546875" style="98" bestFit="1" customWidth="1"/>
    <col min="2" max="2" width="47.5546875" style="98" customWidth="1"/>
    <col min="3" max="3" width="28" style="98" customWidth="1"/>
    <col min="4" max="4" width="22.44140625" style="98" customWidth="1"/>
    <col min="5" max="5" width="20" style="98" customWidth="1"/>
    <col min="6" max="6" width="12" style="99" bestFit="1" customWidth="1"/>
    <col min="7" max="7" width="12.5546875" style="99" bestFit="1" customWidth="1"/>
    <col min="8" max="16384" width="9.109375" style="99"/>
  </cols>
  <sheetData>
    <row r="1" spans="1:7">
      <c r="A1" s="96" t="s">
        <v>188</v>
      </c>
      <c r="B1" s="103" t="str">
        <f>Info!C2</f>
        <v>სს ”ლიბერთი ბანკი”</v>
      </c>
    </row>
    <row r="2" spans="1:7" s="277" customFormat="1" ht="15.75" customHeight="1">
      <c r="A2" s="277" t="s">
        <v>189</v>
      </c>
      <c r="B2" s="153">
        <f>'1. key ratios'!B2</f>
        <v>44834</v>
      </c>
    </row>
    <row r="3" spans="1:7" s="277" customFormat="1" ht="15.75" customHeight="1"/>
    <row r="4" spans="1:7" s="277" customFormat="1" ht="15.75" customHeight="1" thickBot="1">
      <c r="A4" s="278" t="s">
        <v>410</v>
      </c>
      <c r="B4" s="279" t="s">
        <v>262</v>
      </c>
      <c r="C4" s="280"/>
      <c r="D4" s="280"/>
      <c r="E4" s="281" t="s">
        <v>93</v>
      </c>
    </row>
    <row r="5" spans="1:7" s="286" customFormat="1" ht="17.399999999999999" customHeight="1">
      <c r="A5" s="282"/>
      <c r="B5" s="283"/>
      <c r="C5" s="284" t="s">
        <v>0</v>
      </c>
      <c r="D5" s="284" t="s">
        <v>1</v>
      </c>
      <c r="E5" s="285" t="s">
        <v>2</v>
      </c>
    </row>
    <row r="6" spans="1:7" s="120" customFormat="1" ht="14.4" customHeight="1">
      <c r="A6" s="287"/>
      <c r="B6" s="758" t="s">
        <v>231</v>
      </c>
      <c r="C6" s="758" t="s">
        <v>230</v>
      </c>
      <c r="D6" s="759" t="s">
        <v>229</v>
      </c>
      <c r="E6" s="760"/>
      <c r="G6" s="99"/>
    </row>
    <row r="7" spans="1:7" s="120" customFormat="1" ht="105.75" customHeight="1">
      <c r="A7" s="287"/>
      <c r="B7" s="758"/>
      <c r="C7" s="758"/>
      <c r="D7" s="288" t="s">
        <v>228</v>
      </c>
      <c r="E7" s="289" t="s">
        <v>520</v>
      </c>
      <c r="G7" s="99"/>
    </row>
    <row r="8" spans="1:7">
      <c r="A8" s="290">
        <v>1</v>
      </c>
      <c r="B8" s="291" t="s">
        <v>154</v>
      </c>
      <c r="C8" s="292">
        <v>256891643.12399998</v>
      </c>
      <c r="D8" s="292"/>
      <c r="E8" s="293">
        <v>256891643.12399998</v>
      </c>
    </row>
    <row r="9" spans="1:7">
      <c r="A9" s="290">
        <v>2</v>
      </c>
      <c r="B9" s="291" t="s">
        <v>155</v>
      </c>
      <c r="C9" s="292">
        <v>114939184.921</v>
      </c>
      <c r="D9" s="292"/>
      <c r="E9" s="293">
        <v>114939184.921</v>
      </c>
    </row>
    <row r="10" spans="1:7">
      <c r="A10" s="290">
        <v>3</v>
      </c>
      <c r="B10" s="291" t="s">
        <v>227</v>
      </c>
      <c r="C10" s="292">
        <v>309106580.10099995</v>
      </c>
      <c r="D10" s="292"/>
      <c r="E10" s="293">
        <v>309106580.10099995</v>
      </c>
    </row>
    <row r="11" spans="1:7" ht="27.6">
      <c r="A11" s="290">
        <v>4</v>
      </c>
      <c r="B11" s="291" t="s">
        <v>185</v>
      </c>
      <c r="C11" s="292">
        <v>0</v>
      </c>
      <c r="D11" s="292"/>
      <c r="E11" s="293">
        <v>0</v>
      </c>
    </row>
    <row r="12" spans="1:7">
      <c r="A12" s="290">
        <v>5</v>
      </c>
      <c r="B12" s="291" t="s">
        <v>157</v>
      </c>
      <c r="C12" s="292">
        <v>254580942.84</v>
      </c>
      <c r="D12" s="292"/>
      <c r="E12" s="293">
        <v>254580942.84</v>
      </c>
    </row>
    <row r="13" spans="1:7">
      <c r="A13" s="290">
        <v>6.1</v>
      </c>
      <c r="B13" s="291" t="s">
        <v>158</v>
      </c>
      <c r="C13" s="294">
        <v>2385196089.8809962</v>
      </c>
      <c r="D13" s="292"/>
      <c r="E13" s="293">
        <v>2385196089.8809962</v>
      </c>
    </row>
    <row r="14" spans="1:7">
      <c r="A14" s="290">
        <v>6.2</v>
      </c>
      <c r="B14" s="295" t="s">
        <v>159</v>
      </c>
      <c r="C14" s="294">
        <v>-130133356.02699901</v>
      </c>
      <c r="D14" s="292"/>
      <c r="E14" s="293">
        <v>-130133356.02699901</v>
      </c>
    </row>
    <row r="15" spans="1:7">
      <c r="A15" s="290">
        <v>6</v>
      </c>
      <c r="B15" s="291" t="s">
        <v>226</v>
      </c>
      <c r="C15" s="292">
        <v>2255062733.8539972</v>
      </c>
      <c r="D15" s="292"/>
      <c r="E15" s="293">
        <v>2255062733.8539972</v>
      </c>
    </row>
    <row r="16" spans="1:7" ht="27.6">
      <c r="A16" s="290">
        <v>7</v>
      </c>
      <c r="B16" s="291" t="s">
        <v>161</v>
      </c>
      <c r="C16" s="292">
        <v>44427768.221000001</v>
      </c>
      <c r="D16" s="292"/>
      <c r="E16" s="293">
        <v>44427768.221000001</v>
      </c>
    </row>
    <row r="17" spans="1:7">
      <c r="A17" s="290">
        <v>8</v>
      </c>
      <c r="B17" s="291" t="s">
        <v>162</v>
      </c>
      <c r="C17" s="292">
        <v>425528.44599999988</v>
      </c>
      <c r="D17" s="292"/>
      <c r="E17" s="293">
        <v>425528.44599999988</v>
      </c>
      <c r="F17" s="296"/>
      <c r="G17" s="296"/>
    </row>
    <row r="18" spans="1:7">
      <c r="A18" s="290">
        <v>9</v>
      </c>
      <c r="B18" s="291" t="s">
        <v>163</v>
      </c>
      <c r="C18" s="292">
        <v>106733.3</v>
      </c>
      <c r="D18" s="292">
        <v>106733</v>
      </c>
      <c r="E18" s="293">
        <v>0.30000000000291038</v>
      </c>
      <c r="G18" s="296"/>
    </row>
    <row r="19" spans="1:7" ht="27.6">
      <c r="A19" s="290">
        <v>10</v>
      </c>
      <c r="B19" s="291" t="s">
        <v>164</v>
      </c>
      <c r="C19" s="292">
        <v>241902895.56999999</v>
      </c>
      <c r="D19" s="292">
        <v>90531428.63000001</v>
      </c>
      <c r="E19" s="293">
        <v>151371466.94</v>
      </c>
      <c r="G19" s="296"/>
    </row>
    <row r="20" spans="1:7">
      <c r="A20" s="290">
        <v>11</v>
      </c>
      <c r="B20" s="291" t="s">
        <v>165</v>
      </c>
      <c r="C20" s="292">
        <v>70752529.749000013</v>
      </c>
      <c r="D20" s="292"/>
      <c r="E20" s="293">
        <v>70752529.749000013</v>
      </c>
    </row>
    <row r="21" spans="1:7" ht="42" thickBot="1">
      <c r="A21" s="297"/>
      <c r="B21" s="298" t="s">
        <v>484</v>
      </c>
      <c r="C21" s="299">
        <f>SUM(C8:C12, C15:C20)</f>
        <v>3548196540.125998</v>
      </c>
      <c r="D21" s="299">
        <f>SUM(D8:D12, D15:D20)</f>
        <v>90638161.63000001</v>
      </c>
      <c r="E21" s="300">
        <f>SUM(E8:E12, E15:E20)</f>
        <v>3457558378.4959979</v>
      </c>
    </row>
    <row r="22" spans="1:7">
      <c r="A22" s="99"/>
      <c r="B22" s="99"/>
      <c r="C22" s="99"/>
      <c r="D22" s="99"/>
      <c r="E22" s="99"/>
    </row>
    <row r="23" spans="1:7">
      <c r="A23" s="99"/>
      <c r="B23" s="99"/>
      <c r="C23" s="99"/>
      <c r="D23" s="99"/>
      <c r="E23" s="99"/>
    </row>
    <row r="25" spans="1:7" s="98" customFormat="1">
      <c r="B25" s="301"/>
      <c r="F25" s="99"/>
      <c r="G25" s="99"/>
    </row>
    <row r="26" spans="1:7" s="98" customFormat="1">
      <c r="B26" s="301"/>
      <c r="F26" s="99"/>
      <c r="G26" s="99"/>
    </row>
    <row r="27" spans="1:7" s="98" customFormat="1">
      <c r="B27" s="301"/>
      <c r="F27" s="99"/>
      <c r="G27" s="99"/>
    </row>
    <row r="28" spans="1:7" s="98" customFormat="1">
      <c r="B28" s="301"/>
      <c r="F28" s="99"/>
      <c r="G28" s="99"/>
    </row>
    <row r="29" spans="1:7" s="98" customFormat="1">
      <c r="B29" s="301"/>
      <c r="F29" s="99"/>
      <c r="G29" s="99"/>
    </row>
    <row r="30" spans="1:7" s="98" customFormat="1">
      <c r="B30" s="301"/>
      <c r="F30" s="99"/>
      <c r="G30" s="99"/>
    </row>
    <row r="31" spans="1:7" s="98" customFormat="1">
      <c r="B31" s="301"/>
      <c r="F31" s="99"/>
      <c r="G31" s="99"/>
    </row>
    <row r="32" spans="1:7" s="98" customFormat="1">
      <c r="B32" s="301"/>
      <c r="F32" s="99"/>
      <c r="G32" s="99"/>
    </row>
    <row r="33" spans="2:7" s="98" customFormat="1">
      <c r="B33" s="301"/>
      <c r="F33" s="99"/>
      <c r="G33" s="99"/>
    </row>
    <row r="34" spans="2:7" s="98" customFormat="1">
      <c r="B34" s="301"/>
      <c r="F34" s="99"/>
      <c r="G34" s="99"/>
    </row>
    <row r="35" spans="2:7" s="98" customFormat="1">
      <c r="B35" s="301"/>
      <c r="F35" s="99"/>
      <c r="G35" s="99"/>
    </row>
    <row r="36" spans="2:7" s="98" customFormat="1">
      <c r="B36" s="301"/>
      <c r="F36" s="99"/>
      <c r="G36" s="99"/>
    </row>
    <row r="37" spans="2:7" s="98" customFormat="1">
      <c r="B37" s="301"/>
      <c r="F37" s="99"/>
      <c r="G37" s="99"/>
    </row>
  </sheetData>
  <mergeCells count="3">
    <mergeCell ref="B6:B7"/>
    <mergeCell ref="C6:C7"/>
    <mergeCell ref="D6:E6"/>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E26" sqref="E26"/>
      <selection pane="topRight" activeCell="E26" sqref="E26"/>
      <selection pane="bottomLeft" activeCell="E26" sqref="E26"/>
      <selection pane="bottomRight" activeCell="E26" sqref="E26"/>
    </sheetView>
  </sheetViews>
  <sheetFormatPr defaultColWidth="9.109375" defaultRowHeight="14.4" outlineLevelRow="1"/>
  <cols>
    <col min="1" max="1" width="9.5546875" style="98" bestFit="1" customWidth="1"/>
    <col min="2" max="2" width="114.33203125" style="98" customWidth="1"/>
    <col min="3" max="3" width="18.88671875" style="99" customWidth="1"/>
    <col min="4" max="4" width="25.44140625" style="99" customWidth="1"/>
    <col min="5" max="5" width="24.33203125" style="99" customWidth="1"/>
    <col min="6" max="6" width="24" style="99" customWidth="1"/>
    <col min="7" max="7" width="10" style="99" bestFit="1" customWidth="1"/>
    <col min="8" max="8" width="12" style="99" bestFit="1" customWidth="1"/>
    <col min="9" max="9" width="12.5546875" style="99" bestFit="1" customWidth="1"/>
    <col min="10" max="16384" width="9.109375" style="99"/>
  </cols>
  <sheetData>
    <row r="1" spans="1:6">
      <c r="A1" s="96" t="s">
        <v>188</v>
      </c>
      <c r="B1" s="103" t="str">
        <f>Info!C2</f>
        <v>სს ”ლიბერთი ბანკი”</v>
      </c>
    </row>
    <row r="2" spans="1:6" s="277" customFormat="1" ht="15.75" customHeight="1">
      <c r="A2" s="277" t="s">
        <v>189</v>
      </c>
      <c r="B2" s="153">
        <f>'1. key ratios'!B2</f>
        <v>44834</v>
      </c>
      <c r="C2" s="99"/>
      <c r="D2" s="99"/>
      <c r="E2" s="99"/>
      <c r="F2" s="99"/>
    </row>
    <row r="3" spans="1:6" s="277" customFormat="1" ht="15.75" customHeight="1">
      <c r="C3" s="99"/>
      <c r="D3" s="99"/>
      <c r="E3" s="99"/>
      <c r="F3" s="99"/>
    </row>
    <row r="4" spans="1:6" s="277" customFormat="1" ht="28.2" thickBot="1">
      <c r="A4" s="277" t="s">
        <v>411</v>
      </c>
      <c r="B4" s="302" t="s">
        <v>265</v>
      </c>
      <c r="C4" s="281" t="s">
        <v>93</v>
      </c>
      <c r="D4" s="99"/>
      <c r="E4" s="99"/>
      <c r="F4" s="99"/>
    </row>
    <row r="5" spans="1:6" ht="27.6">
      <c r="A5" s="303">
        <v>1</v>
      </c>
      <c r="B5" s="304" t="s">
        <v>433</v>
      </c>
      <c r="C5" s="305">
        <f>'7. LI1'!E21</f>
        <v>3457558378.4959979</v>
      </c>
    </row>
    <row r="6" spans="1:6" s="309" customFormat="1">
      <c r="A6" s="306">
        <v>2.1</v>
      </c>
      <c r="B6" s="307" t="s">
        <v>266</v>
      </c>
      <c r="C6" s="308">
        <v>215638674.680392</v>
      </c>
    </row>
    <row r="7" spans="1:6" s="313" customFormat="1" ht="27.6" outlineLevel="1">
      <c r="A7" s="310">
        <v>2.2000000000000002</v>
      </c>
      <c r="B7" s="311" t="s">
        <v>267</v>
      </c>
      <c r="C7" s="312">
        <v>167401445</v>
      </c>
    </row>
    <row r="8" spans="1:6" s="313" customFormat="1" ht="27.6">
      <c r="A8" s="310">
        <v>3</v>
      </c>
      <c r="B8" s="314" t="s">
        <v>434</v>
      </c>
      <c r="C8" s="315">
        <f>SUM(C5:C7)</f>
        <v>3840598498.1763897</v>
      </c>
    </row>
    <row r="9" spans="1:6" s="309" customFormat="1">
      <c r="A9" s="306">
        <v>4</v>
      </c>
      <c r="B9" s="316" t="s">
        <v>263</v>
      </c>
      <c r="C9" s="308">
        <v>43933720.989347525</v>
      </c>
    </row>
    <row r="10" spans="1:6" s="313" customFormat="1" ht="27.6" outlineLevel="1">
      <c r="A10" s="310">
        <v>5.0999999999999996</v>
      </c>
      <c r="B10" s="311" t="s">
        <v>273</v>
      </c>
      <c r="C10" s="312">
        <v>-149928633.06015599</v>
      </c>
    </row>
    <row r="11" spans="1:6" s="313" customFormat="1" ht="27.6" outlineLevel="1">
      <c r="A11" s="310">
        <v>5.2</v>
      </c>
      <c r="B11" s="311" t="s">
        <v>274</v>
      </c>
      <c r="C11" s="312">
        <v>-156637820.22999999</v>
      </c>
    </row>
    <row r="12" spans="1:6" s="313" customFormat="1">
      <c r="A12" s="310">
        <v>6</v>
      </c>
      <c r="B12" s="317" t="s">
        <v>605</v>
      </c>
      <c r="C12" s="318"/>
    </row>
    <row r="13" spans="1:6" s="313" customFormat="1" ht="15" thickBot="1">
      <c r="A13" s="252">
        <v>7</v>
      </c>
      <c r="B13" s="319" t="s">
        <v>264</v>
      </c>
      <c r="C13" s="320">
        <f>SUM(C8:C12)</f>
        <v>3577965765.8755813</v>
      </c>
    </row>
    <row r="15" spans="1:6" ht="27.6">
      <c r="B15" s="151" t="s">
        <v>606</v>
      </c>
    </row>
    <row r="17" spans="2:9" s="98" customFormat="1">
      <c r="B17" s="321"/>
      <c r="C17" s="99"/>
      <c r="D17" s="99"/>
      <c r="E17" s="99"/>
      <c r="F17" s="99"/>
      <c r="G17" s="99"/>
      <c r="H17" s="99"/>
      <c r="I17" s="99"/>
    </row>
    <row r="18" spans="2:9" s="98" customFormat="1">
      <c r="B18" s="321"/>
      <c r="C18" s="99"/>
      <c r="D18" s="99"/>
      <c r="E18" s="99"/>
      <c r="F18" s="99"/>
      <c r="G18" s="99"/>
      <c r="H18" s="99"/>
      <c r="I18" s="99"/>
    </row>
    <row r="19" spans="2:9" s="98" customFormat="1">
      <c r="B19" s="321"/>
      <c r="C19" s="99"/>
      <c r="D19" s="99"/>
      <c r="E19" s="99"/>
      <c r="F19" s="99"/>
      <c r="G19" s="99"/>
      <c r="H19" s="99"/>
      <c r="I19" s="99"/>
    </row>
    <row r="20" spans="2:9" s="98" customFormat="1">
      <c r="B20" s="301"/>
      <c r="C20" s="99"/>
      <c r="D20" s="99"/>
      <c r="E20" s="99"/>
      <c r="F20" s="99"/>
      <c r="G20" s="99"/>
      <c r="H20" s="99"/>
      <c r="I20" s="99"/>
    </row>
    <row r="21" spans="2:9" s="98" customFormat="1">
      <c r="B21" s="301"/>
      <c r="C21" s="99"/>
      <c r="D21" s="99"/>
      <c r="E21" s="99"/>
      <c r="F21" s="99"/>
      <c r="G21" s="99"/>
      <c r="H21" s="99"/>
      <c r="I21" s="99"/>
    </row>
    <row r="22" spans="2:9" s="98" customFormat="1">
      <c r="B22" s="301"/>
      <c r="C22" s="99"/>
      <c r="D22" s="99"/>
      <c r="E22" s="99"/>
      <c r="F22" s="99"/>
      <c r="G22" s="99"/>
      <c r="H22" s="99"/>
      <c r="I22" s="99"/>
    </row>
    <row r="23" spans="2:9" s="98" customFormat="1">
      <c r="B23" s="301"/>
      <c r="C23" s="99"/>
      <c r="D23" s="99"/>
      <c r="E23" s="99"/>
      <c r="F23" s="99"/>
      <c r="G23" s="99"/>
      <c r="H23" s="99"/>
      <c r="I23" s="99"/>
    </row>
    <row r="24" spans="2:9" s="98" customFormat="1">
      <c r="B24" s="301"/>
      <c r="C24" s="99"/>
      <c r="D24" s="99"/>
      <c r="E24" s="99"/>
      <c r="F24" s="99"/>
      <c r="G24" s="99"/>
      <c r="H24" s="99"/>
      <c r="I24" s="99"/>
    </row>
    <row r="25" spans="2:9" s="98" customFormat="1">
      <c r="B25" s="301"/>
      <c r="C25" s="99"/>
      <c r="D25" s="99"/>
      <c r="E25" s="99"/>
      <c r="F25" s="99"/>
      <c r="G25" s="99"/>
      <c r="H25" s="99"/>
      <c r="I25" s="99"/>
    </row>
    <row r="26" spans="2:9" s="98" customFormat="1">
      <c r="B26" s="301"/>
      <c r="C26" s="99"/>
      <c r="D26" s="99"/>
      <c r="E26" s="99"/>
      <c r="F26" s="99"/>
      <c r="G26" s="99"/>
      <c r="H26" s="99"/>
      <c r="I26" s="99"/>
    </row>
    <row r="27" spans="2:9" s="98" customFormat="1">
      <c r="B27" s="301"/>
      <c r="C27" s="99"/>
      <c r="D27" s="99"/>
      <c r="E27" s="99"/>
      <c r="F27" s="99"/>
      <c r="G27" s="99"/>
      <c r="H27" s="99"/>
      <c r="I27" s="99"/>
    </row>
    <row r="28" spans="2:9" s="98" customFormat="1">
      <c r="B28" s="301"/>
      <c r="C28" s="99"/>
      <c r="D28" s="99"/>
      <c r="E28" s="99"/>
      <c r="F28" s="99"/>
      <c r="G28" s="99"/>
      <c r="H28" s="99"/>
      <c r="I28" s="99"/>
    </row>
    <row r="29" spans="2:9" s="98" customFormat="1">
      <c r="B29" s="301"/>
      <c r="C29" s="99"/>
      <c r="D29" s="99"/>
      <c r="E29" s="99"/>
      <c r="F29" s="99"/>
      <c r="G29" s="99"/>
      <c r="H29" s="99"/>
      <c r="I29" s="99"/>
    </row>
    <row r="30" spans="2:9" s="98" customFormat="1">
      <c r="B30" s="301"/>
      <c r="C30" s="99"/>
      <c r="D30" s="99"/>
      <c r="E30" s="99"/>
      <c r="F30" s="99"/>
      <c r="G30" s="99"/>
      <c r="H30" s="99"/>
      <c r="I30" s="99"/>
    </row>
    <row r="31" spans="2:9" s="98" customFormat="1">
      <c r="B31" s="301"/>
      <c r="C31" s="99"/>
      <c r="D31" s="99"/>
      <c r="E31" s="99"/>
      <c r="F31" s="99"/>
      <c r="G31" s="99"/>
      <c r="H31" s="99"/>
      <c r="I31" s="99"/>
    </row>
    <row r="32" spans="2:9" s="98" customFormat="1">
      <c r="B32" s="301"/>
      <c r="C32" s="99"/>
      <c r="D32" s="99"/>
      <c r="E32" s="99"/>
      <c r="F32" s="99"/>
      <c r="G32" s="99"/>
      <c r="H32" s="99"/>
      <c r="I32" s="99"/>
    </row>
    <row r="33" spans="2:9" s="98" customFormat="1">
      <c r="B33" s="301"/>
      <c r="C33" s="99"/>
      <c r="D33" s="99"/>
      <c r="E33" s="99"/>
      <c r="F33" s="99"/>
      <c r="G33" s="99"/>
      <c r="H33" s="99"/>
      <c r="I33" s="99"/>
    </row>
  </sheetData>
  <pageMargins left="0.7" right="0.7" top="0.75" bottom="0.75" header="0.3" footer="0.3"/>
  <pageSetup paperSize="9" scale="57" orientation="portrait" r:id="rId1"/>
</worksheet>
</file>

<file path=_xmlsignatures/_rels/origin1.sigs.rels><?xml version="1.0" encoding="UTF-8" standalone="yes"?>
<Relationships xmlns="http://schemas.openxmlformats.org/package/2006/relationships"><Relationship Id="rId2" Type="http://schemas.openxmlformats.org/package/2006/relationships/digital-signature/signature" Target="sig3.xml"/><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QOL7yM4X3Wj9/s1jqnMPok7iDSuAovF7gdncZcNoXt4=</DigestValue>
    </Reference>
    <Reference Type="http://www.w3.org/2000/09/xmldsig#Object" URI="#idOfficeObject">
      <DigestMethod Algorithm="http://www.w3.org/2001/04/xmlenc#sha256"/>
      <DigestValue>RN4OIMZdG7GvzSIcLmtKh9h2UUxvXERMvWDDoz9PVi4=</DigestValue>
    </Reference>
    <Reference Type="http://uri.etsi.org/01903#SignedProperties" URI="#idSignedProperties">
      <Transforms>
        <Transform Algorithm="http://www.w3.org/TR/2001/REC-xml-c14n-20010315"/>
      </Transforms>
      <DigestMethod Algorithm="http://www.w3.org/2001/04/xmlenc#sha256"/>
      <DigestValue>h8Nf0JeodPggS7v1WtlMombR+fgJ1Kw4U6DHxmOUo4Q=</DigestValue>
    </Reference>
  </SignedInfo>
  <SignatureValue>zIHIwlkTygoMpgMK/6qMZ+uWxDqD3TuVwKhE6k6JlHFsSWH8Xj6ilSCzCYCZJsoi+nCFzhmBT7ri
63ZI/Y+jXAON2SpNqKS6K5tqReP3qwpxRbborH+2G2Cy/woE6CUraafW5JSQ+J0lgI/A8pkmtvTP
Lqa234vhnF+7ig+s3EwuVrlxe3bTiejO60fMEKh6MAEEuWOfuszxZ0sj2XVjk0mp2vlL/pp7eAV2
ZHEaj2yCizUDPxsDUj8T+cIUxg0Bo8ppO0r3+hSYmVyYBmVMO3xZqwwPlu8NUQTyEOkD8U1IolNE
69IqRYmqGl4wG4r8OtydK1dFAHxgBHeRuO7Afw==</SignatureValue>
  <KeyInfo>
    <X509Data>
      <X509Certificate>MIIGQjCCBSqgAwIBAgIKOn6eJwADAAIBWTANBgkqhkiG9w0BAQsFADBKMRIwEAYKCZImiZPyLGQBGRYCZ2UxEzARBgoJkiaJk/IsZAEZFgNuYmcxHzAdBgNVBAMTFk5CRyBDbGFzcyAyIElOVCBTdWIgQ0EwHhcNMjExMjIyMTExNTM3WhcNMjMxMjIyMTExNTM3WjBAMRgwFgYDVQQKEw9KU0MgTGliZXR5IEJhbmsxJDAiBgNVBAMTG0JMQiAtIFZha2h0YW5nIEJhYnVuYXNodmlsaTCCASIwDQYJKoZIhvcNAQEBBQADggEPADCCAQoCggEBANyuHSUxKJTwwcfsjkMI0gYutOafbUX7aCogdRK4+LH2mxoMQldS2SK4ou1++u+pE3m3ievvC7yng68JoezFFHHmzRspmEWlW7OnNH3zPzBx99ySvIrtYPh2jLXK72hJr+gr1ME+tciCP9BgishijwNmbFzsxFxYGtw5duZH+p38h+k5OawOjWEzWsGm0+g4MqSgT3MNnTpuCTVgr9Uo0U1HjJhQ784sMkZ43Qs/p819tjmV+87MbSfzMKKP/l/f+Z2Fp9BNJR/0zjw1zi6zkGqzIZeJl8vzW81HPrk75IwRCa3BprpmMMtEmmJUSsaxUAVDlVUpLMQL3VAADOMrZlUCAwEAAaOCAzIwggMuMDwGCSsGAQQBgjcVBwQvMC0GJSsGAQQBgjcVCOayYION9USGgZkJg7ihSoO+hHEEg8SRM4SDiF0CAWQCASMwHQYDVR0lBBYwFAYIKwYBBQUHAwIGCCsGAQUFBwMEMAsGA1UdDwQEAwIHgDAnBgkrBgEEAYI3FQoEGjAYMAoGCCsGAQUFBwMCMAoGCCsGAQUFBwMEMB0GA1UdDgQWBBQbTqosdHoBZ5EWiNkD/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I135fNK10DAwJc6+EIAH4GvaCS+/GWsI/kl7Vy0cFLeZrXonWVXYv1ckEoSLHbM04CM2ZavvrpJOaP7lQIsHG6bycsMXvkp5G7IRCsU3A7PVTlphRljjsYyNC4YdFrSje/B9yf45N0OxekjqAzUFoHgxQi5mwqsTgCOKAD9RQsEshQrPh69OLyJdjjZSDACGwY2hkYrhvuMB+B8/20atwpNO5OSkRt/7XuKW0vwqad2cTjWbUsp/odAg2jNWzRNTZkyN/EHDfrTXj5ubNTiNTD4ITg87cokFIl2G7l3ogLzj67H/ibMjbSQ12vikMzKu6nug1gIJ6P2nNJ810xCiw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FPgK9dA7/A0eTo6Xraw9Q/ze4LjTbOohMhUv4E/kd1s=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i1H/KDFjJcYFnRoG/vQAPO15syS6bTWL9W8sSlcyte0=</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JXWIrlKFv8dBdHgbBsxByPOLyWdHbFirDhO9WCuSqUU=</DigestValue>
      </Reference>
      <Reference URI="/xl/printerSettings/printerSettings26.bin?ContentType=application/vnd.openxmlformats-officedocument.spreadsheetml.printerSettings">
        <DigestMethod Algorithm="http://www.w3.org/2001/04/xmlenc#sha256"/>
        <DigestValue>JXWIrlKFv8dBdHgbBsxByPOLyWdHbFirDhO9WCuSqUU=</DigestValue>
      </Reference>
      <Reference URI="/xl/printerSettings/printerSettings27.bin?ContentType=application/vnd.openxmlformats-officedocument.spreadsheetml.printerSettings">
        <DigestMethod Algorithm="http://www.w3.org/2001/04/xmlenc#sha256"/>
        <DigestValue>JXWIrlKFv8dBdHgbBsxByPOLyWdHbFirDhO9WCuSqUU=</DigestValue>
      </Reference>
      <Reference URI="/xl/printerSettings/printerSettings28.bin?ContentType=application/vnd.openxmlformats-officedocument.spreadsheetml.printerSettings">
        <DigestMethod Algorithm="http://www.w3.org/2001/04/xmlenc#sha256"/>
        <DigestValue>JXWIrlKFv8dBdHgbBsxByPOLyWdHbFirDhO9WCuSqUU=</DigestValue>
      </Reference>
      <Reference URI="/xl/printerSettings/printerSettings29.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t0+lv+1DUpqdYmTWVGskjMHT9Cl++Q4gZwM4cS360dQ=</DigestValue>
      </Reference>
      <Reference URI="/xl/styles.xml?ContentType=application/vnd.openxmlformats-officedocument.spreadsheetml.styles+xml">
        <DigestMethod Algorithm="http://www.w3.org/2001/04/xmlenc#sha256"/>
        <DigestValue>LgFM8eJV+pV2FlK51FW/awN0oUnaPb9mEVZIi9Ncgq4=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Xnaui53hVrr4mWddvaxsW6Y34go1NvYibwaVK1GxciI=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ntq9mzVhcMUrzzwRxB7/j7Q2iss3LKlalcnLcXmXGA8=</DigestValue>
      </Reference>
      <Reference URI="/xl/worksheets/sheet10.xml?ContentType=application/vnd.openxmlformats-officedocument.spreadsheetml.worksheet+xml">
        <DigestMethod Algorithm="http://www.w3.org/2001/04/xmlenc#sha256"/>
        <DigestValue>FtzQ4vCKllggGfPT9039esUtj7znrS5TUcedVXxoZzM=</DigestValue>
      </Reference>
      <Reference URI="/xl/worksheets/sheet11.xml?ContentType=application/vnd.openxmlformats-officedocument.spreadsheetml.worksheet+xml">
        <DigestMethod Algorithm="http://www.w3.org/2001/04/xmlenc#sha256"/>
        <DigestValue>m8N4JcPWB1JZ0G+0OzK8NcxFrvgroHcjYCMhLnMNWzE=</DigestValue>
      </Reference>
      <Reference URI="/xl/worksheets/sheet12.xml?ContentType=application/vnd.openxmlformats-officedocument.spreadsheetml.worksheet+xml">
        <DigestMethod Algorithm="http://www.w3.org/2001/04/xmlenc#sha256"/>
        <DigestValue>TsxI07PumvbvI4r2Djv6jX+CgMpWWdDqK6bt+SuSGT8=</DigestValue>
      </Reference>
      <Reference URI="/xl/worksheets/sheet13.xml?ContentType=application/vnd.openxmlformats-officedocument.spreadsheetml.worksheet+xml">
        <DigestMethod Algorithm="http://www.w3.org/2001/04/xmlenc#sha256"/>
        <DigestValue>7YPcvzly19NiTlEP24uT7W3+2oicBNjeGcgYuFOHpK0=</DigestValue>
      </Reference>
      <Reference URI="/xl/worksheets/sheet14.xml?ContentType=application/vnd.openxmlformats-officedocument.spreadsheetml.worksheet+xml">
        <DigestMethod Algorithm="http://www.w3.org/2001/04/xmlenc#sha256"/>
        <DigestValue>hzO3+jPTNyCWKKNLXJm4kIiTrnBYd7M4ke8IB2+xpK0=</DigestValue>
      </Reference>
      <Reference URI="/xl/worksheets/sheet15.xml?ContentType=application/vnd.openxmlformats-officedocument.spreadsheetml.worksheet+xml">
        <DigestMethod Algorithm="http://www.w3.org/2001/04/xmlenc#sha256"/>
        <DigestValue>VZsaAxRTvKKABVE07X5c6kjta9Kf5UW+QG97Z8MtwlY=</DigestValue>
      </Reference>
      <Reference URI="/xl/worksheets/sheet16.xml?ContentType=application/vnd.openxmlformats-officedocument.spreadsheetml.worksheet+xml">
        <DigestMethod Algorithm="http://www.w3.org/2001/04/xmlenc#sha256"/>
        <DigestValue>O0F+cR7HCjz0D+WrBgLZTq81VW285LavDyu62cNBJeo=</DigestValue>
      </Reference>
      <Reference URI="/xl/worksheets/sheet17.xml?ContentType=application/vnd.openxmlformats-officedocument.spreadsheetml.worksheet+xml">
        <DigestMethod Algorithm="http://www.w3.org/2001/04/xmlenc#sha256"/>
        <DigestValue>73qPzCb/Gjl9f4iUra9ofxk9pAfvZk07vbaKYiWUJ4Q=</DigestValue>
      </Reference>
      <Reference URI="/xl/worksheets/sheet18.xml?ContentType=application/vnd.openxmlformats-officedocument.spreadsheetml.worksheet+xml">
        <DigestMethod Algorithm="http://www.w3.org/2001/04/xmlenc#sha256"/>
        <DigestValue>V8qOka+YQFnc3Og1Pt5Hk+bqpGQErj9SZE8et4wjiEI=</DigestValue>
      </Reference>
      <Reference URI="/xl/worksheets/sheet19.xml?ContentType=application/vnd.openxmlformats-officedocument.spreadsheetml.worksheet+xml">
        <DigestMethod Algorithm="http://www.w3.org/2001/04/xmlenc#sha256"/>
        <DigestValue>aUTG8mfAx271F+e0QOyW1riVmjWSM+sAw/eKBK+2KS4=</DigestValue>
      </Reference>
      <Reference URI="/xl/worksheets/sheet2.xml?ContentType=application/vnd.openxmlformats-officedocument.spreadsheetml.worksheet+xml">
        <DigestMethod Algorithm="http://www.w3.org/2001/04/xmlenc#sha256"/>
        <DigestValue>XZT6hQYESjJnaSxM0hO1Epy1EZ6pkYTkx72PWRIc4qk=</DigestValue>
      </Reference>
      <Reference URI="/xl/worksheets/sheet20.xml?ContentType=application/vnd.openxmlformats-officedocument.spreadsheetml.worksheet+xml">
        <DigestMethod Algorithm="http://www.w3.org/2001/04/xmlenc#sha256"/>
        <DigestValue>SsqzwWk2zI7+50vh348VqKoR1cRUoOrmdCIqSXOR1dM=</DigestValue>
      </Reference>
      <Reference URI="/xl/worksheets/sheet21.xml?ContentType=application/vnd.openxmlformats-officedocument.spreadsheetml.worksheet+xml">
        <DigestMethod Algorithm="http://www.w3.org/2001/04/xmlenc#sha256"/>
        <DigestValue>1xEw8k5A/IPDKXVieJv/hq+kjP69TKiVaHiw4q0ledc=</DigestValue>
      </Reference>
      <Reference URI="/xl/worksheets/sheet22.xml?ContentType=application/vnd.openxmlformats-officedocument.spreadsheetml.worksheet+xml">
        <DigestMethod Algorithm="http://www.w3.org/2001/04/xmlenc#sha256"/>
        <DigestValue>JgDSrRZp+06XbxckbDihvbipKDxpFSugemL3ZXzw/eQ=</DigestValue>
      </Reference>
      <Reference URI="/xl/worksheets/sheet23.xml?ContentType=application/vnd.openxmlformats-officedocument.spreadsheetml.worksheet+xml">
        <DigestMethod Algorithm="http://www.w3.org/2001/04/xmlenc#sha256"/>
        <DigestValue>vj69ak0vTVmZ+Hf+zqQ4HZakHO0Sm/7PzAg/fCPsmZY=</DigestValue>
      </Reference>
      <Reference URI="/xl/worksheets/sheet24.xml?ContentType=application/vnd.openxmlformats-officedocument.spreadsheetml.worksheet+xml">
        <DigestMethod Algorithm="http://www.w3.org/2001/04/xmlenc#sha256"/>
        <DigestValue>D4VPsQhAGetskq+mYAGfQFfYEB+ECPKIwDei3JwiRQM=</DigestValue>
      </Reference>
      <Reference URI="/xl/worksheets/sheet25.xml?ContentType=application/vnd.openxmlformats-officedocument.spreadsheetml.worksheet+xml">
        <DigestMethod Algorithm="http://www.w3.org/2001/04/xmlenc#sha256"/>
        <DigestValue>vh1nYIRssvhL187/Qr6o14UDZsZ1V1lbV8aAqWt7RoM=</DigestValue>
      </Reference>
      <Reference URI="/xl/worksheets/sheet26.xml?ContentType=application/vnd.openxmlformats-officedocument.spreadsheetml.worksheet+xml">
        <DigestMethod Algorithm="http://www.w3.org/2001/04/xmlenc#sha256"/>
        <DigestValue>zV+t3lS64kgkPYHP9rXIUQapJw/OnqI+EPyDJP8xtFA=</DigestValue>
      </Reference>
      <Reference URI="/xl/worksheets/sheet27.xml?ContentType=application/vnd.openxmlformats-officedocument.spreadsheetml.worksheet+xml">
        <DigestMethod Algorithm="http://www.w3.org/2001/04/xmlenc#sha256"/>
        <DigestValue>gUk22GUZmD41J47qBxCx78hTcTPZAuMUPvElLman0Gc=</DigestValue>
      </Reference>
      <Reference URI="/xl/worksheets/sheet28.xml?ContentType=application/vnd.openxmlformats-officedocument.spreadsheetml.worksheet+xml">
        <DigestMethod Algorithm="http://www.w3.org/2001/04/xmlenc#sha256"/>
        <DigestValue>oh4mWxE038KqgYhwmk0VqZN+wbrBVRw987JRHRkOWVY=</DigestValue>
      </Reference>
      <Reference URI="/xl/worksheets/sheet29.xml?ContentType=application/vnd.openxmlformats-officedocument.spreadsheetml.worksheet+xml">
        <DigestMethod Algorithm="http://www.w3.org/2001/04/xmlenc#sha256"/>
        <DigestValue>AOtyqBkhsO0eupxt2REcxAzyWXXzJZ6E3LyOLX8u/Gk=</DigestValue>
      </Reference>
      <Reference URI="/xl/worksheets/sheet3.xml?ContentType=application/vnd.openxmlformats-officedocument.spreadsheetml.worksheet+xml">
        <DigestMethod Algorithm="http://www.w3.org/2001/04/xmlenc#sha256"/>
        <DigestValue>VOyiw5QheqvlnaSDV7JefQlx3S0Dq6dLDgtNpZgcPRA=</DigestValue>
      </Reference>
      <Reference URI="/xl/worksheets/sheet30.xml?ContentType=application/vnd.openxmlformats-officedocument.spreadsheetml.worksheet+xml">
        <DigestMethod Algorithm="http://www.w3.org/2001/04/xmlenc#sha256"/>
        <DigestValue>WmJe6mfyO129yTVHKaYx2bRLHV71/k84mdANFUXWNn8=</DigestValue>
      </Reference>
      <Reference URI="/xl/worksheets/sheet4.xml?ContentType=application/vnd.openxmlformats-officedocument.spreadsheetml.worksheet+xml">
        <DigestMethod Algorithm="http://www.w3.org/2001/04/xmlenc#sha256"/>
        <DigestValue>c3FFIj3f1i9Npp6mqr6JiITCBh2JIecJkgc+OA7nUe4=</DigestValue>
      </Reference>
      <Reference URI="/xl/worksheets/sheet5.xml?ContentType=application/vnd.openxmlformats-officedocument.spreadsheetml.worksheet+xml">
        <DigestMethod Algorithm="http://www.w3.org/2001/04/xmlenc#sha256"/>
        <DigestValue>zXEX1maaVnTyWX7gfi/2Zs0sghPJE+//lpMvl48pmAo=</DigestValue>
      </Reference>
      <Reference URI="/xl/worksheets/sheet6.xml?ContentType=application/vnd.openxmlformats-officedocument.spreadsheetml.worksheet+xml">
        <DigestMethod Algorithm="http://www.w3.org/2001/04/xmlenc#sha256"/>
        <DigestValue>nVgclOJD2hfJo+iyDNHbPnOqpioDvme5FfdGg2pXpp8=</DigestValue>
      </Reference>
      <Reference URI="/xl/worksheets/sheet7.xml?ContentType=application/vnd.openxmlformats-officedocument.spreadsheetml.worksheet+xml">
        <DigestMethod Algorithm="http://www.w3.org/2001/04/xmlenc#sha256"/>
        <DigestValue>tO+G8Np1xGULymdYsdHsv9DMRVvyHia6BFkY9lPNa/0=</DigestValue>
      </Reference>
      <Reference URI="/xl/worksheets/sheet8.xml?ContentType=application/vnd.openxmlformats-officedocument.spreadsheetml.worksheet+xml">
        <DigestMethod Algorithm="http://www.w3.org/2001/04/xmlenc#sha256"/>
        <DigestValue>hA5hOXVl13ENd6Q0wPTAIV7mT6gG+p05nFpBl78EHrc=</DigestValue>
      </Reference>
      <Reference URI="/xl/worksheets/sheet9.xml?ContentType=application/vnd.openxmlformats-officedocument.spreadsheetml.worksheet+xml">
        <DigestMethod Algorithm="http://www.w3.org/2001/04/xmlenc#sha256"/>
        <DigestValue>It5IclUvDo/FSQczD51Zk65+yH/U7A8JUH4EGDBCbSY=</DigestValue>
      </Reference>
    </Manifest>
    <SignatureProperties>
      <SignatureProperty Id="idSignatureTime" Target="#idPackageSignature">
        <mdssi:SignatureTime xmlns:mdssi="http://schemas.openxmlformats.org/package/2006/digital-signature">
          <mdssi:Format>YYYY-MM-DDThh:mm:ssTZD</mdssi:Format>
          <mdssi:Value>2022-10-31T14:57:03Z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2022-10-31T14:57:03Z</xd:SigningTime>
          <xd:SigningCertificate>
            <xd:Cert>
              <xd:CertDigest>
                <DigestMethod Algorithm="http://www.w3.org/2001/04/xmlenc#sha256"/>
                <DigestValue>7KERUnivDZR11aSRZd56anpQdD8zkZBizm72jymzNBs=</DigestValue>
              </xd:CertDigest>
              <xd:IssuerSerial>
                <X509IssuerName>CN=NBG Class 2 INT Sub CA, DC=nbg, DC=ge</X509IssuerName>
                <X509SerialNumber>276232941837121795260761</X509SerialNumber>
              </xd:IssuerSerial>
            </xd:Cert>
          </xd:SigningCertificate>
          <xd:SignaturePolicyIdentifier>
            <xd:SignaturePolicyImplied/>
          </xd:SignaturePolicyIdentifier>
        </xd:SignedSignature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8tIA4qYN9uEPLV2OZMxejhiKUYnj0DiR7d3a8EZShA8=</DigestValue>
    </Reference>
    <Reference Type="http://www.w3.org/2000/09/xmldsig#Object" URI="#idOfficeObject">
      <DigestMethod Algorithm="http://www.w3.org/2001/04/xmlenc#sha256"/>
      <DigestValue>RN4OIMZdG7GvzSIcLmtKh9h2UUxvXERMvWDDoz9PVi4=</DigestValue>
    </Reference>
    <Reference Type="http://uri.etsi.org/01903#SignedProperties" URI="#idSignedProperties">
      <Transforms>
        <Transform Algorithm="http://www.w3.org/TR/2001/REC-xml-c14n-20010315"/>
      </Transforms>
      <DigestMethod Algorithm="http://www.w3.org/2001/04/xmlenc#sha256"/>
      <DigestValue>Vq2++r/NduHBGPbWZnzYj0iA92859Qdw6wTfWPvgNGs=</DigestValue>
    </Reference>
  </SignedInfo>
  <SignatureValue>C+tqXI8CwhVRB0s9rP1mIKAF3EnJ0BZtHwzRiGlpxfPndddMxf8wyLUcDe1lpP4rUJnvzVmf1kQ0
47JW5jWDCj3y1irtbC2nl6p/4NLU5ewaI40wEFmjbduGhL/eC2fkWvGcUUo/RMoW6So4MR6S+A0S
FZo1f/phUtJL7vkYsx9EjN4VZKHv2wtBLn0s7HDZDsuBWUjnz8wJAcenHZyZFmCdQZMzqKRVT11K
fQiFCPeEQaKakCp1jpyNybbYeGeOcS3nFE1TJJrviMXDUk2g2kV4/+rOfVYI/QOmDRbntdjzMxc3
wv7ycrksO1GKsoVnb4y5/dXiMFfzukCjrx/Pyw==</SignatureValue>
  <KeyInfo>
    <X509Data>
      <X509Certificate>MIIGPjCCBSagAwIBAgIKEeuhugADAAHaDTANBgkqhkiG9w0BAQsFADBKMRIwEAYKCZImiZPyLGQBGRYCZ2UxEzARBgoJkiaJk/IsZAEZFgNuYmcxHzAdBgNVBAMTFk5CRyBDbGFzcyAyIElOVCBTdWIgQ0EwHhcNMjEwNTEzMTA1NzQ1WhcNMjMwNTEzMTA1NzQ1WjA8MRgwFgYDVQQKEw9KU0MgTGliZXR5IEJhbmsxIDAeBgNVBAMTF0JMQiAtIEFtaXJhbiBOYWthc2hpZHplMIIBIjANBgkqhkiG9w0BAQEFAAOCAQ8AMIIBCgKCAQEA0yP2AMCB3MbGB5lNpuUV72sLxXqPY/Rdl7a1ZKJj1a53XyVEaWu2PbBc2FWSLIMaRkT+BxavEym3a72Y987f1Dc14GMWxKVVpEMetJauIW52+am4WV/uCSIKyNL4UmJ+CIrdieehX9hRCYApayxDFRgoi+LlN4Oou7rZuqArltenDqKqEDTcZmgY+nJUsvbnd+Q3S7KNwEw7TZcAlX0ysbXQEM59z1N6o+QQi+/U/gqHYzF8zKoXDym5PzhZmBrtgeE0QH/O2WKcF7qfUhWU8YL0i9gMRkdOB57q09P26p/qHwI09zpbb51PHFtJ/x2ad7zXgCtEWBEKEAv2GJ1UywIDAQABo4IDMjCCAy4wPAYJKwYBBAGCNxUHBC8wLQYlKwYBBAGCNxUI5rJgg431RIaBmQmDuKFKg76EcQSDxJEzhIOIXQIBZAIBIzAdBgNVHSUEFjAUBggrBgEFBQcDAgYIKwYBBQUHAwQwCwYDVR0PBAQDAgeAMCcGCSsGAQQBgjcVCgQaMBgwCgYIKwYBBQUHAwIwCgYIKwYBBQUHAwQwHQYDVR0OBBYEFFh95b3J7Jq1+St6vcjZXvlFX6+E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m6xh4yadqiflQAbDQDCdPjSAapdOSBQDnpqleNeZ/RnbGFHV6HhfsXS+douTE+YDV4WG5IYIxPZnJ1hds6e5FwxcEc6/FW/M1S1cg6skBfnEH1rtp66VtMGI5S4GahuFdpRXc8jtrjMOEmJ1xKYGPXzhG9+CB5HzP/MbSZjNyYSVnxhJll+0jCtFnJvwlqlJxbiae7ITUlaA81zItUmGRLk0inkDQcDj4TpMYq5rwkNEgBt4NiWdjknvS6hgxvW8cTM/DonnNYa0EX4MHU39OkIU2Arihg/hVSwDsEhiJu3Y6aqFaL16V4PjvrZ1K2AMjpB2Hn4sGqdman5RZKN8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FPgK9dA7/A0eTo6Xraw9Q/ze4LjTbOohMhUv4E/kd1s=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i1H/KDFjJcYFnRoG/vQAPO15syS6bTWL9W8sSlcyte0=</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JXWIrlKFv8dBdHgbBsxByPOLyWdHbFirDhO9WCuSqUU=</DigestValue>
      </Reference>
      <Reference URI="/xl/printerSettings/printerSettings26.bin?ContentType=application/vnd.openxmlformats-officedocument.spreadsheetml.printerSettings">
        <DigestMethod Algorithm="http://www.w3.org/2001/04/xmlenc#sha256"/>
        <DigestValue>JXWIrlKFv8dBdHgbBsxByPOLyWdHbFirDhO9WCuSqUU=</DigestValue>
      </Reference>
      <Reference URI="/xl/printerSettings/printerSettings27.bin?ContentType=application/vnd.openxmlformats-officedocument.spreadsheetml.printerSettings">
        <DigestMethod Algorithm="http://www.w3.org/2001/04/xmlenc#sha256"/>
        <DigestValue>JXWIrlKFv8dBdHgbBsxByPOLyWdHbFirDhO9WCuSqUU=</DigestValue>
      </Reference>
      <Reference URI="/xl/printerSettings/printerSettings28.bin?ContentType=application/vnd.openxmlformats-officedocument.spreadsheetml.printerSettings">
        <DigestMethod Algorithm="http://www.w3.org/2001/04/xmlenc#sha256"/>
        <DigestValue>JXWIrlKFv8dBdHgbBsxByPOLyWdHbFirDhO9WCuSqUU=</DigestValue>
      </Reference>
      <Reference URI="/xl/printerSettings/printerSettings29.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t0+lv+1DUpqdYmTWVGskjMHT9Cl++Q4gZwM4cS360dQ=</DigestValue>
      </Reference>
      <Reference URI="/xl/styles.xml?ContentType=application/vnd.openxmlformats-officedocument.spreadsheetml.styles+xml">
        <DigestMethod Algorithm="http://www.w3.org/2001/04/xmlenc#sha256"/>
        <DigestValue>LgFM8eJV+pV2FlK51FW/awN0oUnaPb9mEVZIi9Ncgq4=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Xnaui53hVrr4mWddvaxsW6Y34go1NvYibwaVK1GxciI=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ntq9mzVhcMUrzzwRxB7/j7Q2iss3LKlalcnLcXmXGA8=</DigestValue>
      </Reference>
      <Reference URI="/xl/worksheets/sheet10.xml?ContentType=application/vnd.openxmlformats-officedocument.spreadsheetml.worksheet+xml">
        <DigestMethod Algorithm="http://www.w3.org/2001/04/xmlenc#sha256"/>
        <DigestValue>FtzQ4vCKllggGfPT9039esUtj7znrS5TUcedVXxoZzM=</DigestValue>
      </Reference>
      <Reference URI="/xl/worksheets/sheet11.xml?ContentType=application/vnd.openxmlformats-officedocument.spreadsheetml.worksheet+xml">
        <DigestMethod Algorithm="http://www.w3.org/2001/04/xmlenc#sha256"/>
        <DigestValue>m8N4JcPWB1JZ0G+0OzK8NcxFrvgroHcjYCMhLnMNWzE=</DigestValue>
      </Reference>
      <Reference URI="/xl/worksheets/sheet12.xml?ContentType=application/vnd.openxmlformats-officedocument.spreadsheetml.worksheet+xml">
        <DigestMethod Algorithm="http://www.w3.org/2001/04/xmlenc#sha256"/>
        <DigestValue>TsxI07PumvbvI4r2Djv6jX+CgMpWWdDqK6bt+SuSGT8=</DigestValue>
      </Reference>
      <Reference URI="/xl/worksheets/sheet13.xml?ContentType=application/vnd.openxmlformats-officedocument.spreadsheetml.worksheet+xml">
        <DigestMethod Algorithm="http://www.w3.org/2001/04/xmlenc#sha256"/>
        <DigestValue>7YPcvzly19NiTlEP24uT7W3+2oicBNjeGcgYuFOHpK0=</DigestValue>
      </Reference>
      <Reference URI="/xl/worksheets/sheet14.xml?ContentType=application/vnd.openxmlformats-officedocument.spreadsheetml.worksheet+xml">
        <DigestMethod Algorithm="http://www.w3.org/2001/04/xmlenc#sha256"/>
        <DigestValue>hzO3+jPTNyCWKKNLXJm4kIiTrnBYd7M4ke8IB2+xpK0=</DigestValue>
      </Reference>
      <Reference URI="/xl/worksheets/sheet15.xml?ContentType=application/vnd.openxmlformats-officedocument.spreadsheetml.worksheet+xml">
        <DigestMethod Algorithm="http://www.w3.org/2001/04/xmlenc#sha256"/>
        <DigestValue>VZsaAxRTvKKABVE07X5c6kjta9Kf5UW+QG97Z8MtwlY=</DigestValue>
      </Reference>
      <Reference URI="/xl/worksheets/sheet16.xml?ContentType=application/vnd.openxmlformats-officedocument.spreadsheetml.worksheet+xml">
        <DigestMethod Algorithm="http://www.w3.org/2001/04/xmlenc#sha256"/>
        <DigestValue>O0F+cR7HCjz0D+WrBgLZTq81VW285LavDyu62cNBJeo=</DigestValue>
      </Reference>
      <Reference URI="/xl/worksheets/sheet17.xml?ContentType=application/vnd.openxmlformats-officedocument.spreadsheetml.worksheet+xml">
        <DigestMethod Algorithm="http://www.w3.org/2001/04/xmlenc#sha256"/>
        <DigestValue>73qPzCb/Gjl9f4iUra9ofxk9pAfvZk07vbaKYiWUJ4Q=</DigestValue>
      </Reference>
      <Reference URI="/xl/worksheets/sheet18.xml?ContentType=application/vnd.openxmlformats-officedocument.spreadsheetml.worksheet+xml">
        <DigestMethod Algorithm="http://www.w3.org/2001/04/xmlenc#sha256"/>
        <DigestValue>V8qOka+YQFnc3Og1Pt5Hk+bqpGQErj9SZE8et4wjiEI=</DigestValue>
      </Reference>
      <Reference URI="/xl/worksheets/sheet19.xml?ContentType=application/vnd.openxmlformats-officedocument.spreadsheetml.worksheet+xml">
        <DigestMethod Algorithm="http://www.w3.org/2001/04/xmlenc#sha256"/>
        <DigestValue>aUTG8mfAx271F+e0QOyW1riVmjWSM+sAw/eKBK+2KS4=</DigestValue>
      </Reference>
      <Reference URI="/xl/worksheets/sheet2.xml?ContentType=application/vnd.openxmlformats-officedocument.spreadsheetml.worksheet+xml">
        <DigestMethod Algorithm="http://www.w3.org/2001/04/xmlenc#sha256"/>
        <DigestValue>XZT6hQYESjJnaSxM0hO1Epy1EZ6pkYTkx72PWRIc4qk=</DigestValue>
      </Reference>
      <Reference URI="/xl/worksheets/sheet20.xml?ContentType=application/vnd.openxmlformats-officedocument.spreadsheetml.worksheet+xml">
        <DigestMethod Algorithm="http://www.w3.org/2001/04/xmlenc#sha256"/>
        <DigestValue>SsqzwWk2zI7+50vh348VqKoR1cRUoOrmdCIqSXOR1dM=</DigestValue>
      </Reference>
      <Reference URI="/xl/worksheets/sheet21.xml?ContentType=application/vnd.openxmlformats-officedocument.spreadsheetml.worksheet+xml">
        <DigestMethod Algorithm="http://www.w3.org/2001/04/xmlenc#sha256"/>
        <DigestValue>1xEw8k5A/IPDKXVieJv/hq+kjP69TKiVaHiw4q0ledc=</DigestValue>
      </Reference>
      <Reference URI="/xl/worksheets/sheet22.xml?ContentType=application/vnd.openxmlformats-officedocument.spreadsheetml.worksheet+xml">
        <DigestMethod Algorithm="http://www.w3.org/2001/04/xmlenc#sha256"/>
        <DigestValue>JgDSrRZp+06XbxckbDihvbipKDxpFSugemL3ZXzw/eQ=</DigestValue>
      </Reference>
      <Reference URI="/xl/worksheets/sheet23.xml?ContentType=application/vnd.openxmlformats-officedocument.spreadsheetml.worksheet+xml">
        <DigestMethod Algorithm="http://www.w3.org/2001/04/xmlenc#sha256"/>
        <DigestValue>vj69ak0vTVmZ+Hf+zqQ4HZakHO0Sm/7PzAg/fCPsmZY=</DigestValue>
      </Reference>
      <Reference URI="/xl/worksheets/sheet24.xml?ContentType=application/vnd.openxmlformats-officedocument.spreadsheetml.worksheet+xml">
        <DigestMethod Algorithm="http://www.w3.org/2001/04/xmlenc#sha256"/>
        <DigestValue>D4VPsQhAGetskq+mYAGfQFfYEB+ECPKIwDei3JwiRQM=</DigestValue>
      </Reference>
      <Reference URI="/xl/worksheets/sheet25.xml?ContentType=application/vnd.openxmlformats-officedocument.spreadsheetml.worksheet+xml">
        <DigestMethod Algorithm="http://www.w3.org/2001/04/xmlenc#sha256"/>
        <DigestValue>vh1nYIRssvhL187/Qr6o14UDZsZ1V1lbV8aAqWt7RoM=</DigestValue>
      </Reference>
      <Reference URI="/xl/worksheets/sheet26.xml?ContentType=application/vnd.openxmlformats-officedocument.spreadsheetml.worksheet+xml">
        <DigestMethod Algorithm="http://www.w3.org/2001/04/xmlenc#sha256"/>
        <DigestValue>zV+t3lS64kgkPYHP9rXIUQapJw/OnqI+EPyDJP8xtFA=</DigestValue>
      </Reference>
      <Reference URI="/xl/worksheets/sheet27.xml?ContentType=application/vnd.openxmlformats-officedocument.spreadsheetml.worksheet+xml">
        <DigestMethod Algorithm="http://www.w3.org/2001/04/xmlenc#sha256"/>
        <DigestValue>gUk22GUZmD41J47qBxCx78hTcTPZAuMUPvElLman0Gc=</DigestValue>
      </Reference>
      <Reference URI="/xl/worksheets/sheet28.xml?ContentType=application/vnd.openxmlformats-officedocument.spreadsheetml.worksheet+xml">
        <DigestMethod Algorithm="http://www.w3.org/2001/04/xmlenc#sha256"/>
        <DigestValue>oh4mWxE038KqgYhwmk0VqZN+wbrBVRw987JRHRkOWVY=</DigestValue>
      </Reference>
      <Reference URI="/xl/worksheets/sheet29.xml?ContentType=application/vnd.openxmlformats-officedocument.spreadsheetml.worksheet+xml">
        <DigestMethod Algorithm="http://www.w3.org/2001/04/xmlenc#sha256"/>
        <DigestValue>AOtyqBkhsO0eupxt2REcxAzyWXXzJZ6E3LyOLX8u/Gk=</DigestValue>
      </Reference>
      <Reference URI="/xl/worksheets/sheet3.xml?ContentType=application/vnd.openxmlformats-officedocument.spreadsheetml.worksheet+xml">
        <DigestMethod Algorithm="http://www.w3.org/2001/04/xmlenc#sha256"/>
        <DigestValue>VOyiw5QheqvlnaSDV7JefQlx3S0Dq6dLDgtNpZgcPRA=</DigestValue>
      </Reference>
      <Reference URI="/xl/worksheets/sheet30.xml?ContentType=application/vnd.openxmlformats-officedocument.spreadsheetml.worksheet+xml">
        <DigestMethod Algorithm="http://www.w3.org/2001/04/xmlenc#sha256"/>
        <DigestValue>WmJe6mfyO129yTVHKaYx2bRLHV71/k84mdANFUXWNn8=</DigestValue>
      </Reference>
      <Reference URI="/xl/worksheets/sheet4.xml?ContentType=application/vnd.openxmlformats-officedocument.spreadsheetml.worksheet+xml">
        <DigestMethod Algorithm="http://www.w3.org/2001/04/xmlenc#sha256"/>
        <DigestValue>c3FFIj3f1i9Npp6mqr6JiITCBh2JIecJkgc+OA7nUe4=</DigestValue>
      </Reference>
      <Reference URI="/xl/worksheets/sheet5.xml?ContentType=application/vnd.openxmlformats-officedocument.spreadsheetml.worksheet+xml">
        <DigestMethod Algorithm="http://www.w3.org/2001/04/xmlenc#sha256"/>
        <DigestValue>zXEX1maaVnTyWX7gfi/2Zs0sghPJE+//lpMvl48pmAo=</DigestValue>
      </Reference>
      <Reference URI="/xl/worksheets/sheet6.xml?ContentType=application/vnd.openxmlformats-officedocument.spreadsheetml.worksheet+xml">
        <DigestMethod Algorithm="http://www.w3.org/2001/04/xmlenc#sha256"/>
        <DigestValue>nVgclOJD2hfJo+iyDNHbPnOqpioDvme5FfdGg2pXpp8=</DigestValue>
      </Reference>
      <Reference URI="/xl/worksheets/sheet7.xml?ContentType=application/vnd.openxmlformats-officedocument.spreadsheetml.worksheet+xml">
        <DigestMethod Algorithm="http://www.w3.org/2001/04/xmlenc#sha256"/>
        <DigestValue>tO+G8Np1xGULymdYsdHsv9DMRVvyHia6BFkY9lPNa/0=</DigestValue>
      </Reference>
      <Reference URI="/xl/worksheets/sheet8.xml?ContentType=application/vnd.openxmlformats-officedocument.spreadsheetml.worksheet+xml">
        <DigestMethod Algorithm="http://www.w3.org/2001/04/xmlenc#sha256"/>
        <DigestValue>hA5hOXVl13ENd6Q0wPTAIV7mT6gG+p05nFpBl78EHrc=</DigestValue>
      </Reference>
      <Reference URI="/xl/worksheets/sheet9.xml?ContentType=application/vnd.openxmlformats-officedocument.spreadsheetml.worksheet+xml">
        <DigestMethod Algorithm="http://www.w3.org/2001/04/xmlenc#sha256"/>
        <DigestValue>It5IclUvDo/FSQczD51Zk65+yH/U7A8JUH4EGDBCbSY=</DigestValue>
      </Reference>
    </Manifest>
    <SignatureProperties>
      <SignatureProperty Id="idSignatureTime" Target="#idPackageSignature">
        <mdssi:SignatureTime xmlns:mdssi="http://schemas.openxmlformats.org/package/2006/digital-signature">
          <mdssi:Format>YYYY-MM-DDThh:mm:ssTZD</mdssi:Format>
          <mdssi:Value>2022-10-31T15:01:04Z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2022-10-31T15:01:04Z</xd:SigningTime>
          <xd:SigningCertificate>
            <xd:Cert>
              <xd:CertDigest>
                <DigestMethod Algorithm="http://www.w3.org/2001/04/xmlenc#sha256"/>
                <DigestValue>Fb+fFufJl2JqAVGSaOowgdLuU76HDZwj84PdHvcofcw=</DigestValue>
              </xd:CertDigest>
              <xd:IssuerSerial>
                <X509IssuerName>CN=NBG Class 2 INT Sub CA, DC=nbg, DC=ge</X509IssuerName>
                <X509SerialNumber>84626868693104372865549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2022-10-31T14:55:11Z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