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85" l="1"/>
  <c r="C10" i="85"/>
  <c r="I7" i="83" l="1"/>
  <c r="I8" i="83"/>
  <c r="C7" i="84" l="1"/>
  <c r="C12" i="84"/>
  <c r="C19" i="84" l="1"/>
  <c r="O33" i="88"/>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G39" i="80" s="1"/>
  <c r="F8" i="80"/>
  <c r="E8" i="80"/>
  <c r="D8" i="80"/>
  <c r="C8" i="80"/>
  <c r="C22" i="74" l="1"/>
  <c r="C37" i="69"/>
  <c r="C15" i="69"/>
  <c r="E20" i="72"/>
  <c r="E19" i="72"/>
  <c r="E18" i="72"/>
  <c r="E17" i="72"/>
  <c r="E16" i="72"/>
  <c r="E15" i="72"/>
  <c r="E14" i="72"/>
  <c r="E13" i="72"/>
  <c r="E12" i="72"/>
  <c r="E11" i="72"/>
  <c r="E10" i="72"/>
  <c r="E9" i="72"/>
  <c r="E8" i="72"/>
  <c r="B2" i="71" l="1"/>
  <c r="H53" i="75" l="1"/>
  <c r="E53" i="75"/>
  <c r="H52" i="75"/>
  <c r="E52" i="75"/>
  <c r="H51" i="75"/>
  <c r="E51" i="75"/>
  <c r="H50" i="75"/>
  <c r="E50" i="75"/>
  <c r="H49" i="75"/>
  <c r="E49" i="75"/>
  <c r="H48" i="75"/>
  <c r="E48" i="75"/>
  <c r="H47" i="75"/>
  <c r="E47" i="75"/>
  <c r="H46" i="75"/>
  <c r="E46" i="75"/>
  <c r="G45" i="75"/>
  <c r="F45" i="75"/>
  <c r="D45" i="75"/>
  <c r="C45" i="75"/>
  <c r="E45" i="75" s="1"/>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H22" i="75" s="1"/>
  <c r="D22" i="75"/>
  <c r="D19" i="75" s="1"/>
  <c r="C22" i="75"/>
  <c r="E22" i="75" s="1"/>
  <c r="H21" i="75"/>
  <c r="E21" i="75"/>
  <c r="H20" i="75"/>
  <c r="E20" i="75"/>
  <c r="G19" i="75"/>
  <c r="F19" i="75"/>
  <c r="C19" i="75"/>
  <c r="H18" i="75"/>
  <c r="E18" i="75"/>
  <c r="H17" i="75"/>
  <c r="E17" i="75"/>
  <c r="G16" i="75"/>
  <c r="F16" i="75"/>
  <c r="D16" i="75"/>
  <c r="C16" i="75"/>
  <c r="H15" i="75"/>
  <c r="E15" i="75"/>
  <c r="H14" i="75"/>
  <c r="E14" i="75"/>
  <c r="G13" i="75"/>
  <c r="F13" i="75"/>
  <c r="H13" i="75" s="1"/>
  <c r="D13" i="75"/>
  <c r="C13" i="75"/>
  <c r="E13" i="75" s="1"/>
  <c r="H12" i="75"/>
  <c r="E12" i="75"/>
  <c r="H11" i="75"/>
  <c r="E11" i="75"/>
  <c r="H10" i="75"/>
  <c r="E10" i="75"/>
  <c r="H9" i="75"/>
  <c r="E9" i="75"/>
  <c r="H8" i="75"/>
  <c r="E8" i="75"/>
  <c r="G7" i="75"/>
  <c r="F7" i="75"/>
  <c r="H7" i="75" s="1"/>
  <c r="D7" i="75"/>
  <c r="C7" i="75"/>
  <c r="E7" i="75" s="1"/>
  <c r="C14" i="62"/>
  <c r="E14" i="62" s="1"/>
  <c r="G14" i="62"/>
  <c r="F14" i="62"/>
  <c r="D14" i="62"/>
  <c r="H16" i="75" l="1"/>
  <c r="E40" i="75"/>
  <c r="H45" i="75"/>
  <c r="H40" i="75"/>
  <c r="H32" i="75"/>
  <c r="E19" i="75"/>
  <c r="E16" i="75"/>
  <c r="H19" i="75"/>
  <c r="E32" i="75"/>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2" i="84" l="1"/>
  <c r="D7" i="84"/>
  <c r="D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1" i="74"/>
  <c r="H12" i="74"/>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 r="C25" i="69"/>
</calcChain>
</file>

<file path=xl/sharedStrings.xml><?xml version="1.0" encoding="utf-8"?>
<sst xmlns="http://schemas.openxmlformats.org/spreadsheetml/2006/main" count="1568" uniqueCount="1033">
  <si>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</si>
  <si>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</si>
  <si>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</si>
  <si>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</si>
  <si>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</si>
  <si>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</si>
  <si>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</si>
  <si>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</si>
  <si>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</si>
  <si>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</si>
  <si>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</si>
  <si>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</si>
  <si>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</si>
  <si>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</si>
  <si>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</si>
  <si>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</si>
  <si>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</si>
  <si>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</si>
  <si>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</si>
  <si>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</si>
  <si>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</si>
  <si>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</si>
  <si>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</si>
  <si>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</si>
  <si>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</si>
  <si>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</si>
  <si>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</si>
  <si>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</si>
  <si>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</si>
  <si>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</si>
  <si>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</si>
  <si>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</si>
  <si>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</si>
  <si>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</si>
  <si>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</si>
  <si>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</si>
  <si>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</si>
  <si>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</si>
  <si>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</si>
  <si>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</si>
  <si>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</si>
  <si>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</si>
  <si>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</si>
  <si>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</si>
  <si>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</si>
  <si>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</si>
  <si>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</si>
  <si>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</si>
  <si>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</si>
  <si>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</si>
  <si>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</si>
  <si>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</si>
  <si>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</si>
  <si>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</si>
  <si>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</si>
  <si>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</si>
  <si>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</si>
  <si>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</si>
  <si>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</si>
  <si>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</si>
  <si>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</si>
  <si>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</si>
  <si>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</si>
  <si>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</si>
  <si>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</si>
  <si>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</si>
  <si>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</si>
  <si>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</si>
  <si>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</si>
  <si>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</si>
  <si>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</si>
  <si>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</si>
  <si>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</si>
  <si>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</si>
  <si>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</si>
  <si>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</si>
  <si>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</si>
  <si>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</si>
  <si>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</si>
  <si>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</si>
  <si>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</si>
  <si>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</si>
  <si>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</si>
  <si>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</si>
  <si>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</si>
  <si>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</si>
  <si>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</si>
  <si>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</si>
  <si>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</si>
  <si>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</si>
  <si>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</si>
  <si>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</si>
  <si>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</si>
  <si>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</si>
  <si>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</si>
  <si>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</si>
  <si>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</si>
  <si>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</si>
  <si>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</si>
  <si>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</si>
  <si>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</si>
  <si>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</si>
  <si>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</si>
  <si>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</si>
  <si>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</si>
  <si>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</si>
  <si>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</si>
  <si>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</si>
  <si>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</si>
  <si>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</si>
  <si>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</si>
  <si>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</si>
  <si>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</si>
  <si>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</si>
  <si>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</si>
  <si>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</si>
  <si>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</si>
  <si>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</si>
  <si>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</si>
  <si>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</si>
  <si>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</si>
  <si>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</si>
  <si>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</si>
  <si>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</si>
  <si>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</si>
  <si>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</si>
  <si>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</si>
  <si>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</si>
  <si>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</si>
  <si>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</si>
  <si>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</si>
  <si>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</si>
  <si>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</si>
  <si>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</si>
  <si>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</si>
  <si>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</si>
  <si>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</si>
  <si>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</si>
  <si>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</si>
  <si>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</si>
  <si>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</si>
  <si>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</si>
  <si>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</si>
  <si>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</si>
  <si>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</si>
  <si>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</si>
  <si>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</si>
  <si>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</si>
  <si>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</si>
  <si>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</si>
  <si>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</si>
  <si>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</si>
  <si>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</si>
  <si>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</si>
  <si>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</si>
  <si>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</si>
  <si>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</si>
  <si>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</si>
  <si>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</si>
  <si>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</si>
  <si>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</si>
  <si>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</si>
  <si>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</si>
  <si>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</si>
  <si>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</si>
  <si>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</si>
  <si>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</si>
  <si>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</si>
  <si>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</si>
  <si>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</si>
  <si>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</si>
  <si>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</si>
  <si>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</si>
  <si>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</si>
  <si>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</si>
  <si>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</si>
  <si>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</si>
  <si>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</si>
  <si>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</si>
  <si>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</si>
  <si>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</si>
  <si>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</si>
  <si>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</si>
  <si>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</si>
  <si>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</si>
  <si>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</si>
  <si>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</si>
  <si>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</si>
  <si>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</si>
  <si>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</si>
  <si>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</si>
  <si>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</si>
  <si>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</si>
  <si>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</si>
  <si>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</si>
  <si>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</si>
  <si>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</si>
  <si>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</si>
  <si>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</si>
  <si>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</si>
  <si>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</si>
  <si>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</si>
  <si>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</si>
  <si>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</si>
  <si>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</si>
  <si>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</si>
  <si>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</si>
  <si>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</si>
  <si>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</si>
  <si>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</si>
  <si>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</si>
  <si>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</si>
  <si>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</si>
  <si>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</si>
  <si>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</si>
  <si>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</si>
  <si>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</si>
  <si>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</si>
  <si>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</si>
  <si>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</si>
  <si>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</si>
  <si>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</si>
  <si>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</si>
  <si>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</si>
  <si>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</si>
  <si>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</si>
  <si>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</si>
  <si>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</si>
  <si>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</si>
  <si>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</si>
  <si>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</si>
  <si>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</si>
  <si>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</si>
  <si>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</si>
  <si>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</si>
  <si>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</si>
  <si>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</si>
  <si>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</si>
  <si>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</si>
  <si>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</si>
  <si>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</si>
  <si>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</si>
  <si>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</si>
  <si>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</si>
  <si>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</si>
  <si>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</si>
  <si>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</si>
  <si>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</si>
  <si>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</si>
  <si>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</si>
  <si>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</si>
  <si>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</si>
  <si>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</si>
  <si>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</si>
  <si>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</si>
  <si>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</si>
  <si>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</si>
  <si>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</si>
  <si>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</si>
  <si>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</si>
  <si>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</si>
  <si>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</si>
  <si>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</si>
  <si>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</si>
  <si>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</si>
  <si>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</si>
  <si>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</si>
  <si>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</si>
  <si>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</si>
  <si>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</si>
  <si>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</si>
  <si>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</si>
  <si>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</si>
  <si>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</si>
  <si>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</si>
  <si>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</si>
  <si>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</si>
  <si>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</si>
  <si>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</si>
  <si>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</si>
  <si>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</si>
  <si>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</si>
  <si>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</si>
  <si>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</si>
  <si>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</si>
  <si>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</si>
  <si>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</si>
  <si>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</si>
  <si>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</si>
  <si>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</si>
  <si>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</si>
  <si>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</si>
  <si>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</si>
  <si>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</si>
  <si>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</si>
  <si>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</si>
  <si>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</si>
  <si>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</si>
  <si>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</si>
  <si>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</si>
  <si>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</si>
  <si>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</si>
  <si>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</si>
  <si>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</si>
  <si>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</si>
  <si>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</si>
  <si>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</si>
  <si>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</si>
  <si>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</si>
  <si>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</si>
  <si>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</si>
  <si>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</si>
  <si>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</si>
  <si>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</si>
  <si>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</si>
  <si>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</si>
  <si>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</si>
  <si>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</si>
  <si>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</si>
  <si>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</si>
  <si>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</si>
  <si>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</si>
  <si>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</si>
  <si>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</si>
  <si>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</si>
  <si>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</si>
  <si>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</si>
  <si>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</si>
  <si>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</si>
  <si>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</si>
  <si>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</si>
  <si>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</si>
  <si>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</si>
  <si>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</si>
  <si>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</si>
  <si>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</si>
  <si>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</si>
  <si>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</si>
  <si>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</si>
  <si>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</si>
  <si>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</si>
  <si>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</si>
  <si>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</si>
  <si>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</si>
  <si>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</si>
  <si>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</si>
  <si>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</si>
  <si>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</si>
  <si>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</si>
  <si>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</si>
  <si>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</si>
  <si>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</si>
  <si>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</si>
  <si>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</si>
  <si>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</si>
  <si>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</si>
  <si>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</si>
  <si>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</si>
  <si>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</si>
  <si>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</si>
  <si>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</si>
  <si>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</si>
  <si>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</si>
  <si>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</si>
  <si>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</si>
  <si>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</si>
  <si>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</si>
  <si>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</si>
  <si>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</si>
  <si>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</si>
  <si>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</si>
  <si>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</si>
  <si>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</si>
  <si>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</si>
  <si>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</si>
  <si>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</si>
  <si>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</si>
  <si>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</si>
  <si>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</si>
  <si>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</si>
  <si>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</si>
  <si>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</si>
  <si>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</si>
  <si>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</si>
  <si>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</si>
  <si>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</si>
  <si>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</si>
  <si>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</si>
  <si>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</si>
  <si>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</si>
  <si>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</si>
  <si>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</si>
  <si>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</si>
  <si>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</si>
  <si>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</si>
  <si>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</si>
  <si>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</si>
  <si>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</si>
  <si>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</si>
  <si>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</si>
  <si>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</si>
  <si>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</si>
  <si>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</si>
  <si>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</si>
  <si>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</si>
  <si>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</si>
  <si>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</si>
  <si>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</si>
  <si>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</si>
  <si>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</si>
  <si>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</si>
  <si>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</si>
  <si>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</si>
  <si>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</si>
  <si>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</si>
  <si>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</si>
  <si>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</si>
  <si>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</si>
  <si>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</si>
  <si>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</si>
  <si>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</si>
  <si>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</si>
  <si>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</si>
  <si>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</si>
  <si>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</si>
  <si>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</si>
  <si>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</si>
  <si>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</si>
  <si>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</si>
  <si>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</si>
  <si>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</si>
  <si>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</si>
  <si>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</si>
  <si>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</si>
  <si>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</si>
  <si>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</si>
  <si>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</si>
  <si>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</si>
  <si>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</si>
  <si>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</si>
  <si>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</si>
  <si>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</si>
  <si>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</si>
  <si>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</si>
  <si>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</si>
  <si>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</si>
  <si>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</si>
  <si>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</si>
  <si>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</si>
  <si>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</si>
  <si>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</si>
  <si>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</si>
  <si>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</si>
  <si>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</si>
  <si>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</si>
  <si>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</si>
  <si>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</si>
  <si>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</si>
  <si>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</si>
  <si>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</si>
  <si>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</si>
  <si>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</si>
  <si>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</si>
  <si>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</si>
  <si>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</si>
  <si>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</si>
  <si>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</si>
  <si>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</si>
  <si>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</si>
  <si>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</si>
  <si>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</si>
  <si>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</si>
  <si>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</si>
  <si>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</si>
  <si>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</si>
  <si>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</si>
  <si>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</si>
  <si>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</si>
  <si>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</si>
  <si>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</si>
  <si>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</si>
  <si>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</si>
  <si>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</si>
  <si>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</si>
  <si>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</si>
  <si>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</si>
  <si>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</si>
  <si>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</si>
  <si>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</si>
  <si>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</si>
  <si>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</si>
  <si>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</si>
  <si>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</si>
  <si>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</si>
  <si>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</si>
  <si>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</si>
  <si>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</si>
  <si>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</si>
  <si>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</si>
  <si>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</si>
  <si>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</si>
  <si>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</si>
  <si>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</si>
  <si>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</si>
  <si>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</si>
  <si>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</si>
  <si>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</si>
  <si>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</si>
  <si>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</si>
  <si>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</si>
  <si>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</si>
  <si>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</si>
  <si>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</si>
  <si>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</si>
  <si>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</si>
  <si>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</si>
  <si>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</si>
  <si>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</si>
  <si>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</si>
  <si>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</si>
  <si>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</si>
  <si>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</si>
  <si>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</si>
  <si>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</si>
  <si>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</si>
  <si>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</si>
  <si>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</si>
  <si>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</si>
  <si>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</si>
  <si>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</si>
  <si>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</si>
  <si>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</si>
  <si>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</si>
  <si>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</si>
  <si>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</si>
  <si>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</si>
  <si>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</si>
  <si>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</si>
  <si>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</si>
  <si>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</si>
  <si>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</si>
  <si>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</si>
  <si>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</si>
  <si>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</si>
  <si>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</si>
  <si>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</si>
  <si>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</si>
  <si>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</si>
  <si>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</si>
  <si>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</si>
  <si>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</si>
  <si>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</si>
  <si>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</si>
  <si>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</si>
  <si>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</si>
  <si>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</si>
  <si>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</si>
  <si>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</si>
  <si>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</si>
  <si>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</si>
  <si>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</si>
  <si>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</si>
  <si>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</si>
  <si>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</si>
  <si>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</si>
  <si>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</si>
  <si>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</si>
  <si>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</si>
  <si>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</si>
  <si>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</si>
  <si>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</si>
  <si>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</si>
  <si>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</si>
  <si>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</si>
  <si>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</si>
  <si>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</si>
  <si>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</si>
  <si>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</si>
  <si>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</si>
  <si>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</si>
  <si>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</si>
  <si>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</si>
  <si>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</si>
  <si>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</si>
  <si>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</si>
  <si>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</si>
  <si>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</si>
  <si>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</si>
  <si>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</si>
  <si>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</si>
  <si>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</si>
  <si>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</si>
  <si>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</si>
  <si>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</si>
  <si>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</si>
  <si>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</si>
  <si>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</si>
  <si>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</si>
  <si>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</si>
  <si>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</si>
  <si>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</si>
  <si>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</si>
  <si>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</si>
  <si>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</si>
  <si>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</si>
  <si>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</si>
  <si>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</si>
  <si>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</si>
  <si>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</si>
  <si>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</si>
  <si>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</si>
  <si>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</si>
  <si>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</si>
  <si>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</si>
  <si>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</si>
  <si>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</si>
  <si>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</si>
  <si>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</si>
  <si>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</si>
  <si>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</si>
  <si>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</si>
  <si>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</si>
  <si>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</si>
  <si>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</si>
  <si>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</si>
  <si>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</si>
  <si>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</si>
  <si>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</si>
  <si>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</si>
  <si>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</si>
  <si>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</si>
  <si>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</si>
  <si>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</si>
  <si>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</si>
  <si>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</si>
  <si>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</si>
  <si>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</si>
  <si>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</si>
  <si>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</si>
  <si>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</si>
  <si>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</si>
  <si>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</si>
  <si>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</si>
  <si>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</si>
  <si>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</si>
  <si>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</si>
  <si>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</si>
  <si>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</si>
  <si>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</si>
  <si>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</si>
  <si>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</si>
  <si>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</si>
  <si>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</si>
  <si>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</si>
  <si>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</si>
  <si>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</si>
  <si>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</si>
  <si>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</si>
  <si>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</si>
  <si>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</si>
  <si>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</si>
  <si>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</si>
  <si>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</si>
  <si>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</si>
  <si>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</si>
  <si>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</si>
  <si>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</si>
  <si>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</si>
  <si>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</si>
  <si>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</si>
  <si>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</si>
  <si>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</si>
  <si>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</si>
  <si>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</si>
  <si>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</si>
  <si>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</si>
  <si>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</si>
  <si>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</si>
  <si>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</si>
  <si>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</si>
  <si>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</si>
  <si>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</si>
  <si>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</si>
  <si>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</si>
  <si>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</si>
  <si>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</si>
  <si>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</si>
  <si>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</si>
  <si>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</si>
  <si>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</si>
  <si>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</si>
  <si>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</si>
  <si>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</si>
  <si>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</si>
  <si>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</si>
  <si>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</si>
  <si>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</si>
  <si>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</si>
  <si>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</si>
  <si>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</si>
  <si>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</si>
  <si>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</si>
  <si>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</si>
  <si>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</si>
  <si>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</si>
  <si>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</si>
  <si>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</si>
  <si>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</si>
  <si>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</si>
  <si>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</si>
  <si>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</si>
  <si>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</si>
  <si>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</si>
  <si>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</si>
  <si>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</si>
  <si>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</si>
  <si>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</si>
  <si>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</si>
  <si>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</si>
  <si>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</si>
  <si>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</si>
  <si>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</si>
  <si>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</si>
  <si>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</si>
  <si>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</si>
  <si>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</si>
  <si>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</si>
  <si>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</si>
  <si>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</si>
  <si>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</si>
  <si>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</si>
  <si>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</si>
  <si>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</si>
  <si>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</si>
  <si>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</si>
  <si>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</si>
  <si>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</si>
  <si>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</si>
  <si>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</si>
  <si>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</si>
  <si>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</si>
  <si>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</si>
  <si>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</si>
  <si>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</si>
  <si>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</si>
  <si>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</si>
  <si>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</si>
  <si>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</si>
  <si>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</si>
  <si>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</si>
  <si>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</si>
  <si>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</si>
  <si>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</si>
  <si>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</si>
  <si>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</si>
  <si>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</si>
  <si>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</si>
  <si>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</si>
  <si>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</si>
  <si>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</si>
  <si>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</si>
  <si>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</si>
  <si>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</si>
  <si>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</si>
  <si>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</si>
  <si>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</si>
  <si>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</si>
  <si>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</si>
  <si>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</si>
  <si>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</si>
  <si>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</si>
  <si>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</si>
  <si>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</si>
  <si>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</si>
  <si>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</si>
  <si>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</si>
  <si>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</si>
  <si>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</si>
  <si>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</si>
  <si>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</si>
  <si>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</si>
  <si>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</si>
  <si>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</si>
  <si>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</si>
  <si>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</si>
  <si>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</si>
  <si>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</si>
  <si>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</si>
  <si>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</si>
  <si>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</si>
  <si>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</si>
  <si>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</si>
  <si>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</si>
  <si>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</si>
  <si>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</si>
  <si>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</si>
  <si>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</si>
  <si>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</si>
  <si>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</si>
  <si>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</si>
  <si>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</si>
  <si>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</si>
  <si>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</si>
  <si>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</si>
  <si>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</si>
  <si>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</si>
  <si>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</si>
  <si>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</si>
  <si>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</si>
  <si>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</si>
  <si>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</si>
  <si>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</si>
  <si>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</si>
  <si>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</si>
  <si>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</si>
  <si>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</si>
  <si>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</si>
  <si>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</si>
  <si>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</si>
  <si>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</si>
  <si>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</si>
  <si>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</si>
  <si>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</si>
  <si>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</si>
  <si>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</si>
  <si>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</si>
  <si>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</si>
  <si>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</si>
  <si>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</si>
  <si>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</si>
  <si>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</si>
  <si>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</si>
  <si>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</si>
  <si>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</si>
  <si>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</si>
  <si>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</si>
  <si>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</si>
  <si>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</si>
  <si>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</si>
  <si>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</si>
  <si>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</si>
  <si>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</si>
  <si>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</si>
  <si>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</si>
  <si>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</si>
  <si>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</si>
  <si>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</si>
  <si>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</si>
  <si>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</si>
  <si>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</si>
  <si>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</si>
  <si>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</si>
  <si>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</si>
  <si>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</si>
  <si>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</si>
  <si>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</si>
  <si>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</si>
  <si>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</si>
  <si>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</si>
  <si>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</si>
  <si>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</si>
  <si>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</si>
  <si>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</si>
  <si>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</si>
  <si>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</si>
  <si>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</si>
  <si>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</si>
  <si>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</si>
  <si>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</si>
  <si>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</si>
  <si>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</si>
  <si>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</si>
  <si>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</si>
  <si>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</si>
  <si>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</si>
  <si>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</si>
  <si>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</si>
  <si>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</si>
  <si>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</si>
  <si>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</si>
  <si>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</si>
  <si>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</si>
  <si>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</si>
  <si>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</si>
  <si>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</si>
  <si>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</si>
  <si>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</si>
  <si>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</si>
  <si>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</si>
  <si>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</si>
  <si>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</si>
  <si>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</si>
  <si>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</si>
  <si>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</si>
  <si>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</si>
  <si>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</si>
  <si>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</si>
  <si>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</si>
  <si>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</si>
  <si>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</si>
  <si>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</si>
  <si>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</si>
  <si>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</si>
  <si>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</si>
  <si>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</si>
  <si>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</si>
  <si>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</si>
  <si>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</si>
  <si>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</si>
  <si>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</si>
  <si>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</si>
  <si>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</si>
  <si>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</si>
  <si>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</si>
  <si>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</si>
  <si>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</si>
  <si>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</si>
  <si>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</si>
  <si>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</si>
  <si>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</si>
  <si>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</si>
  <si>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</si>
  <si>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</si>
  <si>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</si>
  <si>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</si>
  <si>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</si>
  <si>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</si>
  <si>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</si>
  <si>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</si>
  <si>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</si>
  <si>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</si>
  <si>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</si>
  <si>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</si>
  <si>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</si>
  <si>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</si>
  <si>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</si>
  <si>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</si>
  <si>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</si>
  <si>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</si>
  <si>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</si>
  <si>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</si>
  <si>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</si>
  <si>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</si>
  <si>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</si>
  <si>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</si>
  <si>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</si>
  <si>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</si>
  <si>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</si>
  <si>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</si>
  <si>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</si>
  <si>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</si>
  <si>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</si>
  <si>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</si>
  <si>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</si>
  <si>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</si>
  <si>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</si>
  <si>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</si>
  <si>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</si>
  <si>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</si>
  <si>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</si>
  <si>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</si>
  <si>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</si>
  <si>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</si>
  <si>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</si>
  <si>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</si>
  <si>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</si>
  <si>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</si>
  <si>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</si>
  <si>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</si>
  <si>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</si>
  <si>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</si>
  <si>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</si>
  <si>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</si>
  <si>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</si>
  <si>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</si>
  <si>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</si>
  <si>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</si>
  <si>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</si>
  <si>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</si>
  <si>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</si>
  <si>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</si>
  <si>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</si>
  <si>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</si>
  <si>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</si>
  <si>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</si>
  <si>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</si>
  <si>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</si>
  <si>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</si>
  <si>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</si>
  <si>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</si>
  <si>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</si>
  <si>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</si>
  <si>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</si>
  <si>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</si>
  <si>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</si>
  <si>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</si>
  <si>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</si>
  <si>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</si>
  <si>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</si>
  <si>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</si>
  <si>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</si>
  <si>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</si>
  <si>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</si>
  <si>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</si>
  <si>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</si>
  <si>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</si>
  <si>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</si>
  <si>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</si>
  <si>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</si>
  <si>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</si>
  <si>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</si>
  <si>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ვასილ ხოდელი</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</si>
  <si>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</si>
  <si>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</si>
  <si>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</si>
  <si>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</si>
  <si>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</si>
  <si>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</si>
  <si>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</si>
  <si>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</si>
  <si>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</si>
  <si>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</si>
  <si>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</si>
  <si>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დავით აბაშიძე</t>
  </si>
  <si>
    <t>რისკების დირექტორი, გენერალური დირექტორის მოადგილე</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</si>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</sst>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
  </numFmts>
  <fonts count="12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9"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69"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9"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3" fontId="2" fillId="72" borderId="108" applyFont="0">
      <alignment horizontal="right" vertical="center"/>
      <protection locked="0"/>
    </xf>
    <xf numFmtId="0" fontId="52"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9"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48" fillId="70" borderId="109" applyFont="0" applyBorder="0">
      <alignment horizontal="center" wrapText="1"/>
    </xf>
    <xf numFmtId="168" fontId="40" fillId="0" borderId="106">
      <alignment horizontal="left" vertical="center"/>
    </xf>
    <xf numFmtId="0" fontId="40" fillId="0" borderId="106">
      <alignment horizontal="left" vertical="center"/>
    </xf>
    <xf numFmtId="0" fontId="40" fillId="0" borderId="106">
      <alignment horizontal="left" vertical="center"/>
    </xf>
    <xf numFmtId="0" fontId="2" fillId="69" borderId="108" applyNumberFormat="0" applyFont="0" applyBorder="0" applyProtection="0">
      <alignment horizontal="center" vertical="center"/>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4"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9"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895">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5" xfId="0" applyNumberFormat="1" applyFont="1" applyFill="1" applyBorder="1" applyAlignment="1">
      <alignment horizontal="right" vertical="center"/>
    </xf>
    <xf numFmtId="49" fontId="90" fillId="0" borderId="88" xfId="0" applyNumberFormat="1" applyFont="1" applyFill="1" applyBorder="1" applyAlignment="1">
      <alignment horizontal="right" vertical="center"/>
    </xf>
    <xf numFmtId="49" fontId="90" fillId="0" borderId="93"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3"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5" xfId="0" applyFont="1" applyFill="1" applyBorder="1" applyAlignment="1">
      <alignment horizontal="right" vertical="center"/>
    </xf>
    <xf numFmtId="0" fontId="8" fillId="0" borderId="108" xfId="17" applyFill="1" applyBorder="1" applyAlignment="1" applyProtection="1"/>
    <xf numFmtId="0" fontId="5" fillId="3" borderId="108" xfId="20960" applyFont="1" applyFill="1" applyBorder="1" applyAlignment="1" applyProtection="1"/>
    <xf numFmtId="0" fontId="87" fillId="0" borderId="108" xfId="20960" applyFont="1" applyFill="1" applyBorder="1" applyAlignment="1" applyProtection="1">
      <alignment horizontal="center" vertical="center"/>
    </xf>
    <xf numFmtId="0" fontId="3" fillId="0" borderId="108" xfId="0" applyFont="1" applyBorder="1"/>
    <xf numFmtId="0" fontId="8" fillId="0" borderId="108" xfId="17" applyFill="1" applyBorder="1" applyAlignment="1" applyProtection="1">
      <alignment horizontal="left" vertical="center" wrapText="1"/>
    </xf>
    <xf numFmtId="49" fontId="92" fillId="0" borderId="108" xfId="0" applyNumberFormat="1" applyFont="1" applyFill="1" applyBorder="1" applyAlignment="1">
      <alignment horizontal="right" vertical="center" wrapText="1"/>
    </xf>
    <xf numFmtId="0" fontId="8" fillId="0" borderId="108" xfId="17" applyFill="1" applyBorder="1" applyAlignment="1" applyProtection="1">
      <alignment horizontal="left" vertical="center"/>
    </xf>
    <xf numFmtId="0" fontId="8" fillId="0" borderId="108" xfId="17" applyBorder="1" applyAlignment="1" applyProtection="1"/>
    <xf numFmtId="0" fontId="3" fillId="0" borderId="108" xfId="0" applyFont="1" applyFill="1" applyBorder="1"/>
    <xf numFmtId="0" fontId="90" fillId="0" borderId="95" xfId="0" applyFont="1" applyFill="1" applyBorder="1" applyAlignment="1">
      <alignment horizontal="left" vertical="center"/>
    </xf>
    <xf numFmtId="0" fontId="90" fillId="0" borderId="93" xfId="0" applyFont="1" applyFill="1" applyBorder="1" applyAlignment="1">
      <alignment vertical="center" wrapText="1"/>
    </xf>
    <xf numFmtId="0" fontId="90" fillId="0" borderId="93" xfId="0" applyFont="1" applyFill="1" applyBorder="1" applyAlignment="1">
      <alignment horizontal="left" vertical="center" wrapText="1"/>
    </xf>
    <xf numFmtId="49" fontId="90" fillId="0" borderId="108" xfId="0" applyNumberFormat="1" applyFont="1" applyFill="1" applyBorder="1" applyAlignment="1">
      <alignment horizontal="right" vertical="center"/>
    </xf>
    <xf numFmtId="0"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vertical="center" wrapText="1"/>
    </xf>
    <xf numFmtId="0" fontId="96" fillId="0" borderId="108" xfId="0" applyNumberFormat="1" applyFont="1" applyFill="1" applyBorder="1" applyAlignment="1">
      <alignment horizontal="left" vertical="center" wrapText="1"/>
    </xf>
    <xf numFmtId="0" fontId="90" fillId="0" borderId="108" xfId="0" applyNumberFormat="1" applyFont="1" applyFill="1" applyBorder="1" applyAlignment="1">
      <alignment vertical="center"/>
    </xf>
    <xf numFmtId="0" fontId="96" fillId="0" borderId="108" xfId="0" applyNumberFormat="1" applyFont="1" applyFill="1" applyBorder="1" applyAlignment="1">
      <alignment vertical="center" wrapText="1"/>
    </xf>
    <xf numFmtId="2"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horizontal="left" vertical="center" wrapText="1"/>
    </xf>
    <xf numFmtId="0" fontId="90" fillId="0" borderId="108" xfId="0" applyNumberFormat="1" applyFont="1" applyFill="1" applyBorder="1" applyAlignment="1">
      <alignment horizontal="right" vertical="center"/>
    </xf>
    <xf numFmtId="0" fontId="97" fillId="0" borderId="0" xfId="0" applyFont="1" applyFill="1" applyBorder="1" applyAlignment="1"/>
    <xf numFmtId="0" fontId="90" fillId="0" borderId="108" xfId="12672" applyFont="1" applyFill="1" applyBorder="1" applyAlignment="1">
      <alignment horizontal="left" vertical="center" wrapText="1"/>
    </xf>
    <xf numFmtId="0" fontId="90" fillId="0" borderId="103" xfId="0" applyNumberFormat="1" applyFont="1" applyFill="1" applyBorder="1" applyAlignment="1">
      <alignment horizontal="left" vertical="top" wrapText="1"/>
    </xf>
    <xf numFmtId="0" fontId="98" fillId="0" borderId="108" xfId="0" applyFont="1" applyBorder="1"/>
    <xf numFmtId="0" fontId="96" fillId="0" borderId="108" xfId="0" applyFont="1" applyBorder="1" applyAlignment="1">
      <alignment horizontal="left" vertical="top" wrapText="1"/>
    </xf>
    <xf numFmtId="0" fontId="96" fillId="0" borderId="108" xfId="0" applyFont="1" applyBorder="1"/>
    <xf numFmtId="0" fontId="96" fillId="0" borderId="108" xfId="0" applyFont="1" applyBorder="1" applyAlignment="1">
      <alignment horizontal="left" wrapText="1" indent="2"/>
    </xf>
    <xf numFmtId="0" fontId="90" fillId="0" borderId="108" xfId="12672" applyFont="1" applyFill="1" applyBorder="1" applyAlignment="1">
      <alignment horizontal="left" vertical="center" wrapText="1" indent="2"/>
    </xf>
    <xf numFmtId="0" fontId="96" fillId="0" borderId="108" xfId="0" applyFont="1" applyBorder="1" applyAlignment="1">
      <alignment horizontal="left" vertical="top" wrapText="1" indent="2"/>
    </xf>
    <xf numFmtId="0" fontId="98" fillId="0" borderId="7" xfId="0" applyFont="1" applyBorder="1"/>
    <xf numFmtId="0" fontId="96" fillId="0" borderId="108" xfId="0" applyFont="1" applyFill="1" applyBorder="1" applyAlignment="1">
      <alignment horizontal="left" wrapText="1" indent="2"/>
    </xf>
    <xf numFmtId="0" fontId="96" fillId="0" borderId="108" xfId="0" applyFont="1" applyBorder="1" applyAlignment="1">
      <alignment horizontal="left" indent="1"/>
    </xf>
    <xf numFmtId="0" fontId="96" fillId="0" borderId="108" xfId="0" applyFont="1" applyBorder="1" applyAlignment="1">
      <alignment horizontal="left" indent="2"/>
    </xf>
    <xf numFmtId="49" fontId="96" fillId="0" borderId="108" xfId="0" applyNumberFormat="1" applyFont="1" applyFill="1" applyBorder="1" applyAlignment="1">
      <alignment horizontal="left" indent="3"/>
    </xf>
    <xf numFmtId="49" fontId="96" fillId="0" borderId="108" xfId="0" applyNumberFormat="1" applyFont="1" applyFill="1" applyBorder="1" applyAlignment="1">
      <alignment horizontal="left" vertical="center" indent="1"/>
    </xf>
    <xf numFmtId="0" fontId="90" fillId="0" borderId="108" xfId="0" applyFont="1" applyFill="1" applyBorder="1" applyAlignment="1">
      <alignment vertical="center" wrapText="1"/>
    </xf>
    <xf numFmtId="49" fontId="96" fillId="0" borderId="108" xfId="0" applyNumberFormat="1" applyFont="1" applyFill="1" applyBorder="1" applyAlignment="1">
      <alignment horizontal="left" vertical="top" wrapText="1" indent="2"/>
    </xf>
    <xf numFmtId="49" fontId="96" fillId="0" borderId="108" xfId="0" applyNumberFormat="1" applyFont="1" applyFill="1" applyBorder="1" applyAlignment="1">
      <alignment horizontal="left" vertical="top" wrapText="1"/>
    </xf>
    <xf numFmtId="49" fontId="96" fillId="0" borderId="108" xfId="0" applyNumberFormat="1" applyFont="1" applyFill="1" applyBorder="1" applyAlignment="1">
      <alignment horizontal="left" wrapText="1" indent="3"/>
    </xf>
    <xf numFmtId="49" fontId="96" fillId="0" borderId="108" xfId="0" applyNumberFormat="1" applyFont="1" applyFill="1" applyBorder="1" applyAlignment="1">
      <alignment horizontal="left" wrapText="1" indent="2"/>
    </xf>
    <xf numFmtId="49" fontId="96" fillId="0" borderId="108" xfId="0" applyNumberFormat="1" applyFont="1" applyFill="1" applyBorder="1" applyAlignment="1">
      <alignment vertical="top" wrapText="1"/>
    </xf>
    <xf numFmtId="0" fontId="8" fillId="0" borderId="108" xfId="17" applyFill="1" applyBorder="1" applyAlignment="1" applyProtection="1">
      <alignment wrapText="1"/>
    </xf>
    <xf numFmtId="49" fontId="96" fillId="0" borderId="108" xfId="0" applyNumberFormat="1" applyFont="1" applyFill="1" applyBorder="1" applyAlignment="1">
      <alignment horizontal="left" vertical="center" wrapText="1" indent="3"/>
    </xf>
    <xf numFmtId="0" fontId="96" fillId="0" borderId="108" xfId="0" applyFont="1" applyBorder="1" applyAlignment="1">
      <alignment horizontal="left" vertical="center" wrapText="1" indent="2"/>
    </xf>
    <xf numFmtId="0" fontId="90" fillId="0" borderId="108"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8" xfId="0" applyNumberFormat="1" applyFont="1" applyFill="1" applyBorder="1" applyAlignment="1">
      <alignment horizontal="right" vertical="center"/>
    </xf>
    <xf numFmtId="0" fontId="90" fillId="0" borderId="108" xfId="0"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8" xfId="0" applyFont="1" applyFill="1" applyBorder="1" applyAlignment="1">
      <alignment horizontal="left" vertical="center" wrapText="1"/>
    </xf>
    <xf numFmtId="0" fontId="93" fillId="0" borderId="108" xfId="0" applyNumberFormat="1" applyFont="1" applyFill="1" applyBorder="1" applyAlignment="1">
      <alignment vertical="center" wrapText="1"/>
    </xf>
    <xf numFmtId="0" fontId="93" fillId="0" borderId="108" xfId="0" applyFont="1" applyFill="1" applyBorder="1" applyAlignment="1">
      <alignment vertical="center" wrapText="1"/>
    </xf>
    <xf numFmtId="0" fontId="93" fillId="0" borderId="108" xfId="0" applyNumberFormat="1" applyFont="1" applyFill="1" applyBorder="1" applyAlignment="1">
      <alignment horizontal="left" vertical="center" wrapText="1" indent="1"/>
    </xf>
    <xf numFmtId="0" fontId="93" fillId="0" borderId="108" xfId="0" applyNumberFormat="1" applyFont="1" applyFill="1" applyBorder="1" applyAlignment="1">
      <alignment horizontal="left" vertical="center" indent="1"/>
    </xf>
    <xf numFmtId="0" fontId="95" fillId="0" borderId="108" xfId="0" applyFont="1" applyBorder="1" applyAlignment="1">
      <alignment horizontal="left" indent="2"/>
    </xf>
    <xf numFmtId="0" fontId="95" fillId="0" borderId="108" xfId="0" applyFont="1" applyBorder="1" applyAlignment="1">
      <alignment horizontal="left" vertical="center" wrapText="1"/>
    </xf>
    <xf numFmtId="0" fontId="93" fillId="0" borderId="108" xfId="0" applyFont="1" applyFill="1" applyBorder="1" applyAlignment="1">
      <alignment horizontal="left" vertical="center" wrapText="1"/>
    </xf>
    <xf numFmtId="0" fontId="100" fillId="0" borderId="143" xfId="0" applyNumberFormat="1" applyFont="1" applyFill="1" applyBorder="1" applyAlignment="1">
      <alignment horizontal="left" vertical="center" wrapText="1" readingOrder="1"/>
    </xf>
    <xf numFmtId="0" fontId="9" fillId="0" borderId="108" xfId="0" applyFont="1" applyBorder="1"/>
    <xf numFmtId="0" fontId="101" fillId="0" borderId="108" xfId="17" applyFont="1" applyBorder="1" applyAlignment="1" applyProtection="1"/>
    <xf numFmtId="164" fontId="102" fillId="36" borderId="108" xfId="7" applyNumberFormat="1" applyFont="1" applyFill="1" applyBorder="1" applyAlignment="1" applyProtection="1">
      <alignment horizontal="right"/>
    </xf>
    <xf numFmtId="164" fontId="102" fillId="36" borderId="122" xfId="7" applyNumberFormat="1" applyFont="1" applyFill="1" applyBorder="1" applyAlignment="1" applyProtection="1">
      <alignment horizontal="right"/>
    </xf>
    <xf numFmtId="164" fontId="102" fillId="0" borderId="108"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2" fillId="36" borderId="27" xfId="7" applyNumberFormat="1" applyFont="1" applyFill="1" applyBorder="1" applyAlignment="1" applyProtection="1">
      <alignment horizontal="right"/>
    </xf>
    <xf numFmtId="164" fontId="103" fillId="36" borderId="108"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9" xfId="0" applyFont="1" applyFill="1" applyBorder="1" applyAlignment="1">
      <alignment horizontal="right" vertical="center" wrapText="1"/>
    </xf>
    <xf numFmtId="0" fontId="102" fillId="0" borderId="20" xfId="0" applyFont="1" applyFill="1" applyBorder="1" applyAlignment="1">
      <alignment vertical="center" wrapText="1"/>
    </xf>
    <xf numFmtId="0" fontId="102" fillId="0" borderId="20" xfId="0" applyNumberFormat="1" applyFont="1" applyFill="1" applyBorder="1" applyAlignment="1">
      <alignment horizontal="center" vertical="center" wrapText="1"/>
    </xf>
    <xf numFmtId="0" fontId="102" fillId="0" borderId="21" xfId="0" applyNumberFormat="1" applyFont="1" applyFill="1" applyBorder="1" applyAlignment="1">
      <alignment horizontal="center" vertical="center" wrapText="1"/>
    </xf>
    <xf numFmtId="0" fontId="102" fillId="0" borderId="124" xfId="0" applyFont="1" applyFill="1" applyBorder="1" applyAlignment="1">
      <alignment horizontal="center" vertical="center" wrapText="1"/>
    </xf>
    <xf numFmtId="0" fontId="106" fillId="0" borderId="108" xfId="0" applyFont="1" applyFill="1" applyBorder="1" applyAlignment="1">
      <alignment horizontal="center" vertical="center" wrapText="1"/>
    </xf>
    <xf numFmtId="169" fontId="102" fillId="37" borderId="0" xfId="20" applyFont="1" applyBorder="1"/>
    <xf numFmtId="169" fontId="102" fillId="37" borderId="101" xfId="20" applyFont="1" applyBorder="1"/>
    <xf numFmtId="0" fontId="108" fillId="0" borderId="108" xfId="0" applyFont="1" applyFill="1" applyBorder="1" applyAlignment="1">
      <alignment horizontal="left" vertical="center" wrapText="1"/>
    </xf>
    <xf numFmtId="0" fontId="102" fillId="0" borderId="124" xfId="0" applyFont="1" applyFill="1" applyBorder="1" applyAlignment="1">
      <alignment horizontal="right" vertical="center" wrapText="1"/>
    </xf>
    <xf numFmtId="0" fontId="102" fillId="0" borderId="108" xfId="0" applyFont="1" applyFill="1" applyBorder="1" applyAlignment="1">
      <alignment vertical="center" wrapText="1"/>
    </xf>
    <xf numFmtId="193" fontId="102" fillId="0" borderId="108" xfId="0" applyNumberFormat="1" applyFont="1" applyFill="1" applyBorder="1" applyAlignment="1" applyProtection="1">
      <alignment vertical="center" wrapText="1"/>
      <protection locked="0"/>
    </xf>
    <xf numFmtId="193" fontId="104" fillId="0" borderId="108" xfId="0" applyNumberFormat="1" applyFont="1" applyFill="1" applyBorder="1" applyAlignment="1" applyProtection="1">
      <alignment vertical="center" wrapText="1"/>
      <protection locked="0"/>
    </xf>
    <xf numFmtId="193" fontId="104" fillId="0" borderId="122" xfId="0" applyNumberFormat="1" applyFont="1" applyFill="1" applyBorder="1" applyAlignment="1" applyProtection="1">
      <alignment vertical="center" wrapText="1"/>
      <protection locked="0"/>
    </xf>
    <xf numFmtId="193" fontId="102" fillId="0" borderId="108" xfId="0" applyNumberFormat="1" applyFont="1" applyFill="1" applyBorder="1" applyAlignment="1" applyProtection="1">
      <alignment horizontal="right" vertical="center" wrapText="1"/>
      <protection locked="0"/>
    </xf>
    <xf numFmtId="0" fontId="105" fillId="0" borderId="0" xfId="0" applyFont="1" applyFill="1"/>
    <xf numFmtId="0" fontId="102" fillId="0" borderId="124" xfId="0" applyFont="1" applyBorder="1" applyAlignment="1">
      <alignment horizontal="right" vertical="center" wrapText="1"/>
    </xf>
    <xf numFmtId="0" fontId="102" fillId="0" borderId="108" xfId="0" applyFont="1" applyBorder="1" applyAlignment="1">
      <alignment vertical="center" wrapText="1"/>
    </xf>
    <xf numFmtId="10" fontId="104" fillId="0" borderId="108" xfId="20961" applyNumberFormat="1" applyFont="1" applyFill="1" applyBorder="1" applyAlignment="1" applyProtection="1">
      <alignment horizontal="right" vertical="center" wrapText="1"/>
      <protection locked="0"/>
    </xf>
    <xf numFmtId="10" fontId="104" fillId="0" borderId="108" xfId="20961" applyNumberFormat="1" applyFont="1" applyBorder="1" applyAlignment="1" applyProtection="1">
      <alignment vertical="center" wrapText="1"/>
      <protection locked="0"/>
    </xf>
    <xf numFmtId="10" fontId="104" fillId="0" borderId="122" xfId="20961" applyNumberFormat="1" applyFont="1" applyBorder="1" applyAlignment="1" applyProtection="1">
      <alignment vertical="center" wrapText="1"/>
      <protection locked="0"/>
    </xf>
    <xf numFmtId="0" fontId="102" fillId="2" borderId="124" xfId="0" applyFont="1" applyFill="1" applyBorder="1" applyAlignment="1">
      <alignment horizontal="right" vertical="center"/>
    </xf>
    <xf numFmtId="0" fontId="102" fillId="2" borderId="108" xfId="0" applyFont="1" applyFill="1" applyBorder="1" applyAlignment="1">
      <alignment vertical="center"/>
    </xf>
    <xf numFmtId="10" fontId="102" fillId="2" borderId="108" xfId="20961" applyNumberFormat="1" applyFont="1" applyFill="1" applyBorder="1" applyAlignment="1" applyProtection="1">
      <alignment vertical="center"/>
      <protection locked="0"/>
    </xf>
    <xf numFmtId="10" fontId="109" fillId="2" borderId="108" xfId="20961" applyNumberFormat="1" applyFont="1" applyFill="1" applyBorder="1" applyAlignment="1" applyProtection="1">
      <alignment vertical="center"/>
      <protection locked="0"/>
    </xf>
    <xf numFmtId="10" fontId="109" fillId="2" borderId="122"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101" xfId="20961" applyNumberFormat="1" applyFont="1" applyFill="1" applyBorder="1"/>
    <xf numFmtId="10" fontId="102" fillId="2" borderId="122" xfId="20961" applyNumberFormat="1" applyFont="1" applyFill="1" applyBorder="1" applyAlignment="1" applyProtection="1">
      <alignment vertical="center"/>
      <protection locked="0"/>
    </xf>
    <xf numFmtId="193" fontId="102" fillId="2" borderId="108" xfId="0" applyNumberFormat="1" applyFont="1" applyFill="1" applyBorder="1" applyAlignment="1" applyProtection="1">
      <alignment vertical="center"/>
      <protection locked="0"/>
    </xf>
    <xf numFmtId="0" fontId="106" fillId="0" borderId="124" xfId="0" applyFont="1" applyFill="1" applyBorder="1" applyAlignment="1">
      <alignment horizontal="center" vertical="center" wrapText="1"/>
    </xf>
    <xf numFmtId="0" fontId="102" fillId="0" borderId="108" xfId="0" applyFont="1" applyFill="1" applyBorder="1" applyAlignment="1">
      <alignment horizontal="left" vertical="center" wrapText="1"/>
    </xf>
    <xf numFmtId="193" fontId="102" fillId="2" borderId="122" xfId="0" applyNumberFormat="1" applyFont="1" applyFill="1" applyBorder="1" applyAlignment="1" applyProtection="1">
      <alignment vertical="center"/>
      <protection locked="0"/>
    </xf>
    <xf numFmtId="193" fontId="109" fillId="2" borderId="108" xfId="0" applyNumberFormat="1" applyFont="1" applyFill="1" applyBorder="1" applyAlignment="1" applyProtection="1">
      <alignment vertical="center"/>
      <protection locked="0"/>
    </xf>
    <xf numFmtId="193" fontId="109" fillId="2" borderId="122" xfId="0" applyNumberFormat="1" applyFont="1" applyFill="1" applyBorder="1" applyAlignment="1" applyProtection="1">
      <alignment vertical="center"/>
      <protection locked="0"/>
    </xf>
    <xf numFmtId="0" fontId="102" fillId="2" borderId="115" xfId="0" applyFont="1" applyFill="1" applyBorder="1" applyAlignment="1">
      <alignment horizontal="right" vertical="center"/>
    </xf>
    <xf numFmtId="0" fontId="102" fillId="2" borderId="103" xfId="0" applyFont="1" applyFill="1" applyBorder="1" applyAlignment="1">
      <alignment vertical="center"/>
    </xf>
    <xf numFmtId="193" fontId="102" fillId="0" borderId="103" xfId="0" applyNumberFormat="1" applyFont="1" applyFill="1" applyBorder="1" applyAlignment="1" applyProtection="1">
      <alignment vertical="center"/>
      <protection locked="0"/>
    </xf>
    <xf numFmtId="193" fontId="109" fillId="2" borderId="103" xfId="0" applyNumberFormat="1" applyFont="1" applyFill="1" applyBorder="1" applyAlignment="1" applyProtection="1">
      <alignment vertical="center"/>
      <protection locked="0"/>
    </xf>
    <xf numFmtId="193" fontId="109" fillId="2" borderId="116" xfId="0" applyNumberFormat="1" applyFont="1" applyFill="1" applyBorder="1" applyAlignment="1" applyProtection="1">
      <alignment vertical="center"/>
      <protection locked="0"/>
    </xf>
    <xf numFmtId="0" fontId="102" fillId="2" borderId="25" xfId="0" applyFont="1" applyFill="1" applyBorder="1" applyAlignment="1">
      <alignment horizontal="right" vertical="center"/>
    </xf>
    <xf numFmtId="193" fontId="102" fillId="2" borderId="26" xfId="0" applyNumberFormat="1" applyFont="1" applyFill="1" applyBorder="1" applyAlignment="1" applyProtection="1">
      <alignment vertical="center"/>
      <protection locked="0"/>
    </xf>
    <xf numFmtId="10" fontId="102" fillId="0" borderId="26"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10" fontId="109" fillId="2" borderId="27"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9" xfId="0" applyFont="1" applyFill="1" applyBorder="1" applyAlignment="1" applyProtection="1">
      <alignment horizontal="center" vertical="center"/>
    </xf>
    <xf numFmtId="0" fontId="102" fillId="0" borderId="20" xfId="0" applyFont="1" applyFill="1" applyBorder="1" applyProtection="1"/>
    <xf numFmtId="0" fontId="102" fillId="0" borderId="22"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3"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3"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3" xfId="0" applyNumberFormat="1" applyFont="1" applyFill="1" applyBorder="1" applyAlignment="1" applyProtection="1">
      <alignment horizontal="right"/>
    </xf>
    <xf numFmtId="0" fontId="102" fillId="0" borderId="25" xfId="0" applyFont="1" applyFill="1" applyBorder="1" applyAlignment="1" applyProtection="1">
      <alignment horizontal="left" indent="1"/>
    </xf>
    <xf numFmtId="0" fontId="106" fillId="0" borderId="28" xfId="0" applyFont="1" applyFill="1" applyBorder="1" applyAlignment="1" applyProtection="1"/>
    <xf numFmtId="193" fontId="102" fillId="36" borderId="26" xfId="7" applyNumberFormat="1" applyFont="1" applyFill="1" applyBorder="1" applyAlignment="1" applyProtection="1">
      <alignment horizontal="right"/>
    </xf>
    <xf numFmtId="193" fontId="102" fillId="36" borderId="27"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9" xfId="0" applyFont="1" applyFill="1" applyBorder="1" applyAlignment="1">
      <alignment horizontal="left" vertical="center" indent="1"/>
    </xf>
    <xf numFmtId="0" fontId="102" fillId="0" borderId="20" xfId="0" applyFont="1" applyFill="1" applyBorder="1" applyAlignment="1">
      <alignment horizontal="left" vertical="center"/>
    </xf>
    <xf numFmtId="0" fontId="102" fillId="0" borderId="22"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102" fillId="0" borderId="22"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3"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3"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3"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3"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3"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3"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5" xfId="0" applyFont="1" applyFill="1" applyBorder="1" applyAlignment="1">
      <alignment horizontal="left" vertical="center" indent="1"/>
    </xf>
    <xf numFmtId="0" fontId="106" fillId="0" borderId="26" xfId="0" applyFont="1" applyFill="1" applyBorder="1" applyAlignment="1"/>
    <xf numFmtId="193" fontId="102" fillId="36" borderId="26" xfId="0" applyNumberFormat="1" applyFont="1" applyFill="1" applyBorder="1" applyAlignment="1">
      <alignment horizontal="right"/>
    </xf>
    <xf numFmtId="193" fontId="102" fillId="36" borderId="27"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2"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5" xfId="0" applyFont="1" applyFill="1" applyBorder="1" applyAlignment="1">
      <alignment horizontal="center" vertical="center"/>
    </xf>
    <xf numFmtId="0" fontId="106" fillId="0" borderId="29"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9" xfId="0" applyFont="1" applyBorder="1" applyAlignment="1">
      <alignment vertical="center" wrapText="1"/>
    </xf>
    <xf numFmtId="0" fontId="107" fillId="0" borderId="20" xfId="0" applyFont="1" applyBorder="1" applyAlignment="1">
      <alignment vertical="center" wrapText="1"/>
    </xf>
    <xf numFmtId="0" fontId="104" fillId="0" borderId="124" xfId="0" applyFont="1" applyBorder="1" applyAlignment="1">
      <alignment horizontal="center" vertical="center" wrapText="1"/>
    </xf>
    <xf numFmtId="0" fontId="104" fillId="0" borderId="108" xfId="0" applyFont="1" applyBorder="1" applyAlignment="1">
      <alignment vertical="center" wrapText="1"/>
    </xf>
    <xf numFmtId="3" fontId="104" fillId="36" borderId="108" xfId="0" applyNumberFormat="1" applyFont="1" applyFill="1" applyBorder="1" applyAlignment="1">
      <alignment vertical="center" wrapText="1"/>
    </xf>
    <xf numFmtId="3" fontId="104" fillId="36" borderId="109"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14" fontId="102" fillId="3" borderId="108" xfId="8" quotePrefix="1" applyNumberFormat="1" applyFont="1" applyFill="1" applyBorder="1" applyAlignment="1" applyProtection="1">
      <alignment horizontal="left" vertical="center" wrapText="1" indent="2"/>
      <protection locked="0"/>
    </xf>
    <xf numFmtId="3" fontId="104" fillId="0" borderId="108" xfId="0" applyNumberFormat="1" applyFont="1" applyBorder="1" applyAlignment="1">
      <alignment vertical="center" wrapText="1"/>
    </xf>
    <xf numFmtId="3" fontId="104" fillId="0" borderId="109" xfId="0" applyNumberFormat="1" applyFont="1" applyBorder="1" applyAlignment="1">
      <alignment vertical="center" wrapText="1"/>
    </xf>
    <xf numFmtId="3" fontId="104" fillId="0" borderId="24" xfId="0" applyNumberFormat="1" applyFont="1" applyBorder="1" applyAlignment="1">
      <alignment vertical="center" wrapText="1"/>
    </xf>
    <xf numFmtId="14" fontId="102" fillId="3" borderId="108" xfId="8" quotePrefix="1" applyNumberFormat="1" applyFont="1" applyFill="1" applyBorder="1" applyAlignment="1" applyProtection="1">
      <alignment horizontal="left" vertical="center" wrapText="1" indent="3"/>
      <protection locked="0"/>
    </xf>
    <xf numFmtId="0" fontId="104" fillId="0" borderId="108" xfId="0" applyFont="1" applyFill="1" applyBorder="1" applyAlignment="1">
      <alignment horizontal="left" vertical="center" wrapText="1" indent="2"/>
    </xf>
    <xf numFmtId="3" fontId="104" fillId="0" borderId="108" xfId="0" applyNumberFormat="1" applyFont="1" applyFill="1" applyBorder="1" applyAlignment="1">
      <alignment vertical="center" wrapText="1"/>
    </xf>
    <xf numFmtId="3" fontId="104" fillId="0" borderId="24" xfId="0" applyNumberFormat="1" applyFont="1" applyFill="1" applyBorder="1" applyAlignment="1">
      <alignment vertical="center" wrapText="1"/>
    </xf>
    <xf numFmtId="0" fontId="104" fillId="0" borderId="124" xfId="0" applyFont="1" applyFill="1" applyBorder="1" applyAlignment="1">
      <alignment horizontal="center" vertical="center" wrapText="1"/>
    </xf>
    <xf numFmtId="0" fontId="104" fillId="0" borderId="108" xfId="0" applyFont="1" applyFill="1" applyBorder="1" applyAlignment="1">
      <alignment vertical="center" wrapText="1"/>
    </xf>
    <xf numFmtId="0" fontId="104" fillId="0" borderId="25" xfId="0" applyFont="1" applyBorder="1" applyAlignment="1">
      <alignment horizontal="center" vertical="center" wrapText="1"/>
    </xf>
    <xf numFmtId="0" fontId="107" fillId="0" borderId="26" xfId="0" applyFont="1" applyBorder="1" applyAlignment="1">
      <alignment vertical="center" wrapText="1"/>
    </xf>
    <xf numFmtId="3" fontId="104" fillId="36" borderId="26" xfId="0" applyNumberFormat="1" applyFont="1" applyFill="1" applyBorder="1" applyAlignment="1">
      <alignment vertical="center" wrapText="1"/>
    </xf>
    <xf numFmtId="3" fontId="104" fillId="36" borderId="28" xfId="0" applyNumberFormat="1" applyFont="1" applyFill="1" applyBorder="1" applyAlignment="1">
      <alignment vertical="center" wrapText="1"/>
    </xf>
    <xf numFmtId="3" fontId="104" fillId="36" borderId="43"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6" fillId="0" borderId="0" xfId="0" applyFont="1" applyFill="1" applyBorder="1" applyAlignment="1">
      <alignment horizontal="center" wrapText="1"/>
    </xf>
    <xf numFmtId="0" fontId="102" fillId="0" borderId="0" xfId="0" applyFont="1" applyBorder="1" applyAlignment="1">
      <alignment horizontal="right" wrapText="1"/>
    </xf>
    <xf numFmtId="0" fontId="102" fillId="0" borderId="19" xfId="0" applyFont="1" applyBorder="1"/>
    <xf numFmtId="0" fontId="106" fillId="0" borderId="30" xfId="0" applyFont="1" applyBorder="1" applyAlignment="1">
      <alignment horizontal="center" wrapText="1"/>
    </xf>
    <xf numFmtId="0" fontId="106" fillId="0" borderId="21" xfId="0" applyFont="1" applyBorder="1" applyAlignment="1">
      <alignment horizontal="center"/>
    </xf>
    <xf numFmtId="0" fontId="102" fillId="0" borderId="124" xfId="0" applyFont="1" applyBorder="1" applyAlignment="1">
      <alignment vertical="center"/>
    </xf>
    <xf numFmtId="0" fontId="102" fillId="0" borderId="109" xfId="0" applyFont="1" applyBorder="1" applyAlignment="1">
      <alignment wrapText="1"/>
    </xf>
    <xf numFmtId="0" fontId="104" fillId="0" borderId="122" xfId="0" applyFont="1" applyBorder="1" applyAlignment="1"/>
    <xf numFmtId="0" fontId="102" fillId="0" borderId="22" xfId="0" applyFont="1" applyBorder="1" applyAlignment="1">
      <alignment vertical="center"/>
    </xf>
    <xf numFmtId="0" fontId="106" fillId="0" borderId="8" xfId="0" applyFont="1" applyBorder="1" applyAlignment="1">
      <alignment horizontal="center" vertical="center" wrapText="1"/>
    </xf>
    <xf numFmtId="0" fontId="106" fillId="0" borderId="122" xfId="0" applyFont="1" applyBorder="1" applyAlignment="1">
      <alignment horizontal="center" vertical="center" wrapText="1"/>
    </xf>
    <xf numFmtId="0" fontId="102" fillId="0" borderId="122" xfId="0" applyFont="1" applyBorder="1" applyAlignment="1"/>
    <xf numFmtId="0" fontId="102" fillId="0" borderId="122" xfId="0" applyFont="1" applyBorder="1" applyAlignment="1">
      <alignment horizontal="left" vertical="center" wrapText="1"/>
    </xf>
    <xf numFmtId="0" fontId="102" fillId="0" borderId="8" xfId="0" applyFont="1" applyBorder="1" applyAlignment="1">
      <alignment wrapText="1"/>
    </xf>
    <xf numFmtId="0" fontId="102" fillId="0" borderId="24" xfId="0" applyFont="1" applyBorder="1" applyAlignment="1">
      <alignment wrapText="1"/>
    </xf>
    <xf numFmtId="0" fontId="102" fillId="0" borderId="108" xfId="0" applyFont="1" applyBorder="1" applyAlignment="1">
      <alignment wrapText="1"/>
    </xf>
    <xf numFmtId="194" fontId="104" fillId="0" borderId="24" xfId="20961" applyNumberFormat="1" applyFont="1" applyBorder="1" applyAlignment="1"/>
    <xf numFmtId="0" fontId="104" fillId="0" borderId="24" xfId="0" applyFont="1" applyBorder="1" applyAlignment="1"/>
    <xf numFmtId="194" fontId="104" fillId="0" borderId="122" xfId="20961" applyNumberFormat="1" applyFont="1" applyBorder="1" applyAlignment="1"/>
    <xf numFmtId="0" fontId="102" fillId="0" borderId="104" xfId="0" applyFont="1" applyBorder="1" applyAlignment="1">
      <alignment wrapText="1"/>
    </xf>
    <xf numFmtId="194" fontId="104" fillId="0" borderId="116" xfId="20961" applyNumberFormat="1" applyFont="1" applyBorder="1" applyAlignment="1"/>
    <xf numFmtId="0" fontId="102" fillId="0" borderId="25" xfId="0" applyFont="1" applyBorder="1"/>
    <xf numFmtId="0" fontId="102" fillId="0" borderId="28" xfId="0" applyFont="1" applyBorder="1" applyAlignment="1">
      <alignment wrapText="1"/>
    </xf>
    <xf numFmtId="0" fontId="104" fillId="0" borderId="27"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9" xfId="11" applyFont="1" applyFill="1" applyBorder="1" applyAlignment="1" applyProtection="1">
      <alignment vertical="center"/>
    </xf>
    <xf numFmtId="0" fontId="102" fillId="0" borderId="20" xfId="11" applyFont="1" applyFill="1" applyBorder="1" applyAlignment="1" applyProtection="1">
      <alignment vertical="center"/>
    </xf>
    <xf numFmtId="0" fontId="106" fillId="0" borderId="20" xfId="11" applyFont="1" applyFill="1" applyBorder="1" applyAlignment="1" applyProtection="1">
      <alignment horizontal="center" vertical="center"/>
    </xf>
    <xf numFmtId="0" fontId="106" fillId="0" borderId="21"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4" xfId="0" applyFont="1" applyBorder="1"/>
    <xf numFmtId="0" fontId="104" fillId="0" borderId="7"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5" fillId="0" borderId="124" xfId="0" applyFont="1" applyBorder="1" applyAlignment="1">
      <alignment horizontal="center"/>
    </xf>
    <xf numFmtId="0" fontId="104" fillId="0" borderId="107" xfId="0" applyFont="1" applyBorder="1" applyAlignment="1">
      <alignment vertical="center" wrapText="1"/>
    </xf>
    <xf numFmtId="167" fontId="104" fillId="0" borderId="108" xfId="0" applyNumberFormat="1" applyFont="1" applyBorder="1" applyAlignment="1">
      <alignment horizontal="center" vertical="center"/>
    </xf>
    <xf numFmtId="167" fontId="104" fillId="0" borderId="122" xfId="0" applyNumberFormat="1" applyFont="1" applyBorder="1" applyAlignment="1">
      <alignment horizontal="center" vertical="center"/>
    </xf>
    <xf numFmtId="167" fontId="111" fillId="0" borderId="108" xfId="0" applyNumberFormat="1" applyFont="1" applyBorder="1" applyAlignment="1">
      <alignment horizontal="center" vertical="center"/>
    </xf>
    <xf numFmtId="0" fontId="111" fillId="0" borderId="107" xfId="0" applyFont="1" applyBorder="1" applyAlignment="1">
      <alignment vertical="center" wrapText="1"/>
    </xf>
    <xf numFmtId="167" fontId="105" fillId="0" borderId="0" xfId="0" applyNumberFormat="1" applyFont="1"/>
    <xf numFmtId="0" fontId="105" fillId="0" borderId="25" xfId="0" applyFont="1" applyBorder="1"/>
    <xf numFmtId="0" fontId="107" fillId="36" borderId="125" xfId="0" applyFont="1" applyFill="1" applyBorder="1" applyAlignment="1">
      <alignment vertical="center" wrapText="1"/>
    </xf>
    <xf numFmtId="167" fontId="107" fillId="36" borderId="26" xfId="0" applyNumberFormat="1" applyFont="1" applyFill="1" applyBorder="1" applyAlignment="1">
      <alignment horizontal="center" vertical="center"/>
    </xf>
    <xf numFmtId="167" fontId="107" fillId="36" borderId="27"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9" xfId="0" applyFont="1" applyBorder="1" applyAlignment="1">
      <alignment horizontal="center" vertical="center"/>
    </xf>
    <xf numFmtId="0" fontId="107" fillId="36" borderId="31" xfId="0" applyFont="1" applyFill="1" applyBorder="1" applyAlignment="1">
      <alignment wrapText="1"/>
    </xf>
    <xf numFmtId="193" fontId="105" fillId="36" borderId="21" xfId="0" applyNumberFormat="1" applyFont="1" applyFill="1" applyBorder="1" applyAlignment="1">
      <alignment horizontal="center" vertical="center"/>
    </xf>
    <xf numFmtId="0" fontId="104" fillId="0" borderId="22" xfId="0" applyFont="1" applyBorder="1" applyAlignment="1">
      <alignment horizontal="center" vertical="center"/>
    </xf>
    <xf numFmtId="0" fontId="104" fillId="0" borderId="9" xfId="0" applyFont="1" applyFill="1" applyBorder="1" applyAlignment="1"/>
    <xf numFmtId="193" fontId="105" fillId="0" borderId="23" xfId="0" applyNumberFormat="1" applyFont="1" applyBorder="1" applyAlignment="1"/>
    <xf numFmtId="0" fontId="105" fillId="0" borderId="0" xfId="0" applyFont="1" applyAlignment="1"/>
    <xf numFmtId="0" fontId="104" fillId="0" borderId="22"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3"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3"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3" xfId="0" applyNumberFormat="1" applyFont="1" applyFill="1" applyBorder="1" applyAlignment="1">
      <alignment wrapText="1"/>
    </xf>
    <xf numFmtId="0" fontId="107" fillId="36" borderId="77" xfId="0" applyFont="1" applyFill="1" applyBorder="1" applyAlignment="1">
      <alignment wrapText="1"/>
    </xf>
    <xf numFmtId="193" fontId="105" fillId="36"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9"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1" xfId="2" applyNumberFormat="1" applyFont="1" applyFill="1" applyBorder="1" applyAlignment="1" applyProtection="1">
      <alignment horizontal="center" vertical="center"/>
      <protection locked="0"/>
    </xf>
    <xf numFmtId="0" fontId="102" fillId="0" borderId="22"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193" fontId="102" fillId="36" borderId="23" xfId="2" applyNumberFormat="1" applyFont="1" applyFill="1" applyBorder="1" applyAlignment="1" applyProtection="1">
      <alignment vertical="top"/>
    </xf>
    <xf numFmtId="0" fontId="102" fillId="3" borderId="7" xfId="13" applyFont="1" applyFill="1" applyBorder="1" applyAlignment="1" applyProtection="1">
      <alignment vertical="center" wrapText="1"/>
      <protection locked="0"/>
    </xf>
    <xf numFmtId="193" fontId="102" fillId="3" borderId="23" xfId="2" applyNumberFormat="1" applyFont="1" applyFill="1" applyBorder="1" applyAlignment="1" applyProtection="1">
      <alignment vertical="top"/>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xf>
    <xf numFmtId="0" fontId="102" fillId="3" borderId="7" xfId="13" applyFont="1" applyFill="1" applyBorder="1" applyAlignment="1" applyProtection="1">
      <alignment horizontal="left" vertical="center" wrapText="1"/>
      <protection locked="0"/>
    </xf>
    <xf numFmtId="193" fontId="102" fillId="3"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2"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5" xfId="9" applyFont="1" applyFill="1" applyBorder="1" applyAlignment="1" applyProtection="1">
      <alignment horizontal="center" vertical="center" wrapText="1"/>
      <protection locked="0"/>
    </xf>
    <xf numFmtId="0" fontId="106" fillId="36" borderId="26" xfId="13" applyFont="1" applyFill="1" applyBorder="1" applyAlignment="1" applyProtection="1">
      <alignment vertical="center" wrapText="1"/>
      <protection locked="0"/>
    </xf>
    <xf numFmtId="193" fontId="102" fillId="36" borderId="27" xfId="2" applyNumberFormat="1" applyFont="1" applyFill="1" applyBorder="1" applyAlignment="1" applyProtection="1">
      <alignment vertical="top" wrapText="1"/>
    </xf>
    <xf numFmtId="0" fontId="107" fillId="0" borderId="0" xfId="21410" applyFont="1" applyFill="1" applyAlignment="1" applyProtection="1">
      <alignment horizontal="left" vertical="center"/>
      <protection locked="0"/>
    </xf>
    <xf numFmtId="0" fontId="107" fillId="36" borderId="20"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4" xfId="0" applyFont="1" applyFill="1" applyBorder="1" applyAlignment="1">
      <alignment horizontal="left" vertical="center" wrapText="1"/>
    </xf>
    <xf numFmtId="0" fontId="107" fillId="36" borderId="108" xfId="0" applyFont="1" applyFill="1" applyBorder="1" applyAlignment="1">
      <alignment horizontal="left" vertical="center" wrapText="1"/>
    </xf>
    <xf numFmtId="0" fontId="107" fillId="36" borderId="122"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4" xfId="0" applyFont="1" applyFill="1" applyBorder="1" applyAlignment="1">
      <alignment horizontal="right" vertical="center" wrapText="1"/>
    </xf>
    <xf numFmtId="0" fontId="104" fillId="0" borderId="108" xfId="0" applyFont="1" applyFill="1" applyBorder="1" applyAlignment="1">
      <alignment horizontal="left" vertical="center" wrapText="1"/>
    </xf>
    <xf numFmtId="10" fontId="102" fillId="0" borderId="108" xfId="20961" applyNumberFormat="1" applyFont="1" applyFill="1" applyBorder="1" applyAlignment="1">
      <alignment horizontal="left" vertical="center" wrapText="1"/>
    </xf>
    <xf numFmtId="164" fontId="104" fillId="0" borderId="122" xfId="7" applyNumberFormat="1" applyFont="1" applyFill="1" applyBorder="1" applyAlignment="1">
      <alignment horizontal="right" vertical="center" wrapText="1"/>
    </xf>
    <xf numFmtId="10" fontId="104" fillId="0" borderId="108" xfId="20961" applyNumberFormat="1" applyFont="1" applyFill="1" applyBorder="1" applyAlignment="1">
      <alignment horizontal="left" vertical="center" wrapText="1"/>
    </xf>
    <xf numFmtId="10" fontId="107" fillId="36" borderId="108" xfId="0" applyNumberFormat="1" applyFont="1" applyFill="1" applyBorder="1" applyAlignment="1">
      <alignment horizontal="left" vertical="center" wrapText="1"/>
    </xf>
    <xf numFmtId="1" fontId="107" fillId="36" borderId="122" xfId="0" applyNumberFormat="1" applyFont="1" applyFill="1" applyBorder="1" applyAlignment="1">
      <alignment horizontal="right" vertical="center" wrapText="1"/>
    </xf>
    <xf numFmtId="10" fontId="107" fillId="36" borderId="108" xfId="20961" applyNumberFormat="1" applyFont="1" applyFill="1" applyBorder="1" applyAlignment="1">
      <alignment horizontal="left" vertical="center" wrapText="1"/>
    </xf>
    <xf numFmtId="49" fontId="104" fillId="0" borderId="124" xfId="0" applyNumberFormat="1" applyFont="1" applyFill="1" applyBorder="1" applyAlignment="1">
      <alignment horizontal="right" vertical="center" wrapText="1"/>
    </xf>
    <xf numFmtId="10" fontId="107" fillId="36" borderId="108" xfId="0" applyNumberFormat="1" applyFont="1" applyFill="1" applyBorder="1" applyAlignment="1">
      <alignment horizontal="center" vertical="center" wrapText="1"/>
    </xf>
    <xf numFmtId="1" fontId="107" fillId="36" borderId="122" xfId="0" applyNumberFormat="1" applyFont="1" applyFill="1" applyBorder="1" applyAlignment="1">
      <alignment horizontal="center" vertical="center" wrapText="1"/>
    </xf>
    <xf numFmtId="0" fontId="107" fillId="0" borderId="124" xfId="0" applyFont="1" applyFill="1" applyBorder="1" applyAlignment="1">
      <alignment horizontal="left" vertical="center" wrapText="1"/>
    </xf>
    <xf numFmtId="49" fontId="106" fillId="0" borderId="25" xfId="5" applyNumberFormat="1" applyFont="1" applyFill="1" applyBorder="1" applyAlignment="1" applyProtection="1">
      <alignment horizontal="left" vertical="center"/>
      <protection locked="0"/>
    </xf>
    <xf numFmtId="0" fontId="102" fillId="0" borderId="26" xfId="9" applyFont="1" applyFill="1" applyBorder="1" applyAlignment="1" applyProtection="1">
      <alignment horizontal="left" vertical="center" wrapText="1"/>
      <protection locked="0"/>
    </xf>
    <xf numFmtId="10" fontId="102" fillId="0" borderId="26" xfId="20961" applyNumberFormat="1" applyFont="1" applyFill="1" applyBorder="1" applyAlignment="1" applyProtection="1">
      <alignment horizontal="left" vertical="center"/>
    </xf>
    <xf numFmtId="164" fontId="102" fillId="0" borderId="27" xfId="7" applyNumberFormat="1" applyFont="1" applyFill="1" applyBorder="1" applyAlignment="1" applyProtection="1">
      <alignment horizontal="right" vertical="center"/>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2" xfId="0" applyFont="1" applyBorder="1" applyAlignment="1">
      <alignment horizontal="center"/>
    </xf>
    <xf numFmtId="0" fontId="104" fillId="0" borderId="36" xfId="0" applyFont="1" applyBorder="1" applyAlignment="1">
      <alignment wrapText="1"/>
    </xf>
    <xf numFmtId="193" fontId="104" fillId="0" borderId="35" xfId="0" applyNumberFormat="1" applyFont="1" applyBorder="1" applyAlignment="1">
      <alignment vertical="center"/>
    </xf>
    <xf numFmtId="167" fontId="104" fillId="0" borderId="69" xfId="0" applyNumberFormat="1" applyFont="1" applyBorder="1" applyAlignment="1">
      <alignment horizontal="center"/>
    </xf>
    <xf numFmtId="167" fontId="105" fillId="0" borderId="0" xfId="0" applyNumberFormat="1" applyFont="1" applyBorder="1" applyAlignment="1">
      <alignment horizontal="center"/>
    </xf>
    <xf numFmtId="0" fontId="104" fillId="0" borderId="12" xfId="0" applyFont="1" applyBorder="1" applyAlignment="1">
      <alignment wrapText="1"/>
    </xf>
    <xf numFmtId="193" fontId="104" fillId="0" borderId="14" xfId="0" applyNumberFormat="1" applyFont="1" applyBorder="1" applyAlignment="1">
      <alignment vertical="center"/>
    </xf>
    <xf numFmtId="167" fontId="104" fillId="0" borderId="67" xfId="0" applyNumberFormat="1" applyFont="1" applyBorder="1" applyAlignment="1">
      <alignment horizontal="center"/>
    </xf>
    <xf numFmtId="193" fontId="111" fillId="0" borderId="14" xfId="0" applyNumberFormat="1" applyFont="1" applyBorder="1" applyAlignment="1">
      <alignment vertical="center"/>
    </xf>
    <xf numFmtId="167" fontId="111" fillId="0" borderId="67"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193" fontId="104" fillId="36" borderId="14" xfId="0" applyNumberFormat="1" applyFont="1" applyFill="1" applyBorder="1" applyAlignment="1">
      <alignment vertical="center"/>
    </xf>
    <xf numFmtId="167" fontId="110" fillId="77" borderId="67" xfId="0" applyNumberFormat="1" applyFont="1" applyFill="1" applyBorder="1" applyAlignment="1">
      <alignment horizontal="center"/>
    </xf>
    <xf numFmtId="0" fontId="104" fillId="0" borderId="13" xfId="0" applyFont="1" applyBorder="1" applyAlignment="1">
      <alignment wrapText="1"/>
    </xf>
    <xf numFmtId="193" fontId="104" fillId="0" borderId="15" xfId="0" applyNumberFormat="1" applyFont="1" applyBorder="1" applyAlignment="1">
      <alignment vertical="center"/>
    </xf>
    <xf numFmtId="167" fontId="104" fillId="0" borderId="70" xfId="0" applyNumberFormat="1" applyFont="1" applyBorder="1" applyAlignment="1">
      <alignment horizontal="center"/>
    </xf>
    <xf numFmtId="0" fontId="107" fillId="36" borderId="16" xfId="0" applyFont="1" applyFill="1" applyBorder="1" applyAlignment="1">
      <alignment wrapText="1"/>
    </xf>
    <xf numFmtId="193" fontId="107" fillId="36" borderId="17" xfId="0" applyNumberFormat="1" applyFont="1" applyFill="1" applyBorder="1" applyAlignment="1">
      <alignment vertical="center"/>
    </xf>
    <xf numFmtId="167" fontId="107" fillId="36" borderId="62" xfId="0" applyNumberFormat="1" applyFont="1" applyFill="1" applyBorder="1" applyAlignment="1">
      <alignment horizontal="center"/>
    </xf>
    <xf numFmtId="167" fontId="114" fillId="0" borderId="0" xfId="0" applyNumberFormat="1" applyFont="1" applyFill="1" applyBorder="1" applyAlignment="1">
      <alignment horizontal="center"/>
    </xf>
    <xf numFmtId="193" fontId="104" fillId="0" borderId="18" xfId="0" applyNumberFormat="1" applyFont="1" applyBorder="1" applyAlignment="1">
      <alignment vertical="center"/>
    </xf>
    <xf numFmtId="167" fontId="104" fillId="0" borderId="66" xfId="0" applyNumberFormat="1" applyFont="1" applyBorder="1" applyAlignment="1">
      <alignment horizontal="center"/>
    </xf>
    <xf numFmtId="0" fontId="104" fillId="0" borderId="124" xfId="0" applyFont="1" applyBorder="1" applyAlignment="1">
      <alignment horizontal="center"/>
    </xf>
    <xf numFmtId="0" fontId="111" fillId="0" borderId="13" xfId="0" applyFont="1" applyBorder="1" applyAlignment="1">
      <alignment horizontal="right" wrapText="1"/>
    </xf>
    <xf numFmtId="193" fontId="111" fillId="0" borderId="15" xfId="0" applyNumberFormat="1" applyFont="1" applyBorder="1" applyAlignment="1">
      <alignment vertical="center"/>
    </xf>
    <xf numFmtId="167" fontId="104" fillId="0" borderId="71" xfId="0" applyNumberFormat="1" applyFont="1" applyBorder="1" applyAlignment="1">
      <alignment horizontal="center"/>
    </xf>
    <xf numFmtId="193" fontId="107" fillId="36" borderId="145" xfId="0" applyNumberFormat="1" applyFont="1" applyFill="1" applyBorder="1" applyAlignment="1">
      <alignment vertical="center"/>
    </xf>
    <xf numFmtId="0" fontId="104" fillId="0" borderId="25" xfId="0" applyFont="1" applyBorder="1" applyAlignment="1">
      <alignment horizontal="center"/>
    </xf>
    <xf numFmtId="0" fontId="107" fillId="36" borderId="63" xfId="0" applyFont="1" applyFill="1" applyBorder="1" applyAlignment="1">
      <alignment wrapText="1"/>
    </xf>
    <xf numFmtId="193" fontId="107" fillId="36" borderId="64" xfId="0" applyNumberFormat="1" applyFont="1" applyFill="1" applyBorder="1" applyAlignment="1">
      <alignment vertical="center"/>
    </xf>
    <xf numFmtId="167" fontId="107" fillId="36" borderId="65"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60" xfId="0" applyFont="1" applyBorder="1"/>
    <xf numFmtId="0" fontId="104" fillId="0" borderId="61" xfId="0" applyFont="1" applyBorder="1"/>
    <xf numFmtId="0" fontId="104" fillId="0" borderId="20" xfId="0" applyFont="1" applyBorder="1" applyAlignment="1">
      <alignment horizontal="center" vertical="center"/>
    </xf>
    <xf numFmtId="0" fontId="104" fillId="0" borderId="30" xfId="0" applyFont="1" applyBorder="1" applyAlignment="1">
      <alignment horizontal="center" vertical="center"/>
    </xf>
    <xf numFmtId="0" fontId="104" fillId="0" borderId="21" xfId="0" applyFont="1" applyBorder="1" applyAlignment="1">
      <alignment horizontal="center" vertical="center"/>
    </xf>
    <xf numFmtId="0" fontId="104" fillId="0" borderId="72" xfId="0" applyFont="1" applyBorder="1"/>
    <xf numFmtId="9" fontId="115" fillId="0" borderId="3" xfId="0" applyNumberFormat="1" applyFont="1" applyFill="1" applyBorder="1" applyAlignment="1">
      <alignment horizontal="center" vertical="center"/>
    </xf>
    <xf numFmtId="0" fontId="104" fillId="0" borderId="22"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3" xfId="0" applyNumberFormat="1" applyFont="1" applyBorder="1" applyAlignment="1"/>
    <xf numFmtId="0" fontId="112" fillId="0" borderId="0" xfId="0" applyFont="1" applyAlignment="1"/>
    <xf numFmtId="0" fontId="102" fillId="3" borderId="25" xfId="9" applyFont="1" applyFill="1" applyBorder="1" applyAlignment="1" applyProtection="1">
      <alignment horizontal="left" vertical="center"/>
      <protection locked="0"/>
    </xf>
    <xf numFmtId="0" fontId="106" fillId="3" borderId="26" xfId="16" applyFont="1" applyFill="1" applyBorder="1" applyAlignment="1" applyProtection="1">
      <protection locked="0"/>
    </xf>
    <xf numFmtId="193" fontId="104" fillId="36" borderId="26" xfId="0" applyNumberFormat="1" applyFont="1" applyFill="1" applyBorder="1"/>
    <xf numFmtId="164" fontId="104" fillId="36" borderId="27" xfId="7" applyNumberFormat="1" applyFont="1" applyFill="1" applyBorder="1"/>
    <xf numFmtId="0" fontId="107" fillId="0" borderId="0" xfId="0" applyFont="1" applyFill="1" applyAlignment="1">
      <alignment horizontal="center" wrapText="1"/>
    </xf>
    <xf numFmtId="0" fontId="104" fillId="0" borderId="19" xfId="0" applyFont="1" applyBorder="1"/>
    <xf numFmtId="0" fontId="104" fillId="0" borderId="21" xfId="0" applyFont="1" applyBorder="1"/>
    <xf numFmtId="0" fontId="104" fillId="0" borderId="23" xfId="0" applyFont="1" applyBorder="1" applyAlignment="1">
      <alignment horizontal="center" vertical="center"/>
    </xf>
    <xf numFmtId="164" fontId="102" fillId="3" borderId="22"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3" xfId="1" applyNumberFormat="1" applyFont="1" applyFill="1" applyBorder="1" applyAlignment="1" applyProtection="1">
      <alignment horizontal="center" vertical="center" wrapText="1"/>
      <protection locked="0"/>
    </xf>
    <xf numFmtId="0" fontId="102" fillId="3" borderId="22" xfId="5" applyFont="1" applyFill="1" applyBorder="1" applyAlignment="1" applyProtection="1">
      <alignment horizontal="right" vertical="center"/>
      <protection locked="0"/>
    </xf>
    <xf numFmtId="0" fontId="102" fillId="3" borderId="23" xfId="13" applyFont="1" applyFill="1" applyBorder="1" applyAlignment="1" applyProtection="1">
      <alignment horizontal="left" vertical="center"/>
      <protection locked="0"/>
    </xf>
    <xf numFmtId="193" fontId="104" fillId="0" borderId="22" xfId="0" applyNumberFormat="1" applyFont="1" applyBorder="1" applyAlignment="1"/>
    <xf numFmtId="193" fontId="104" fillId="0" borderId="3" xfId="0" applyNumberFormat="1" applyFont="1" applyBorder="1" applyAlignment="1"/>
    <xf numFmtId="193" fontId="104" fillId="0" borderId="23" xfId="0" applyNumberFormat="1" applyFont="1" applyBorder="1" applyAlignment="1"/>
    <xf numFmtId="164" fontId="104" fillId="0" borderId="24" xfId="7" applyNumberFormat="1" applyFont="1" applyBorder="1" applyAlignment="1">
      <alignment wrapText="1"/>
    </xf>
    <xf numFmtId="164" fontId="104" fillId="0" borderId="24" xfId="7" applyNumberFormat="1" applyFont="1" applyBorder="1" applyAlignment="1"/>
    <xf numFmtId="193" fontId="104" fillId="36" borderId="57" xfId="0" applyNumberFormat="1" applyFont="1" applyFill="1" applyBorder="1" applyAlignment="1"/>
    <xf numFmtId="0" fontId="106" fillId="3" borderId="27" xfId="16" applyFont="1" applyFill="1" applyBorder="1" applyAlignment="1" applyProtection="1">
      <protection locked="0"/>
    </xf>
    <xf numFmtId="193" fontId="104" fillId="36" borderId="25" xfId="0" applyNumberFormat="1" applyFont="1" applyFill="1" applyBorder="1"/>
    <xf numFmtId="193" fontId="104" fillId="36" borderId="27" xfId="0" applyNumberFormat="1" applyFont="1" applyFill="1" applyBorder="1"/>
    <xf numFmtId="193" fontId="104" fillId="36" borderId="58"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20" xfId="0" applyFont="1" applyBorder="1"/>
    <xf numFmtId="0" fontId="112" fillId="0" borderId="0" xfId="0" applyFont="1" applyAlignment="1">
      <alignment wrapText="1"/>
    </xf>
    <xf numFmtId="0" fontId="104" fillId="0" borderId="7" xfId="0" applyFont="1" applyBorder="1"/>
    <xf numFmtId="0" fontId="104" fillId="0" borderId="25" xfId="0" applyFont="1" applyBorder="1"/>
    <xf numFmtId="0" fontId="107" fillId="0" borderId="26" xfId="0" applyFont="1" applyBorder="1"/>
    <xf numFmtId="9" fontId="104" fillId="36" borderId="27" xfId="20961" applyFont="1" applyFill="1" applyBorder="1"/>
    <xf numFmtId="0" fontId="111" fillId="3" borderId="120" xfId="0" applyFont="1" applyFill="1" applyBorder="1" applyAlignment="1">
      <alignment horizontal="left"/>
    </xf>
    <xf numFmtId="0" fontId="111" fillId="3" borderId="121" xfId="0" applyFont="1" applyFill="1" applyBorder="1" applyAlignment="1">
      <alignment horizontal="left"/>
    </xf>
    <xf numFmtId="0" fontId="104" fillId="0" borderId="108" xfId="0" applyFont="1" applyFill="1" applyBorder="1" applyAlignment="1">
      <alignment horizontal="center" vertical="center" wrapText="1"/>
    </xf>
    <xf numFmtId="0" fontId="104" fillId="0" borderId="122" xfId="0" applyFont="1" applyFill="1" applyBorder="1" applyAlignment="1">
      <alignment horizontal="center" vertical="center" wrapText="1"/>
    </xf>
    <xf numFmtId="0" fontId="107" fillId="3" borderId="123" xfId="0" applyFont="1" applyFill="1" applyBorder="1" applyAlignment="1">
      <alignment vertical="center"/>
    </xf>
    <xf numFmtId="0" fontId="104" fillId="3" borderId="106" xfId="0" applyFont="1" applyFill="1" applyBorder="1" applyAlignment="1">
      <alignment vertical="center"/>
    </xf>
    <xf numFmtId="0" fontId="104" fillId="3" borderId="24" xfId="0" applyFont="1" applyFill="1" applyBorder="1" applyAlignment="1">
      <alignment vertical="center"/>
    </xf>
    <xf numFmtId="0" fontId="104" fillId="0" borderId="78"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9" xfId="1061" applyNumberFormat="1" applyFont="1" applyFill="1" applyBorder="1" applyAlignment="1">
      <alignment vertical="center"/>
    </xf>
    <xf numFmtId="164" fontId="104" fillId="0" borderId="73" xfId="1061" applyNumberFormat="1" applyFont="1" applyFill="1" applyBorder="1" applyAlignment="1">
      <alignment vertical="center"/>
    </xf>
    <xf numFmtId="0" fontId="104" fillId="0" borderId="124" xfId="0" applyFont="1" applyFill="1" applyBorder="1" applyAlignment="1">
      <alignment horizontal="center" vertical="center"/>
    </xf>
    <xf numFmtId="0" fontId="104" fillId="0" borderId="108" xfId="0" applyFont="1" applyFill="1" applyBorder="1" applyAlignment="1">
      <alignment vertical="center"/>
    </xf>
    <xf numFmtId="164" fontId="104" fillId="0" borderId="108" xfId="1061" applyNumberFormat="1" applyFont="1" applyFill="1" applyBorder="1" applyAlignment="1">
      <alignment vertical="center"/>
    </xf>
    <xf numFmtId="0" fontId="107" fillId="0" borderId="108" xfId="0" applyFont="1" applyFill="1" applyBorder="1" applyAlignment="1">
      <alignment vertical="center"/>
    </xf>
    <xf numFmtId="0" fontId="107" fillId="0" borderId="26" xfId="0" applyFont="1" applyFill="1" applyBorder="1" applyAlignment="1">
      <alignment vertical="center"/>
    </xf>
    <xf numFmtId="164" fontId="104" fillId="0" borderId="26" xfId="1061" applyNumberFormat="1" applyFont="1" applyFill="1" applyBorder="1" applyAlignment="1">
      <alignment vertical="center"/>
    </xf>
    <xf numFmtId="164" fontId="104" fillId="0" borderId="28" xfId="1061" applyNumberFormat="1" applyFont="1" applyFill="1" applyBorder="1" applyAlignment="1">
      <alignment vertical="center"/>
    </xf>
    <xf numFmtId="164" fontId="104" fillId="0" borderId="27" xfId="1061" applyNumberFormat="1" applyFont="1" applyFill="1" applyBorder="1" applyAlignment="1">
      <alignment vertical="center"/>
    </xf>
    <xf numFmtId="0" fontId="104" fillId="3" borderId="72" xfId="0" applyFont="1" applyFill="1" applyBorder="1" applyAlignment="1">
      <alignment horizontal="center" vertical="center"/>
    </xf>
    <xf numFmtId="0" fontId="104" fillId="3" borderId="0" xfId="0" applyFont="1" applyFill="1" applyBorder="1" applyAlignment="1">
      <alignment vertical="center"/>
    </xf>
    <xf numFmtId="0" fontId="104" fillId="0" borderId="19" xfId="0" applyFont="1" applyFill="1" applyBorder="1" applyAlignment="1">
      <alignment horizontal="center" vertical="center"/>
    </xf>
    <xf numFmtId="0" fontId="104" fillId="0" borderId="20" xfId="0" applyFont="1" applyFill="1" applyBorder="1" applyAlignment="1">
      <alignment vertical="center"/>
    </xf>
    <xf numFmtId="169" fontId="102" fillId="37" borderId="61" xfId="20" applyFont="1" applyBorder="1"/>
    <xf numFmtId="164" fontId="104" fillId="0" borderId="30" xfId="0" applyNumberFormat="1" applyFont="1" applyFill="1" applyBorder="1" applyAlignment="1">
      <alignment vertical="center"/>
    </xf>
    <xf numFmtId="164" fontId="104" fillId="0" borderId="30" xfId="1061" applyNumberFormat="1" applyFont="1" applyFill="1" applyBorder="1" applyAlignment="1">
      <alignment vertical="center"/>
    </xf>
    <xf numFmtId="164" fontId="104" fillId="0" borderId="21"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28" xfId="20" applyFont="1" applyBorder="1"/>
    <xf numFmtId="169" fontId="102" fillId="37" borderId="119" xfId="20" applyFont="1" applyBorder="1"/>
    <xf numFmtId="169" fontId="102" fillId="37" borderId="125" xfId="20" applyFont="1" applyBorder="1"/>
    <xf numFmtId="164" fontId="104" fillId="0" borderId="104" xfId="1061" applyNumberFormat="1" applyFont="1" applyFill="1" applyBorder="1" applyAlignment="1">
      <alignment vertical="center"/>
    </xf>
    <xf numFmtId="164" fontId="104" fillId="0" borderId="116" xfId="1061" applyNumberFormat="1" applyFont="1" applyFill="1" applyBorder="1" applyAlignment="1">
      <alignment vertical="center"/>
    </xf>
    <xf numFmtId="0" fontId="104" fillId="0" borderId="117" xfId="0" applyFont="1" applyFill="1" applyBorder="1" applyAlignment="1">
      <alignment horizontal="center" vertical="center"/>
    </xf>
    <xf numFmtId="0" fontId="104" fillId="0" borderId="105" xfId="0" applyFont="1" applyFill="1" applyBorder="1" applyAlignment="1">
      <alignment vertical="center"/>
    </xf>
    <xf numFmtId="169" fontId="102" fillId="37" borderId="34" xfId="20" applyFont="1" applyBorder="1"/>
    <xf numFmtId="10" fontId="104" fillId="0" borderId="102" xfId="20641" applyNumberFormat="1" applyFont="1" applyFill="1" applyBorder="1" applyAlignment="1">
      <alignment vertical="center"/>
    </xf>
    <xf numFmtId="10" fontId="104" fillId="0" borderId="118" xfId="20641" applyNumberFormat="1" applyFont="1" applyFill="1" applyBorder="1" applyAlignment="1">
      <alignment vertical="center"/>
    </xf>
    <xf numFmtId="0" fontId="107" fillId="0" borderId="0" xfId="0" applyFont="1"/>
    <xf numFmtId="0" fontId="104" fillId="0" borderId="60" xfId="0" applyFont="1" applyBorder="1" applyAlignment="1">
      <alignment horizontal="center"/>
    </xf>
    <xf numFmtId="0" fontId="104" fillId="0" borderId="61" xfId="0" applyFont="1" applyBorder="1" applyAlignment="1">
      <alignment horizontal="center"/>
    </xf>
    <xf numFmtId="0" fontId="104" fillId="0" borderId="20" xfId="0" applyFont="1" applyBorder="1" applyAlignment="1">
      <alignment horizontal="center"/>
    </xf>
    <xf numFmtId="0" fontId="104" fillId="0" borderId="21" xfId="0" applyFont="1" applyBorder="1" applyAlignment="1">
      <alignment horizontal="center"/>
    </xf>
    <xf numFmtId="0" fontId="112" fillId="0" borderId="0" xfId="0" applyFont="1" applyAlignment="1">
      <alignment horizontal="center"/>
    </xf>
    <xf numFmtId="0" fontId="102" fillId="3" borderId="22"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3"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3"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5" xfId="9" applyFont="1" applyFill="1" applyBorder="1" applyAlignment="1" applyProtection="1">
      <alignment horizontal="right" vertical="center"/>
      <protection locked="0"/>
    </xf>
    <xf numFmtId="193" fontId="106" fillId="36" borderId="26" xfId="16" applyNumberFormat="1" applyFont="1" applyFill="1" applyBorder="1" applyAlignment="1" applyProtection="1">
      <protection locked="0"/>
    </xf>
    <xf numFmtId="3" fontId="106" fillId="36" borderId="26" xfId="16" applyNumberFormat="1" applyFont="1" applyFill="1" applyBorder="1" applyAlignment="1" applyProtection="1">
      <protection locked="0"/>
    </xf>
    <xf numFmtId="193" fontId="106" fillId="36" borderId="26" xfId="1" applyNumberFormat="1" applyFont="1" applyFill="1" applyBorder="1" applyAlignment="1" applyProtection="1">
      <protection locked="0"/>
    </xf>
    <xf numFmtId="193" fontId="102" fillId="3" borderId="26" xfId="5" applyNumberFormat="1" applyFont="1" applyFill="1" applyBorder="1" applyProtection="1">
      <protection locked="0"/>
    </xf>
    <xf numFmtId="164" fontId="106" fillId="36" borderId="27" xfId="1" applyNumberFormat="1" applyFont="1" applyFill="1" applyBorder="1" applyAlignment="1" applyProtection="1">
      <protection locked="0"/>
    </xf>
    <xf numFmtId="193" fontId="104" fillId="0" borderId="0" xfId="0" applyNumberFormat="1" applyFont="1"/>
    <xf numFmtId="0" fontId="103" fillId="79" borderId="109" xfId="21412" applyFont="1" applyFill="1" applyBorder="1" applyAlignment="1" applyProtection="1">
      <alignment vertical="center" wrapText="1"/>
      <protection locked="0"/>
    </xf>
    <xf numFmtId="0" fontId="106" fillId="79" borderId="107"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horizontal="left" vertical="center" wrapText="1"/>
      <protection locked="0"/>
    </xf>
    <xf numFmtId="164" fontId="116" fillId="0" borderId="108" xfId="948" applyNumberFormat="1" applyFont="1" applyFill="1" applyBorder="1" applyAlignment="1" applyProtection="1">
      <alignment horizontal="right" vertical="center"/>
      <protection locked="0"/>
    </xf>
    <xf numFmtId="0" fontId="103" fillId="80" borderId="108"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top" wrapText="1"/>
      <protection locked="0"/>
    </xf>
    <xf numFmtId="164" fontId="116" fillId="80" borderId="108" xfId="948" applyNumberFormat="1" applyFont="1" applyFill="1" applyBorder="1" applyAlignment="1" applyProtection="1">
      <alignment horizontal="right" vertical="center"/>
    </xf>
    <xf numFmtId="0" fontId="103" fillId="79" borderId="109" xfId="21412" applyFont="1" applyFill="1" applyBorder="1" applyAlignment="1" applyProtection="1">
      <alignment vertical="center"/>
      <protection locked="0"/>
    </xf>
    <xf numFmtId="164" fontId="106" fillId="79" borderId="107" xfId="948" applyNumberFormat="1" applyFont="1" applyFill="1" applyBorder="1" applyAlignment="1" applyProtection="1">
      <alignment horizontal="right" vertical="center"/>
      <protection locked="0"/>
    </xf>
    <xf numFmtId="0" fontId="116" fillId="70" borderId="107" xfId="21412" applyFont="1" applyFill="1" applyBorder="1" applyAlignment="1" applyProtection="1">
      <alignment vertical="center" wrapText="1"/>
      <protection locked="0"/>
    </xf>
    <xf numFmtId="0" fontId="116" fillId="70" borderId="107" xfId="21412" applyFont="1" applyFill="1" applyBorder="1" applyAlignment="1" applyProtection="1">
      <alignment horizontal="left" vertical="center" wrapText="1"/>
      <protection locked="0"/>
    </xf>
    <xf numFmtId="0" fontId="116" fillId="3"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vertical="center" wrapText="1"/>
      <protection locked="0"/>
    </xf>
    <xf numFmtId="0" fontId="116" fillId="3" borderId="107" xfId="21412" applyFont="1" applyFill="1" applyBorder="1" applyAlignment="1" applyProtection="1">
      <alignment horizontal="left" vertical="center" wrapText="1"/>
      <protection locked="0"/>
    </xf>
    <xf numFmtId="0" fontId="116" fillId="0" borderId="103"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center" wrapText="1"/>
      <protection locked="0"/>
    </xf>
    <xf numFmtId="164" fontId="103" fillId="79" borderId="107" xfId="948" applyNumberFormat="1" applyFont="1" applyFill="1" applyBorder="1" applyAlignment="1" applyProtection="1">
      <alignment horizontal="right" vertical="center"/>
      <protection locked="0"/>
    </xf>
    <xf numFmtId="0" fontId="103" fillId="79" borderId="109" xfId="21412" applyFont="1" applyFill="1" applyBorder="1" applyAlignment="1" applyProtection="1">
      <alignment horizontal="center" vertical="center"/>
      <protection locked="0"/>
    </xf>
    <xf numFmtId="164" fontId="116" fillId="3" borderId="108" xfId="948" applyNumberFormat="1" applyFont="1" applyFill="1" applyBorder="1" applyAlignment="1" applyProtection="1">
      <alignment horizontal="right" vertical="center"/>
      <protection locked="0"/>
    </xf>
    <xf numFmtId="0" fontId="106" fillId="79" borderId="109" xfId="21412" applyFont="1" applyFill="1" applyBorder="1" applyAlignment="1" applyProtection="1">
      <alignment vertical="center"/>
      <protection locked="0"/>
    </xf>
    <xf numFmtId="10" fontId="116" fillId="80" borderId="108" xfId="20961" applyNumberFormat="1" applyFont="1" applyFill="1" applyBorder="1" applyAlignment="1" applyProtection="1">
      <alignment horizontal="right" vertical="center"/>
    </xf>
    <xf numFmtId="0" fontId="116" fillId="70" borderId="108" xfId="21412" applyFont="1" applyFill="1" applyBorder="1" applyAlignment="1" applyProtection="1">
      <alignment horizontal="center" vertical="center"/>
      <protection locked="0"/>
    </xf>
    <xf numFmtId="0" fontId="117" fillId="70" borderId="108"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60" xfId="0" applyFont="1" applyFill="1" applyBorder="1"/>
    <xf numFmtId="0" fontId="104" fillId="3" borderId="127" xfId="0" applyFont="1" applyFill="1" applyBorder="1" applyAlignment="1">
      <alignment wrapText="1"/>
    </xf>
    <xf numFmtId="0" fontId="104" fillId="3" borderId="128" xfId="0" applyFont="1" applyFill="1" applyBorder="1"/>
    <xf numFmtId="0" fontId="107" fillId="3" borderId="11" xfId="0" applyFont="1" applyFill="1" applyBorder="1" applyAlignment="1">
      <alignment horizontal="center" wrapText="1"/>
    </xf>
    <xf numFmtId="0" fontId="104" fillId="0" borderId="108" xfId="0" applyFont="1" applyFill="1" applyBorder="1" applyAlignment="1">
      <alignment horizontal="center"/>
    </xf>
    <xf numFmtId="0" fontId="104" fillId="0" borderId="108" xfId="0" applyFont="1" applyBorder="1" applyAlignment="1">
      <alignment horizontal="center"/>
    </xf>
    <xf numFmtId="0" fontId="104" fillId="3" borderId="72"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101" xfId="0" applyFont="1" applyFill="1" applyBorder="1" applyAlignment="1">
      <alignment horizontal="center" vertical="center" wrapText="1"/>
    </xf>
    <xf numFmtId="0" fontId="104" fillId="0" borderId="124" xfId="0" applyFont="1" applyBorder="1"/>
    <xf numFmtId="0" fontId="104" fillId="0" borderId="108" xfId="0" applyFont="1" applyBorder="1" applyAlignment="1">
      <alignment wrapText="1"/>
    </xf>
    <xf numFmtId="164" fontId="104" fillId="0" borderId="108" xfId="7" applyNumberFormat="1" applyFont="1" applyBorder="1"/>
    <xf numFmtId="164" fontId="104" fillId="0" borderId="122" xfId="7" applyNumberFormat="1" applyFont="1" applyBorder="1"/>
    <xf numFmtId="0" fontId="111" fillId="0" borderId="108" xfId="0" applyFont="1" applyBorder="1" applyAlignment="1">
      <alignment horizontal="left" wrapText="1" indent="2"/>
    </xf>
    <xf numFmtId="169" fontId="102" fillId="37" borderId="108" xfId="20" applyFont="1" applyBorder="1"/>
    <xf numFmtId="164" fontId="104" fillId="0" borderId="108" xfId="7" applyNumberFormat="1" applyFont="1" applyBorder="1" applyAlignment="1">
      <alignment vertical="center"/>
    </xf>
    <xf numFmtId="0" fontId="107" fillId="0" borderId="124" xfId="0" applyFont="1" applyBorder="1"/>
    <xf numFmtId="0" fontId="107" fillId="0" borderId="108" xfId="0" applyFont="1" applyBorder="1" applyAlignment="1">
      <alignment wrapText="1"/>
    </xf>
    <xf numFmtId="164" fontId="107" fillId="0" borderId="122" xfId="7" applyNumberFormat="1" applyFont="1" applyBorder="1"/>
    <xf numFmtId="0" fontId="114" fillId="3" borderId="72"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101" xfId="7" applyNumberFormat="1" applyFont="1" applyFill="1" applyBorder="1"/>
    <xf numFmtId="164" fontId="104" fillId="0" borderId="108" xfId="7" applyNumberFormat="1" applyFont="1" applyFill="1" applyBorder="1"/>
    <xf numFmtId="164" fontId="104" fillId="0" borderId="108" xfId="7" applyNumberFormat="1" applyFont="1" applyFill="1" applyBorder="1" applyAlignment="1">
      <alignment vertical="center"/>
    </xf>
    <xf numFmtId="0" fontId="111" fillId="0" borderId="108"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101" xfId="0" applyFont="1" applyFill="1" applyBorder="1"/>
    <xf numFmtId="0" fontId="107" fillId="0" borderId="25" xfId="0" applyFont="1" applyBorder="1"/>
    <xf numFmtId="0" fontId="107" fillId="0" borderId="26" xfId="0" applyFont="1" applyBorder="1" applyAlignment="1">
      <alignment wrapText="1"/>
    </xf>
    <xf numFmtId="10" fontId="107" fillId="0" borderId="27"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8" xfId="0" applyFont="1" applyBorder="1" applyAlignment="1">
      <alignment horizontal="center" vertical="center" wrapText="1"/>
    </xf>
    <xf numFmtId="0" fontId="119" fillId="0" borderId="108"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protection locked="0"/>
    </xf>
    <xf numFmtId="0" fontId="116" fillId="3" borderId="108" xfId="13" applyFont="1" applyFill="1" applyBorder="1" applyAlignment="1" applyProtection="1">
      <alignment horizontal="left" vertical="center" wrapText="1"/>
      <protection locked="0"/>
    </xf>
    <xf numFmtId="164" fontId="119" fillId="0" borderId="108" xfId="7" applyNumberFormat="1" applyFont="1" applyBorder="1"/>
    <xf numFmtId="0" fontId="116" fillId="0" borderId="108" xfId="13" applyFont="1" applyFill="1" applyBorder="1" applyAlignment="1" applyProtection="1">
      <alignment horizontal="left" vertical="center" wrapText="1"/>
      <protection locked="0"/>
    </xf>
    <xf numFmtId="0" fontId="120" fillId="0" borderId="108" xfId="13" applyFont="1" applyFill="1" applyBorder="1" applyAlignment="1" applyProtection="1">
      <alignment horizontal="left" vertical="center" wrapText="1"/>
      <protection locked="0"/>
    </xf>
    <xf numFmtId="49" fontId="116" fillId="0" borderId="108" xfId="5" applyNumberFormat="1" applyFont="1" applyFill="1" applyBorder="1" applyAlignment="1" applyProtection="1">
      <alignment horizontal="right" vertical="center"/>
      <protection locked="0"/>
    </xf>
    <xf numFmtId="49" fontId="103" fillId="0" borderId="108" xfId="5" applyNumberFormat="1" applyFont="1" applyFill="1" applyBorder="1" applyAlignment="1" applyProtection="1">
      <alignment horizontal="right" vertical="center"/>
      <protection locked="0"/>
    </xf>
    <xf numFmtId="0" fontId="119" fillId="0" borderId="108" xfId="0" applyFont="1" applyBorder="1"/>
    <xf numFmtId="0" fontId="115" fillId="0" borderId="0" xfId="0" applyFont="1" applyFill="1" applyAlignment="1">
      <alignment horizontal="left" vertical="top"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0" fontId="115" fillId="0" borderId="103"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wrapText="1"/>
      <protection locked="0"/>
    </xf>
    <xf numFmtId="164" fontId="115" fillId="0" borderId="108" xfId="7" applyNumberFormat="1" applyFont="1" applyBorder="1"/>
    <xf numFmtId="164" fontId="115" fillId="0" borderId="108" xfId="7" applyNumberFormat="1" applyFont="1" applyFill="1" applyBorder="1"/>
    <xf numFmtId="164" fontId="116" fillId="36" borderId="108" xfId="7" applyNumberFormat="1" applyFont="1" applyFill="1" applyBorder="1"/>
    <xf numFmtId="49" fontId="116" fillId="0" borderId="108" xfId="5" applyNumberFormat="1" applyFont="1" applyFill="1" applyBorder="1" applyAlignment="1" applyProtection="1">
      <alignment horizontal="right" vertical="center" wrapText="1"/>
      <protection locked="0"/>
    </xf>
    <xf numFmtId="49" fontId="103" fillId="0" borderId="108" xfId="5" applyNumberFormat="1" applyFont="1" applyFill="1" applyBorder="1" applyAlignment="1" applyProtection="1">
      <alignment horizontal="right" vertical="center" wrapText="1"/>
      <protection locked="0"/>
    </xf>
    <xf numFmtId="0" fontId="119"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5" fillId="0" borderId="108" xfId="0" applyFont="1" applyBorder="1"/>
    <xf numFmtId="0" fontId="116" fillId="0" borderId="108" xfId="0" applyNumberFormat="1" applyFont="1" applyFill="1" applyBorder="1" applyAlignment="1">
      <alignment horizontal="left" vertical="center" wrapText="1"/>
    </xf>
    <xf numFmtId="0" fontId="115" fillId="0" borderId="0" xfId="0" applyFont="1" applyBorder="1"/>
    <xf numFmtId="0" fontId="115" fillId="0" borderId="108" xfId="0" applyFont="1" applyFill="1" applyBorder="1"/>
    <xf numFmtId="0" fontId="119" fillId="0" borderId="108"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8" xfId="0" applyFont="1" applyFill="1" applyBorder="1" applyAlignment="1">
      <alignment horizontal="left" indent="1"/>
    </xf>
    <xf numFmtId="0" fontId="103" fillId="0" borderId="108" xfId="0" applyFont="1" applyFill="1" applyBorder="1" applyAlignment="1">
      <alignment horizontal="left" wrapText="1" indent="1"/>
    </xf>
    <xf numFmtId="0" fontId="116" fillId="0" borderId="108" xfId="0" applyFont="1" applyFill="1" applyBorder="1" applyAlignment="1">
      <alignment horizontal="left" indent="1"/>
    </xf>
    <xf numFmtId="0" fontId="116" fillId="0" borderId="108" xfId="0" applyNumberFormat="1" applyFont="1" applyFill="1" applyBorder="1" applyAlignment="1">
      <alignment horizontal="left" indent="1"/>
    </xf>
    <xf numFmtId="0" fontId="116" fillId="0" borderId="108" xfId="0" applyFont="1" applyFill="1" applyBorder="1" applyAlignment="1">
      <alignment horizontal="left" wrapText="1" indent="2"/>
    </xf>
    <xf numFmtId="0" fontId="103" fillId="0" borderId="108" xfId="0" applyFont="1" applyFill="1" applyBorder="1" applyAlignment="1">
      <alignment horizontal="left" vertical="center" indent="1"/>
    </xf>
    <xf numFmtId="0" fontId="115" fillId="81"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9" fillId="0" borderId="7" xfId="0" applyFont="1" applyBorder="1"/>
    <xf numFmtId="0" fontId="119" fillId="81" borderId="10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8"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8" xfId="0" applyNumberFormat="1"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49" fontId="115" fillId="0" borderId="108" xfId="0" applyNumberFormat="1" applyFont="1" applyFill="1" applyBorder="1" applyAlignment="1">
      <alignment horizontal="left" wrapText="1" indent="1"/>
    </xf>
    <xf numFmtId="0" fontId="103" fillId="0" borderId="138"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8" xfId="0" applyFont="1" applyFill="1" applyBorder="1" applyAlignment="1">
      <alignment horizontal="left" indent="1"/>
    </xf>
    <xf numFmtId="0" fontId="105" fillId="0" borderId="7" xfId="0" applyFont="1" applyBorder="1"/>
    <xf numFmtId="0" fontId="122" fillId="0" borderId="142" xfId="0" applyNumberFormat="1" applyFont="1" applyFill="1" applyBorder="1" applyAlignment="1">
      <alignment vertical="center" wrapText="1" readingOrder="1"/>
    </xf>
    <xf numFmtId="0" fontId="122" fillId="0" borderId="143" xfId="0" applyNumberFormat="1" applyFont="1" applyFill="1" applyBorder="1" applyAlignment="1">
      <alignment vertical="center" wrapText="1" readingOrder="1"/>
    </xf>
    <xf numFmtId="0" fontId="115" fillId="0" borderId="108" xfId="0" applyFont="1" applyBorder="1" applyAlignment="1">
      <alignment horizontal="left" indent="3"/>
    </xf>
    <xf numFmtId="0" fontId="122" fillId="0" borderId="143" xfId="0" applyNumberFormat="1" applyFont="1" applyFill="1" applyBorder="1" applyAlignment="1">
      <alignment horizontal="left" vertical="center" wrapText="1" indent="1" readingOrder="1"/>
    </xf>
    <xf numFmtId="0" fontId="115" fillId="0" borderId="103" xfId="0" applyFont="1" applyBorder="1" applyAlignment="1">
      <alignment horizontal="left" indent="2"/>
    </xf>
    <xf numFmtId="0" fontId="122" fillId="0" borderId="144" xfId="0" applyNumberFormat="1" applyFont="1" applyFill="1" applyBorder="1" applyAlignment="1">
      <alignment vertical="center" wrapText="1" readingOrder="1"/>
    </xf>
    <xf numFmtId="0" fontId="115" fillId="0" borderId="108" xfId="0" applyFont="1" applyFill="1" applyBorder="1" applyAlignment="1">
      <alignment horizontal="left" indent="2"/>
    </xf>
    <xf numFmtId="0" fontId="123" fillId="0" borderId="108" xfId="0" applyNumberFormat="1" applyFont="1" applyFill="1" applyBorder="1" applyAlignment="1">
      <alignment vertical="center" wrapText="1" readingOrder="1"/>
    </xf>
    <xf numFmtId="0" fontId="104" fillId="0" borderId="20" xfId="0" applyFont="1" applyBorder="1" applyAlignment="1">
      <alignment horizontal="center" wrapText="1"/>
    </xf>
    <xf numFmtId="0" fontId="104" fillId="0" borderId="30" xfId="0" applyFont="1" applyBorder="1" applyAlignment="1">
      <alignment horizontal="center" wrapText="1"/>
    </xf>
    <xf numFmtId="0" fontId="104" fillId="0" borderId="21" xfId="0" applyFont="1" applyBorder="1" applyAlignment="1">
      <alignment horizontal="center" wrapText="1"/>
    </xf>
    <xf numFmtId="0" fontId="102" fillId="3" borderId="108" xfId="13" applyFont="1" applyFill="1" applyBorder="1" applyAlignment="1" applyProtection="1">
      <alignment horizontal="left" vertical="center" wrapText="1"/>
      <protection locked="0"/>
    </xf>
    <xf numFmtId="164" fontId="104" fillId="0" borderId="109" xfId="7" applyNumberFormat="1" applyFont="1" applyBorder="1"/>
    <xf numFmtId="9" fontId="104" fillId="0" borderId="122" xfId="20961" applyFont="1" applyBorder="1"/>
    <xf numFmtId="9" fontId="104" fillId="0" borderId="122" xfId="20961" applyFont="1" applyBorder="1" applyAlignment="1">
      <alignment horizontal="right"/>
    </xf>
    <xf numFmtId="164" fontId="104" fillId="0" borderId="109" xfId="7" applyNumberFormat="1" applyFont="1" applyFill="1" applyBorder="1"/>
    <xf numFmtId="3" fontId="115" fillId="0" borderId="108" xfId="0" applyNumberFormat="1" applyFont="1" applyBorder="1"/>
    <xf numFmtId="3" fontId="119" fillId="0" borderId="108" xfId="0" applyNumberFormat="1" applyFont="1" applyBorder="1"/>
    <xf numFmtId="3" fontId="115" fillId="0" borderId="108" xfId="0" applyNumberFormat="1" applyFont="1" applyBorder="1" applyAlignment="1">
      <alignment horizontal="left" indent="1"/>
    </xf>
    <xf numFmtId="3" fontId="115" fillId="82" borderId="108" xfId="0" applyNumberFormat="1" applyFont="1" applyFill="1" applyBorder="1"/>
    <xf numFmtId="3" fontId="115" fillId="0" borderId="0" xfId="0" applyNumberFormat="1" applyFont="1"/>
    <xf numFmtId="3" fontId="116"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wrapText="1"/>
    </xf>
    <xf numFmtId="3" fontId="115" fillId="0" borderId="108" xfId="0" applyNumberFormat="1" applyFont="1" applyBorder="1" applyAlignment="1">
      <alignment horizontal="center" vertical="center"/>
    </xf>
    <xf numFmtId="3" fontId="103" fillId="0" borderId="108" xfId="0" applyNumberFormat="1" applyFont="1" applyFill="1" applyBorder="1" applyAlignment="1">
      <alignment horizontal="left" vertical="center" wrapText="1"/>
    </xf>
    <xf numFmtId="43" fontId="115" fillId="0" borderId="0" xfId="0" applyNumberFormat="1" applyFont="1"/>
    <xf numFmtId="3" fontId="116" fillId="36" borderId="108" xfId="21413" applyNumberFormat="1" applyFont="1" applyFill="1" applyBorder="1"/>
    <xf numFmtId="3" fontId="103" fillId="36" borderId="108" xfId="21413" applyNumberFormat="1" applyFont="1" applyFill="1" applyBorder="1"/>
    <xf numFmtId="3" fontId="119"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3"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5" fillId="0" borderId="103" xfId="0" applyNumberFormat="1" applyFont="1" applyBorder="1"/>
    <xf numFmtId="3" fontId="105" fillId="0" borderId="0" xfId="0" applyNumberFormat="1" applyFont="1"/>
    <xf numFmtId="195" fontId="115" fillId="0" borderId="108" xfId="0" applyNumberFormat="1" applyFont="1" applyBorder="1"/>
    <xf numFmtId="195" fontId="115" fillId="0" borderId="103" xfId="0" applyNumberFormat="1" applyFont="1" applyBorder="1"/>
    <xf numFmtId="195" fontId="119" fillId="0" borderId="108" xfId="0" applyNumberFormat="1" applyFont="1" applyBorder="1"/>
    <xf numFmtId="165" fontId="115" fillId="0" borderId="108" xfId="20961" applyNumberFormat="1" applyFont="1" applyBorder="1"/>
    <xf numFmtId="0" fontId="88" fillId="0" borderId="75" xfId="0" applyFont="1" applyBorder="1" applyAlignment="1">
      <alignment horizontal="left" vertical="center" wrapText="1"/>
    </xf>
    <xf numFmtId="0" fontId="88" fillId="0" borderId="74" xfId="0" applyFont="1" applyBorder="1" applyAlignment="1">
      <alignment horizontal="left" vertical="center" wrapText="1"/>
    </xf>
    <xf numFmtId="0" fontId="102" fillId="0" borderId="30" xfId="0" applyFont="1" applyFill="1" applyBorder="1" applyAlignment="1" applyProtection="1">
      <alignment horizontal="center"/>
    </xf>
    <xf numFmtId="0" fontId="102" fillId="0" borderId="31" xfId="0" applyFont="1" applyFill="1" applyBorder="1" applyAlignment="1" applyProtection="1">
      <alignment horizontal="center"/>
    </xf>
    <xf numFmtId="0" fontId="102" fillId="0" borderId="33" xfId="0" applyFont="1" applyFill="1" applyBorder="1" applyAlignment="1" applyProtection="1">
      <alignment horizontal="center"/>
    </xf>
    <xf numFmtId="0" fontId="102" fillId="0" borderId="32" xfId="0" applyFont="1" applyFill="1" applyBorder="1" applyAlignment="1" applyProtection="1">
      <alignment horizontal="center"/>
    </xf>
    <xf numFmtId="0" fontId="107" fillId="0" borderId="4" xfId="0" applyFont="1" applyBorder="1" applyAlignment="1">
      <alignment horizontal="center" vertical="center"/>
    </xf>
    <xf numFmtId="0" fontId="107" fillId="0" borderId="78"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20" xfId="0" applyFont="1" applyFill="1" applyBorder="1" applyAlignment="1" applyProtection="1">
      <alignment horizontal="center"/>
    </xf>
    <xf numFmtId="0" fontId="106" fillId="0" borderId="21" xfId="0" applyFont="1" applyFill="1" applyBorder="1" applyAlignment="1" applyProtection="1">
      <alignment horizontal="center"/>
    </xf>
    <xf numFmtId="0" fontId="102" fillId="0" borderId="3" xfId="0" applyFont="1" applyBorder="1" applyAlignment="1">
      <alignment wrapText="1"/>
    </xf>
    <xf numFmtId="0" fontId="104" fillId="0" borderId="23" xfId="0" applyFont="1" applyBorder="1" applyAlignment="1"/>
    <xf numFmtId="0" fontId="106" fillId="0" borderId="8" xfId="0" applyFont="1" applyBorder="1" applyAlignment="1">
      <alignment horizontal="center" vertical="center" wrapText="1"/>
    </xf>
    <xf numFmtId="0" fontId="106" fillId="0" borderId="24" xfId="0" applyFont="1" applyBorder="1" applyAlignment="1">
      <alignment horizontal="center" vertical="center" wrapText="1"/>
    </xf>
    <xf numFmtId="0" fontId="104" fillId="0" borderId="108" xfId="0" applyFont="1" applyFill="1" applyBorder="1" applyAlignment="1">
      <alignment horizontal="center" vertical="center" wrapText="1"/>
    </xf>
    <xf numFmtId="0" fontId="104" fillId="0" borderId="109" xfId="0" applyFont="1" applyFill="1" applyBorder="1" applyAlignment="1">
      <alignment horizontal="center"/>
    </xf>
    <xf numFmtId="0" fontId="104" fillId="0" borderId="24" xfId="0" applyFont="1" applyFill="1" applyBorder="1" applyAlignment="1">
      <alignment horizontal="center"/>
    </xf>
    <xf numFmtId="0" fontId="107" fillId="36" borderId="126" xfId="0" applyFont="1" applyFill="1" applyBorder="1" applyAlignment="1">
      <alignment horizontal="center" vertical="center" wrapText="1"/>
    </xf>
    <xf numFmtId="0" fontId="107" fillId="36" borderId="33" xfId="0" applyFont="1" applyFill="1" applyBorder="1" applyAlignment="1">
      <alignment horizontal="center" vertical="center" wrapText="1"/>
    </xf>
    <xf numFmtId="0" fontId="107" fillId="36" borderId="123" xfId="0" applyFont="1" applyFill="1" applyBorder="1" applyAlignment="1">
      <alignment horizontal="center" vertical="center" wrapText="1"/>
    </xf>
    <xf numFmtId="0" fontId="107"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164" fontId="106" fillId="3" borderId="21" xfId="1" applyNumberFormat="1" applyFont="1" applyFill="1" applyBorder="1" applyAlignment="1" applyProtection="1">
      <alignment horizontal="center"/>
      <protection locked="0"/>
    </xf>
    <xf numFmtId="0" fontId="107" fillId="0" borderId="56" xfId="0" applyFont="1" applyBorder="1" applyAlignment="1">
      <alignment horizontal="center" vertical="center" wrapText="1"/>
    </xf>
    <xf numFmtId="0" fontId="107" fillId="0" borderId="57" xfId="0" applyFont="1" applyBorder="1" applyAlignment="1">
      <alignment horizontal="center" vertical="center" wrapText="1"/>
    </xf>
    <xf numFmtId="164" fontId="106" fillId="0" borderId="99" xfId="1" applyNumberFormat="1" applyFont="1" applyFill="1" applyBorder="1" applyAlignment="1" applyProtection="1">
      <alignment horizontal="center" vertical="center" wrapText="1"/>
      <protection locked="0"/>
    </xf>
    <xf numFmtId="164" fontId="106" fillId="0" borderId="100" xfId="1" applyNumberFormat="1" applyFont="1" applyFill="1" applyBorder="1" applyAlignment="1" applyProtection="1">
      <alignment horizontal="center" vertical="center" wrapText="1"/>
      <protection locked="0"/>
    </xf>
    <xf numFmtId="0" fontId="104" fillId="0" borderId="103"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6"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109" xfId="0" applyFont="1" applyFill="1" applyBorder="1" applyAlignment="1">
      <alignment horizontal="center" wrapText="1"/>
    </xf>
    <xf numFmtId="0" fontId="104" fillId="0" borderId="107" xfId="0" applyFont="1" applyFill="1" applyBorder="1" applyAlignment="1">
      <alignment horizontal="center" wrapText="1"/>
    </xf>
    <xf numFmtId="0" fontId="104" fillId="0" borderId="137"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01" xfId="0" applyFont="1" applyFill="1" applyBorder="1" applyAlignment="1">
      <alignment horizontal="center" vertical="center" wrapText="1"/>
    </xf>
    <xf numFmtId="0" fontId="111" fillId="0" borderId="60" xfId="0" applyFont="1" applyFill="1" applyBorder="1" applyAlignment="1">
      <alignment horizontal="left" vertical="center"/>
    </xf>
    <xf numFmtId="0" fontId="111" fillId="0" borderId="61" xfId="0" applyFont="1" applyFill="1" applyBorder="1" applyAlignment="1">
      <alignment horizontal="left" vertical="center"/>
    </xf>
    <xf numFmtId="0" fontId="104" fillId="0" borderId="61"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20" xfId="0" applyFont="1" applyBorder="1" applyAlignment="1">
      <alignment horizontal="center"/>
    </xf>
    <xf numFmtId="0" fontId="104" fillId="0" borderId="21" xfId="0" applyFont="1" applyBorder="1" applyAlignment="1">
      <alignment horizontal="center" vertical="center" wrapText="1"/>
    </xf>
    <xf numFmtId="0" fontId="104" fillId="0" borderId="122" xfId="0" applyFont="1" applyBorder="1" applyAlignment="1">
      <alignment horizontal="center" vertical="center" wrapText="1"/>
    </xf>
    <xf numFmtId="0" fontId="103" fillId="0" borderId="129"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2"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5" xfId="0" applyNumberFormat="1" applyFont="1" applyFill="1" applyBorder="1" applyAlignment="1">
      <alignment horizontal="left" vertical="center" wrapText="1"/>
    </xf>
    <xf numFmtId="0" fontId="103" fillId="0" borderId="136" xfId="0" applyNumberFormat="1" applyFont="1" applyFill="1" applyBorder="1" applyAlignment="1">
      <alignment horizontal="left" vertical="center" wrapText="1"/>
    </xf>
    <xf numFmtId="0" fontId="119" fillId="0" borderId="10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3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1" fillId="0" borderId="108"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1"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8"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9"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8"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4" xfId="0" applyNumberFormat="1" applyFont="1" applyFill="1" applyBorder="1" applyAlignment="1">
      <alignment horizontal="left" vertical="top" wrapText="1"/>
    </xf>
    <xf numFmtId="0" fontId="103" fillId="0" borderId="131" xfId="0" applyNumberFormat="1" applyFont="1" applyFill="1" applyBorder="1" applyAlignment="1">
      <alignment horizontal="left" vertical="top" wrapText="1"/>
    </xf>
    <xf numFmtId="0" fontId="103" fillId="0" borderId="137" xfId="0" applyNumberFormat="1" applyFont="1" applyFill="1" applyBorder="1" applyAlignment="1">
      <alignment horizontal="left" vertical="top" wrapText="1"/>
    </xf>
    <xf numFmtId="0" fontId="103" fillId="0" borderId="138" xfId="0" applyNumberFormat="1" applyFont="1" applyFill="1" applyBorder="1" applyAlignment="1">
      <alignment horizontal="left" vertical="top" wrapText="1"/>
    </xf>
    <xf numFmtId="0" fontId="103" fillId="0" borderId="59"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03" fillId="0" borderId="140" xfId="0" applyNumberFormat="1" applyFont="1" applyFill="1" applyBorder="1" applyAlignment="1">
      <alignment horizontal="left" vertical="top" wrapText="1"/>
    </xf>
    <xf numFmtId="0" fontId="103" fillId="0" borderId="141" xfId="0" applyNumberFormat="1" applyFont="1" applyFill="1" applyBorder="1" applyAlignment="1">
      <alignment horizontal="left" vertical="top" wrapText="1"/>
    </xf>
    <xf numFmtId="0" fontId="119" fillId="0" borderId="108" xfId="0" applyFont="1" applyBorder="1" applyAlignment="1">
      <alignment horizontal="center" vertical="center"/>
    </xf>
    <xf numFmtId="0" fontId="90" fillId="0" borderId="109"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90" fillId="0" borderId="109" xfId="0" applyFont="1" applyFill="1" applyBorder="1" applyAlignment="1">
      <alignment horizontal="left"/>
    </xf>
    <xf numFmtId="0" fontId="90" fillId="0" borderId="107" xfId="0" applyFont="1" applyFill="1" applyBorder="1" applyAlignment="1">
      <alignment horizontal="left"/>
    </xf>
    <xf numFmtId="0" fontId="90" fillId="3" borderId="109" xfId="0" applyFont="1" applyFill="1" applyBorder="1" applyAlignment="1">
      <alignment vertical="center" wrapText="1"/>
    </xf>
    <xf numFmtId="0" fontId="90" fillId="3" borderId="107" xfId="0" applyFont="1" applyFill="1" applyBorder="1" applyAlignment="1">
      <alignment vertical="center" wrapText="1"/>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90" fillId="0" borderId="108" xfId="0" applyFont="1" applyFill="1" applyBorder="1" applyAlignment="1">
      <alignment horizontal="left"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89" fillId="76" borderId="84" xfId="0" applyFont="1" applyFill="1" applyBorder="1" applyAlignment="1">
      <alignment horizontal="center" vertical="center" wrapText="1"/>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109" xfId="0" applyFont="1" applyFill="1" applyBorder="1" applyAlignment="1">
      <alignment vertical="center" wrapText="1"/>
    </xf>
    <xf numFmtId="0" fontId="90" fillId="0" borderId="107" xfId="0" applyFont="1" applyFill="1" applyBorder="1" applyAlignment="1">
      <alignment vertical="center" wrapText="1"/>
    </xf>
    <xf numFmtId="0" fontId="90" fillId="3" borderId="86" xfId="0" applyFont="1" applyFill="1" applyBorder="1" applyAlignment="1">
      <alignment horizontal="left" vertical="center" wrapText="1"/>
    </xf>
    <xf numFmtId="0" fontId="90" fillId="3" borderId="87"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90"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86"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90" fillId="0" borderId="86" xfId="0" applyFont="1" applyFill="1" applyBorder="1" applyAlignment="1">
      <alignment vertical="center" wrapText="1"/>
    </xf>
    <xf numFmtId="0" fontId="90" fillId="0" borderId="87" xfId="0" applyFont="1" applyFill="1" applyBorder="1" applyAlignment="1">
      <alignment vertical="center" wrapText="1"/>
    </xf>
    <xf numFmtId="0" fontId="90" fillId="3" borderId="109" xfId="0" applyFont="1" applyFill="1" applyBorder="1" applyAlignment="1">
      <alignment horizontal="left" vertical="center" wrapText="1"/>
    </xf>
    <xf numFmtId="0" fontId="90" fillId="3" borderId="107" xfId="0" applyFont="1" applyFill="1" applyBorder="1" applyAlignment="1">
      <alignment horizontal="left" vertical="center" wrapText="1"/>
    </xf>
    <xf numFmtId="0" fontId="89" fillId="76" borderId="91"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2" xfId="0" applyFont="1" applyFill="1" applyBorder="1" applyAlignment="1">
      <alignment horizontal="center" vertical="center" wrapText="1"/>
    </xf>
    <xf numFmtId="0" fontId="90" fillId="78" borderId="109" xfId="0" applyFont="1" applyFill="1" applyBorder="1" applyAlignment="1">
      <alignment vertical="center" wrapText="1"/>
    </xf>
    <xf numFmtId="0" fontId="90" fillId="78" borderId="107" xfId="0" applyFont="1" applyFill="1" applyBorder="1" applyAlignment="1">
      <alignment vertical="center" wrapText="1"/>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89" fillId="76" borderId="98" xfId="0" applyFont="1" applyFill="1" applyBorder="1" applyAlignment="1">
      <alignment horizontal="center" vertical="center"/>
    </xf>
    <xf numFmtId="0" fontId="89" fillId="76" borderId="108" xfId="0" applyFont="1" applyFill="1" applyBorder="1" applyAlignment="1">
      <alignment horizontal="center" vertical="center" wrapText="1"/>
    </xf>
    <xf numFmtId="0" fontId="89" fillId="0" borderId="108" xfId="0" applyFont="1" applyFill="1" applyBorder="1" applyAlignment="1">
      <alignment horizontal="center" vertical="center"/>
    </xf>
    <xf numFmtId="0" fontId="90" fillId="0" borderId="109" xfId="13" applyFont="1" applyFill="1" applyBorder="1" applyAlignment="1" applyProtection="1">
      <alignment horizontal="left" vertical="top" wrapText="1"/>
      <protection locked="0"/>
    </xf>
    <xf numFmtId="0" fontId="90" fillId="0" borderId="107" xfId="13" applyFont="1" applyFill="1" applyBorder="1" applyAlignment="1" applyProtection="1">
      <alignment horizontal="left" vertical="top" wrapText="1"/>
      <protection locked="0"/>
    </xf>
    <xf numFmtId="0" fontId="90" fillId="3" borderId="109"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89" fillId="0" borderId="94" xfId="0" applyFont="1" applyFill="1" applyBorder="1" applyAlignment="1">
      <alignment horizontal="center" vertical="center"/>
    </xf>
    <xf numFmtId="0" fontId="90" fillId="0" borderId="109" xfId="0" applyNumberFormat="1"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89" fillId="76" borderId="109" xfId="0" applyFont="1" applyFill="1" applyBorder="1" applyAlignment="1">
      <alignment horizontal="center" vertical="center" wrapText="1"/>
    </xf>
    <xf numFmtId="0" fontId="89" fillId="76" borderId="107" xfId="0" applyFont="1" applyFill="1" applyBorder="1" applyAlignment="1">
      <alignment horizontal="center" vertical="center" wrapText="1"/>
    </xf>
    <xf numFmtId="0" fontId="90" fillId="0" borderId="109" xfId="0" applyNumberFormat="1" applyFont="1" applyFill="1" applyBorder="1" applyAlignment="1">
      <alignment horizontal="left" vertical="top" wrapText="1"/>
    </xf>
    <xf numFmtId="0" fontId="90" fillId="0" borderId="107" xfId="0" applyNumberFormat="1" applyFont="1" applyFill="1" applyBorder="1" applyAlignment="1">
      <alignment horizontal="left" vertical="top" wrapText="1"/>
    </xf>
    <xf numFmtId="0" fontId="90" fillId="0" borderId="103" xfId="12672" applyFont="1" applyFill="1" applyBorder="1" applyAlignment="1">
      <alignment horizontal="left" vertical="center" wrapText="1"/>
    </xf>
    <xf numFmtId="0" fontId="90" fillId="0" borderId="139"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49" fontId="90" fillId="0" borderId="103" xfId="0" applyNumberFormat="1" applyFont="1" applyFill="1" applyBorder="1" applyAlignment="1">
      <alignment horizontal="center" vertical="center"/>
    </xf>
    <xf numFmtId="49" fontId="90" fillId="0" borderId="139"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90" fillId="0" borderId="108" xfId="0" applyFont="1" applyFill="1" applyBorder="1" applyAlignment="1">
      <alignment horizontal="left" vertical="top" wrapText="1"/>
    </xf>
    <xf numFmtId="0" fontId="90" fillId="0" borderId="108" xfId="0" applyNumberFormat="1" applyFont="1" applyFill="1" applyBorder="1" applyAlignment="1">
      <alignment horizontal="left" vertical="top" wrapText="1"/>
    </xf>
    <xf numFmtId="0" fontId="90"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Normal="100" workbookViewId="0">
      <pane xSplit="1" ySplit="7" topLeftCell="B8" activePane="bottomRight" state="frozen"/>
      <selection pane="topRight" activeCell="B1" sqref="B1"/>
      <selection pane="bottomLeft" activeCell="A8" sqref="A8"/>
      <selection pane="bottomRight" activeCell="D11" sqref="D11"/>
    </sheetView>
  </sheetViews>
  <sheetFormatPr defaultRowHeight="15"/>
  <cols>
    <col min="1" max="1" width="10.28515625" style="1" customWidth="1"/>
    <col min="2" max="2" width="153" bestFit="1" customWidth="1"/>
    <col min="3" max="3" width="37.7109375" customWidth="1"/>
    <col min="7" max="7" width="25" customWidth="1"/>
  </cols>
  <sheetData>
    <row r="1" spans="1:3" ht="15.75">
      <c r="A1" s="2"/>
      <c r="B1" s="7" t="s">
        <v>253</v>
      </c>
      <c r="C1" s="88"/>
    </row>
    <row r="2" spans="1:3" s="4" customFormat="1" ht="15.75">
      <c r="A2" s="20">
        <v>1</v>
      </c>
      <c r="B2" s="5" t="s">
        <v>254</v>
      </c>
      <c r="C2" s="88" t="s">
        <v>1009</v>
      </c>
    </row>
    <row r="3" spans="1:3" s="4" customFormat="1" ht="15.75">
      <c r="A3" s="20">
        <v>2</v>
      </c>
      <c r="B3" s="6" t="s">
        <v>255</v>
      </c>
      <c r="C3" s="88" t="s">
        <v>1010</v>
      </c>
    </row>
    <row r="4" spans="1:3" s="4" customFormat="1" ht="15.75">
      <c r="A4" s="20">
        <v>3</v>
      </c>
      <c r="B4" s="6" t="s">
        <v>256</v>
      </c>
      <c r="C4" s="88" t="s">
        <v>1011</v>
      </c>
    </row>
    <row r="5" spans="1:3" s="4" customFormat="1" ht="15.75">
      <c r="A5" s="21">
        <v>4</v>
      </c>
      <c r="B5" s="9" t="s">
        <v>257</v>
      </c>
      <c r="C5" s="89" t="s">
        <v>1012</v>
      </c>
    </row>
    <row r="6" spans="1:3" s="8" customFormat="1" ht="65.25" customHeight="1">
      <c r="A6" s="727" t="s">
        <v>488</v>
      </c>
      <c r="B6" s="728"/>
      <c r="C6" s="728"/>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6.25">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8"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9.5703125" style="330" bestFit="1" customWidth="1"/>
    <col min="2" max="2" width="132.42578125" style="98" customWidth="1"/>
    <col min="3" max="3" width="18.42578125" style="98" customWidth="1"/>
    <col min="4" max="16384" width="9.140625" style="99"/>
  </cols>
  <sheetData>
    <row r="1" spans="1:6">
      <c r="A1" s="96" t="s">
        <v>188</v>
      </c>
      <c r="B1" s="103" t="str">
        <f>Info!C2</f>
        <v>სს ”ლიბერთი ბანკი”</v>
      </c>
      <c r="D1" s="98"/>
      <c r="E1" s="98"/>
      <c r="F1" s="98"/>
    </row>
    <row r="2" spans="1:6" s="285" customFormat="1" ht="15.75" customHeight="1">
      <c r="A2" s="285" t="s">
        <v>189</v>
      </c>
      <c r="B2" s="155">
        <f>'1. key ratios'!B2</f>
        <v>44469</v>
      </c>
    </row>
    <row r="3" spans="1:6" s="285" customFormat="1" ht="15.75" customHeight="1"/>
    <row r="4" spans="1:6" ht="16.5" thickBot="1">
      <c r="A4" s="330" t="s">
        <v>412</v>
      </c>
      <c r="B4" s="331" t="s">
        <v>88</v>
      </c>
    </row>
    <row r="5" spans="1:6" ht="15">
      <c r="A5" s="332" t="s">
        <v>26</v>
      </c>
      <c r="B5" s="333"/>
      <c r="C5" s="334" t="s">
        <v>27</v>
      </c>
    </row>
    <row r="6" spans="1:6" ht="15">
      <c r="A6" s="335">
        <v>1</v>
      </c>
      <c r="B6" s="336" t="s">
        <v>28</v>
      </c>
      <c r="C6" s="337">
        <f>SUM(C7:C11)</f>
        <v>326505487</v>
      </c>
    </row>
    <row r="7" spans="1:6" ht="15">
      <c r="A7" s="335">
        <v>2</v>
      </c>
      <c r="B7" s="338" t="s">
        <v>29</v>
      </c>
      <c r="C7" s="339">
        <v>44490460</v>
      </c>
    </row>
    <row r="8" spans="1:6" ht="15">
      <c r="A8" s="335">
        <v>3</v>
      </c>
      <c r="B8" s="340" t="s">
        <v>30</v>
      </c>
      <c r="C8" s="339">
        <v>35132256</v>
      </c>
    </row>
    <row r="9" spans="1:6" ht="15">
      <c r="A9" s="335">
        <v>4</v>
      </c>
      <c r="B9" s="340" t="s">
        <v>31</v>
      </c>
      <c r="C9" s="339">
        <v>35278498</v>
      </c>
    </row>
    <row r="10" spans="1:6" ht="15">
      <c r="A10" s="335">
        <v>5</v>
      </c>
      <c r="B10" s="340" t="s">
        <v>32</v>
      </c>
      <c r="C10" s="339">
        <v>1694028</v>
      </c>
    </row>
    <row r="11" spans="1:6" ht="15">
      <c r="A11" s="335">
        <v>6</v>
      </c>
      <c r="B11" s="341" t="s">
        <v>33</v>
      </c>
      <c r="C11" s="339">
        <v>209910245</v>
      </c>
    </row>
    <row r="12" spans="1:6" s="321" customFormat="1" ht="15">
      <c r="A12" s="335">
        <v>7</v>
      </c>
      <c r="B12" s="336" t="s">
        <v>34</v>
      </c>
      <c r="C12" s="342">
        <f>SUM(C13:C27)</f>
        <v>88481585.0037314</v>
      </c>
    </row>
    <row r="13" spans="1:6" s="321" customFormat="1" ht="15">
      <c r="A13" s="335">
        <v>8</v>
      </c>
      <c r="B13" s="343" t="s">
        <v>35</v>
      </c>
      <c r="C13" s="344">
        <v>35278498</v>
      </c>
    </row>
    <row r="14" spans="1:6" s="321" customFormat="1" ht="30">
      <c r="A14" s="335">
        <v>9</v>
      </c>
      <c r="B14" s="345" t="s">
        <v>36</v>
      </c>
      <c r="C14" s="344">
        <v>3037000.6837313883</v>
      </c>
    </row>
    <row r="15" spans="1:6" s="321" customFormat="1" ht="15">
      <c r="A15" s="335">
        <v>10</v>
      </c>
      <c r="B15" s="346" t="s">
        <v>37</v>
      </c>
      <c r="C15" s="344">
        <v>50059353.320000008</v>
      </c>
    </row>
    <row r="16" spans="1:6" s="321" customFormat="1" ht="15">
      <c r="A16" s="335">
        <v>11</v>
      </c>
      <c r="B16" s="347" t="s">
        <v>38</v>
      </c>
      <c r="C16" s="344">
        <v>0</v>
      </c>
    </row>
    <row r="17" spans="1:3" s="321" customFormat="1" ht="15">
      <c r="A17" s="335">
        <v>12</v>
      </c>
      <c r="B17" s="346" t="s">
        <v>39</v>
      </c>
      <c r="C17" s="344">
        <v>0</v>
      </c>
    </row>
    <row r="18" spans="1:3" s="321" customFormat="1" ht="15">
      <c r="A18" s="335">
        <v>13</v>
      </c>
      <c r="B18" s="346" t="s">
        <v>40</v>
      </c>
      <c r="C18" s="344">
        <v>0</v>
      </c>
    </row>
    <row r="19" spans="1:3" s="321" customFormat="1" ht="15">
      <c r="A19" s="335">
        <v>14</v>
      </c>
      <c r="B19" s="346" t="s">
        <v>41</v>
      </c>
      <c r="C19" s="344">
        <v>0</v>
      </c>
    </row>
    <row r="20" spans="1:3" s="321" customFormat="1" ht="30">
      <c r="A20" s="335">
        <v>15</v>
      </c>
      <c r="B20" s="346" t="s">
        <v>42</v>
      </c>
      <c r="C20" s="344">
        <v>0</v>
      </c>
    </row>
    <row r="21" spans="1:3" s="321" customFormat="1" ht="30">
      <c r="A21" s="335">
        <v>16</v>
      </c>
      <c r="B21" s="345" t="s">
        <v>43</v>
      </c>
      <c r="C21" s="344">
        <v>0</v>
      </c>
    </row>
    <row r="22" spans="1:3" s="321" customFormat="1">
      <c r="A22" s="335">
        <v>17</v>
      </c>
      <c r="B22" s="348" t="s">
        <v>44</v>
      </c>
      <c r="C22" s="344">
        <v>106733</v>
      </c>
    </row>
    <row r="23" spans="1:3" s="321" customFormat="1" ht="30">
      <c r="A23" s="335">
        <v>18</v>
      </c>
      <c r="B23" s="345" t="s">
        <v>45</v>
      </c>
      <c r="C23" s="344"/>
    </row>
    <row r="24" spans="1:3" s="321" customFormat="1" ht="30">
      <c r="A24" s="335">
        <v>19</v>
      </c>
      <c r="B24" s="345" t="s">
        <v>46</v>
      </c>
      <c r="C24" s="344"/>
    </row>
    <row r="25" spans="1:3" s="321" customFormat="1" ht="30">
      <c r="A25" s="335">
        <v>20</v>
      </c>
      <c r="B25" s="349" t="s">
        <v>47</v>
      </c>
      <c r="C25" s="344"/>
    </row>
    <row r="26" spans="1:3" s="321" customFormat="1" ht="15">
      <c r="A26" s="335">
        <v>21</v>
      </c>
      <c r="B26" s="349" t="s">
        <v>48</v>
      </c>
      <c r="C26" s="344"/>
    </row>
    <row r="27" spans="1:3" s="321" customFormat="1" ht="30">
      <c r="A27" s="335">
        <v>22</v>
      </c>
      <c r="B27" s="349" t="s">
        <v>49</v>
      </c>
      <c r="C27" s="344"/>
    </row>
    <row r="28" spans="1:3" s="321" customFormat="1" ht="15">
      <c r="A28" s="335">
        <v>23</v>
      </c>
      <c r="B28" s="350" t="s">
        <v>23</v>
      </c>
      <c r="C28" s="342">
        <f>C6-C12</f>
        <v>238023901.9962686</v>
      </c>
    </row>
    <row r="29" spans="1:3" s="321" customFormat="1" ht="15">
      <c r="A29" s="351"/>
      <c r="B29" s="352"/>
      <c r="C29" s="344"/>
    </row>
    <row r="30" spans="1:3" s="321" customFormat="1" ht="15">
      <c r="A30" s="351">
        <v>24</v>
      </c>
      <c r="B30" s="350" t="s">
        <v>50</v>
      </c>
      <c r="C30" s="342">
        <f>C31+C34</f>
        <v>4565384</v>
      </c>
    </row>
    <row r="31" spans="1:3" s="321" customFormat="1" ht="15">
      <c r="A31" s="351">
        <v>25</v>
      </c>
      <c r="B31" s="340" t="s">
        <v>51</v>
      </c>
      <c r="C31" s="353">
        <f>C32+C33</f>
        <v>45654</v>
      </c>
    </row>
    <row r="32" spans="1:3" s="321" customFormat="1" ht="15">
      <c r="A32" s="351">
        <v>26</v>
      </c>
      <c r="B32" s="354" t="s">
        <v>52</v>
      </c>
      <c r="C32" s="344">
        <v>45654</v>
      </c>
    </row>
    <row r="33" spans="1:3" s="321" customFormat="1" ht="15">
      <c r="A33" s="351">
        <v>27</v>
      </c>
      <c r="B33" s="354" t="s">
        <v>53</v>
      </c>
      <c r="C33" s="344">
        <v>0</v>
      </c>
    </row>
    <row r="34" spans="1:3" s="321" customFormat="1" ht="15">
      <c r="A34" s="351">
        <v>28</v>
      </c>
      <c r="B34" s="340" t="s">
        <v>54</v>
      </c>
      <c r="C34" s="344">
        <v>4519730</v>
      </c>
    </row>
    <row r="35" spans="1:3" s="321" customFormat="1" ht="15">
      <c r="A35" s="351">
        <v>29</v>
      </c>
      <c r="B35" s="350" t="s">
        <v>55</v>
      </c>
      <c r="C35" s="342">
        <f>SUM(C36:C40)</f>
        <v>0</v>
      </c>
    </row>
    <row r="36" spans="1:3" s="321" customFormat="1" ht="15">
      <c r="A36" s="351">
        <v>30</v>
      </c>
      <c r="B36" s="345" t="s">
        <v>56</v>
      </c>
      <c r="C36" s="344"/>
    </row>
    <row r="37" spans="1:3" s="321" customFormat="1" ht="15">
      <c r="A37" s="351">
        <v>31</v>
      </c>
      <c r="B37" s="346" t="s">
        <v>57</v>
      </c>
      <c r="C37" s="344"/>
    </row>
    <row r="38" spans="1:3" s="321" customFormat="1" ht="30">
      <c r="A38" s="351">
        <v>32</v>
      </c>
      <c r="B38" s="345" t="s">
        <v>58</v>
      </c>
      <c r="C38" s="344"/>
    </row>
    <row r="39" spans="1:3" s="321" customFormat="1" ht="30">
      <c r="A39" s="351">
        <v>33</v>
      </c>
      <c r="B39" s="345" t="s">
        <v>46</v>
      </c>
      <c r="C39" s="344"/>
    </row>
    <row r="40" spans="1:3" s="321" customFormat="1" ht="30">
      <c r="A40" s="351">
        <v>34</v>
      </c>
      <c r="B40" s="349" t="s">
        <v>59</v>
      </c>
      <c r="C40" s="344"/>
    </row>
    <row r="41" spans="1:3" s="321" customFormat="1" ht="15">
      <c r="A41" s="351">
        <v>35</v>
      </c>
      <c r="B41" s="350" t="s">
        <v>24</v>
      </c>
      <c r="C41" s="342">
        <f>C30-C35</f>
        <v>4565384</v>
      </c>
    </row>
    <row r="42" spans="1:3" s="321" customFormat="1" ht="15">
      <c r="A42" s="351"/>
      <c r="B42" s="352"/>
      <c r="C42" s="344"/>
    </row>
    <row r="43" spans="1:3" s="321" customFormat="1" ht="15">
      <c r="A43" s="351">
        <v>36</v>
      </c>
      <c r="B43" s="355" t="s">
        <v>60</v>
      </c>
      <c r="C43" s="342">
        <f>SUM(C44:C46)</f>
        <v>91754302.31154573</v>
      </c>
    </row>
    <row r="44" spans="1:3" s="321" customFormat="1" ht="15">
      <c r="A44" s="351">
        <v>37</v>
      </c>
      <c r="B44" s="340" t="s">
        <v>61</v>
      </c>
      <c r="C44" s="344">
        <v>69496820.063999996</v>
      </c>
    </row>
    <row r="45" spans="1:3" s="321" customFormat="1" ht="15">
      <c r="A45" s="351">
        <v>38</v>
      </c>
      <c r="B45" s="340" t="s">
        <v>62</v>
      </c>
      <c r="C45" s="344">
        <v>0</v>
      </c>
    </row>
    <row r="46" spans="1:3" s="321" customFormat="1" ht="15">
      <c r="A46" s="351">
        <v>39</v>
      </c>
      <c r="B46" s="340" t="s">
        <v>63</v>
      </c>
      <c r="C46" s="344">
        <v>22257482.247545741</v>
      </c>
    </row>
    <row r="47" spans="1:3" s="321" customFormat="1" ht="15">
      <c r="A47" s="351">
        <v>40</v>
      </c>
      <c r="B47" s="355" t="s">
        <v>64</v>
      </c>
      <c r="C47" s="342">
        <f>SUM(C48:C51)</f>
        <v>0</v>
      </c>
    </row>
    <row r="48" spans="1:3" s="321" customFormat="1" ht="15">
      <c r="A48" s="351">
        <v>41</v>
      </c>
      <c r="B48" s="345" t="s">
        <v>65</v>
      </c>
      <c r="C48" s="344"/>
    </row>
    <row r="49" spans="1:3" s="321" customFormat="1" ht="15">
      <c r="A49" s="351">
        <v>42</v>
      </c>
      <c r="B49" s="346" t="s">
        <v>66</v>
      </c>
      <c r="C49" s="344"/>
    </row>
    <row r="50" spans="1:3" s="321" customFormat="1" ht="30">
      <c r="A50" s="351">
        <v>43</v>
      </c>
      <c r="B50" s="345" t="s">
        <v>67</v>
      </c>
      <c r="C50" s="344"/>
    </row>
    <row r="51" spans="1:3" s="321" customFormat="1" ht="30">
      <c r="A51" s="351">
        <v>44</v>
      </c>
      <c r="B51" s="345" t="s">
        <v>46</v>
      </c>
      <c r="C51" s="344"/>
    </row>
    <row r="52" spans="1:3" s="321" customFormat="1" thickBot="1">
      <c r="A52" s="356">
        <v>45</v>
      </c>
      <c r="B52" s="357" t="s">
        <v>25</v>
      </c>
      <c r="C52" s="358">
        <f>C43-C47</f>
        <v>91754302.31154573</v>
      </c>
    </row>
    <row r="55" spans="1:3">
      <c r="B55" s="98"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E13" sqref="E13"/>
    </sheetView>
  </sheetViews>
  <sheetFormatPr defaultColWidth="9.140625" defaultRowHeight="15"/>
  <cols>
    <col min="1" max="1" width="10.85546875" style="98" bestFit="1" customWidth="1"/>
    <col min="2" max="2" width="59" style="98" customWidth="1"/>
    <col min="3" max="3" width="16.7109375" style="98" bestFit="1" customWidth="1"/>
    <col min="4" max="4" width="22.140625" style="98" customWidth="1"/>
    <col min="5" max="16384" width="9.140625" style="98"/>
  </cols>
  <sheetData>
    <row r="1" spans="1:4">
      <c r="A1" s="96" t="s">
        <v>188</v>
      </c>
      <c r="B1" s="103" t="str">
        <f>Info!C2</f>
        <v>სს ”ლიბერთი ბანკი”</v>
      </c>
    </row>
    <row r="2" spans="1:4" s="285" customFormat="1" ht="15.75" customHeight="1">
      <c r="A2" s="285" t="s">
        <v>189</v>
      </c>
      <c r="B2" s="155">
        <f>'1. key ratios'!B2</f>
        <v>44469</v>
      </c>
    </row>
    <row r="3" spans="1:4" s="285" customFormat="1" ht="15.75" customHeight="1"/>
    <row r="4" spans="1:4" ht="15.75" thickBot="1">
      <c r="A4" s="330" t="s">
        <v>524</v>
      </c>
      <c r="B4" s="359" t="s">
        <v>525</v>
      </c>
    </row>
    <row r="5" spans="1:4" s="362" customFormat="1">
      <c r="A5" s="746" t="s">
        <v>526</v>
      </c>
      <c r="B5" s="747"/>
      <c r="C5" s="360" t="s">
        <v>527</v>
      </c>
      <c r="D5" s="361" t="s">
        <v>528</v>
      </c>
    </row>
    <row r="6" spans="1:4" s="366" customFormat="1">
      <c r="A6" s="363">
        <v>1</v>
      </c>
      <c r="B6" s="364" t="s">
        <v>529</v>
      </c>
      <c r="C6" s="364"/>
      <c r="D6" s="365"/>
    </row>
    <row r="7" spans="1:4" s="366" customFormat="1">
      <c r="A7" s="367" t="s">
        <v>530</v>
      </c>
      <c r="B7" s="368" t="s">
        <v>531</v>
      </c>
      <c r="C7" s="369">
        <v>4.4999999999999998E-2</v>
      </c>
      <c r="D7" s="370">
        <f>C7*'5. RWA'!$C$13</f>
        <v>98869251.373027161</v>
      </c>
    </row>
    <row r="8" spans="1:4" s="366" customFormat="1">
      <c r="A8" s="367" t="s">
        <v>532</v>
      </c>
      <c r="B8" s="368" t="s">
        <v>533</v>
      </c>
      <c r="C8" s="371">
        <v>0.06</v>
      </c>
      <c r="D8" s="370">
        <f>C8*'5. RWA'!$C$13</f>
        <v>131825668.49736954</v>
      </c>
    </row>
    <row r="9" spans="1:4" s="366" customFormat="1">
      <c r="A9" s="367" t="s">
        <v>534</v>
      </c>
      <c r="B9" s="368" t="s">
        <v>535</v>
      </c>
      <c r="C9" s="371">
        <v>0.08</v>
      </c>
      <c r="D9" s="370">
        <f>C9*'5. RWA'!$C$13</f>
        <v>175767557.99649274</v>
      </c>
    </row>
    <row r="10" spans="1:4" s="366" customFormat="1">
      <c r="A10" s="363" t="s">
        <v>536</v>
      </c>
      <c r="B10" s="364" t="s">
        <v>537</v>
      </c>
      <c r="C10" s="372"/>
      <c r="D10" s="373"/>
    </row>
    <row r="11" spans="1:4" s="366" customFormat="1">
      <c r="A11" s="367" t="s">
        <v>538</v>
      </c>
      <c r="B11" s="368" t="s">
        <v>600</v>
      </c>
      <c r="C11" s="371">
        <v>0</v>
      </c>
      <c r="D11" s="370">
        <f>C11*'5. RWA'!$C$13</f>
        <v>0</v>
      </c>
    </row>
    <row r="12" spans="1:4" s="366" customFormat="1">
      <c r="A12" s="367" t="s">
        <v>539</v>
      </c>
      <c r="B12" s="368" t="s">
        <v>540</v>
      </c>
      <c r="C12" s="371">
        <v>0</v>
      </c>
      <c r="D12" s="370">
        <f>C12*'5. RWA'!$C$13</f>
        <v>0</v>
      </c>
    </row>
    <row r="13" spans="1:4" s="366" customFormat="1">
      <c r="A13" s="367" t="s">
        <v>541</v>
      </c>
      <c r="B13" s="368" t="s">
        <v>542</v>
      </c>
      <c r="C13" s="371">
        <v>1.2E-2</v>
      </c>
      <c r="D13" s="370">
        <f>C13*'5. RWA'!$C$13</f>
        <v>26365133.69947391</v>
      </c>
    </row>
    <row r="14" spans="1:4" s="366" customFormat="1">
      <c r="A14" s="363" t="s">
        <v>543</v>
      </c>
      <c r="B14" s="364" t="s">
        <v>598</v>
      </c>
      <c r="C14" s="374"/>
      <c r="D14" s="373"/>
    </row>
    <row r="15" spans="1:4" s="366" customFormat="1">
      <c r="A15" s="375" t="s">
        <v>546</v>
      </c>
      <c r="B15" s="368" t="s">
        <v>599</v>
      </c>
      <c r="C15" s="371">
        <v>1.4011502138819822E-2</v>
      </c>
      <c r="D15" s="370">
        <f>C15*'5. RWA'!$C$13</f>
        <v>30784593.935037438</v>
      </c>
    </row>
    <row r="16" spans="1:4" s="366" customFormat="1">
      <c r="A16" s="375" t="s">
        <v>547</v>
      </c>
      <c r="B16" s="368" t="s">
        <v>549</v>
      </c>
      <c r="C16" s="371">
        <v>1.8693479945629247E-2</v>
      </c>
      <c r="D16" s="370">
        <f>C16*'5. RWA'!$C$13</f>
        <v>41071341.506245784</v>
      </c>
    </row>
    <row r="17" spans="1:6" s="366" customFormat="1">
      <c r="A17" s="375" t="s">
        <v>548</v>
      </c>
      <c r="B17" s="368" t="s">
        <v>596</v>
      </c>
      <c r="C17" s="371">
        <v>4.3720962723334186E-2</v>
      </c>
      <c r="D17" s="370">
        <f>C17*'5. RWA'!$C$13</f>
        <v>96059085.63920173</v>
      </c>
    </row>
    <row r="18" spans="1:6" s="362" customFormat="1">
      <c r="A18" s="748" t="s">
        <v>597</v>
      </c>
      <c r="B18" s="749"/>
      <c r="C18" s="376" t="s">
        <v>527</v>
      </c>
      <c r="D18" s="377" t="s">
        <v>528</v>
      </c>
    </row>
    <row r="19" spans="1:6" s="366" customFormat="1">
      <c r="A19" s="378">
        <v>4</v>
      </c>
      <c r="B19" s="368" t="s">
        <v>23</v>
      </c>
      <c r="C19" s="371">
        <f>C7+C11+C12+C13+C15</f>
        <v>7.1011502138819821E-2</v>
      </c>
      <c r="D19" s="370">
        <f>C19*'5. RWA'!$C$13</f>
        <v>156018979.0075385</v>
      </c>
    </row>
    <row r="20" spans="1:6" s="366" customFormat="1">
      <c r="A20" s="378">
        <v>5</v>
      </c>
      <c r="B20" s="368" t="s">
        <v>89</v>
      </c>
      <c r="C20" s="371">
        <f>C8+C11+C12+C13+C16</f>
        <v>9.0693479945629235E-2</v>
      </c>
      <c r="D20" s="370">
        <f>C20*'5. RWA'!$C$13</f>
        <v>199262143.70308921</v>
      </c>
    </row>
    <row r="21" spans="1:6" s="366" customFormat="1" ht="15.75" thickBot="1">
      <c r="A21" s="379" t="s">
        <v>544</v>
      </c>
      <c r="B21" s="380" t="s">
        <v>88</v>
      </c>
      <c r="C21" s="381">
        <f>C9+C11+C12+C13+C17</f>
        <v>0.13572096272333417</v>
      </c>
      <c r="D21" s="382">
        <f>C21*'5. RWA'!$C$13</f>
        <v>298191777.33516836</v>
      </c>
    </row>
    <row r="22" spans="1:6">
      <c r="F22" s="330"/>
    </row>
    <row r="23" spans="1:6" ht="75">
      <c r="B23" s="153"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10.7109375" style="98" customWidth="1"/>
    <col min="2" max="2" width="91.85546875" style="98" customWidth="1"/>
    <col min="3" max="3" width="49" style="98" customWidth="1"/>
    <col min="4" max="4" width="32.28515625" style="98" customWidth="1"/>
    <col min="5" max="5" width="9.42578125" style="99" customWidth="1"/>
    <col min="6" max="16384" width="9.140625" style="99"/>
  </cols>
  <sheetData>
    <row r="1" spans="1:6">
      <c r="A1" s="96" t="s">
        <v>188</v>
      </c>
      <c r="B1" s="103" t="str">
        <f>Info!C2</f>
        <v>სს ”ლიბერთი ბანკი”</v>
      </c>
      <c r="E1" s="98"/>
      <c r="F1" s="98"/>
    </row>
    <row r="2" spans="1:6" s="285" customFormat="1" ht="15.75" customHeight="1">
      <c r="A2" s="285" t="s">
        <v>189</v>
      </c>
      <c r="B2" s="155">
        <f>'1. key ratios'!B2</f>
        <v>44469</v>
      </c>
    </row>
    <row r="3" spans="1:6" s="285" customFormat="1" ht="15.75" customHeight="1">
      <c r="A3" s="383"/>
    </row>
    <row r="4" spans="1:6" s="285" customFormat="1" ht="15.75" customHeight="1" thickBot="1">
      <c r="A4" s="285" t="s">
        <v>413</v>
      </c>
      <c r="B4" s="384" t="s">
        <v>268</v>
      </c>
      <c r="D4" s="385" t="s">
        <v>93</v>
      </c>
    </row>
    <row r="5" spans="1:6" ht="45">
      <c r="A5" s="386" t="s">
        <v>26</v>
      </c>
      <c r="B5" s="387" t="s">
        <v>231</v>
      </c>
      <c r="C5" s="388" t="s">
        <v>236</v>
      </c>
      <c r="D5" s="389" t="s">
        <v>269</v>
      </c>
    </row>
    <row r="6" spans="1:6">
      <c r="A6" s="390">
        <v>1</v>
      </c>
      <c r="B6" s="391" t="s">
        <v>154</v>
      </c>
      <c r="C6" s="392">
        <v>278811721.79900002</v>
      </c>
      <c r="D6" s="393"/>
      <c r="E6" s="394"/>
    </row>
    <row r="7" spans="1:6">
      <c r="A7" s="390">
        <v>2</v>
      </c>
      <c r="B7" s="395" t="s">
        <v>155</v>
      </c>
      <c r="C7" s="396">
        <v>62957430.603999995</v>
      </c>
      <c r="D7" s="397"/>
      <c r="E7" s="394"/>
    </row>
    <row r="8" spans="1:6">
      <c r="A8" s="390">
        <v>3</v>
      </c>
      <c r="B8" s="395" t="s">
        <v>156</v>
      </c>
      <c r="C8" s="396">
        <v>237418063.42000002</v>
      </c>
      <c r="D8" s="397"/>
      <c r="E8" s="394"/>
    </row>
    <row r="9" spans="1:6">
      <c r="A9" s="390">
        <v>4</v>
      </c>
      <c r="B9" s="395" t="s">
        <v>185</v>
      </c>
      <c r="C9" s="396">
        <v>0</v>
      </c>
      <c r="D9" s="397"/>
      <c r="E9" s="394"/>
    </row>
    <row r="10" spans="1:6">
      <c r="A10" s="390">
        <v>5</v>
      </c>
      <c r="B10" s="395" t="s">
        <v>157</v>
      </c>
      <c r="C10" s="396">
        <v>233842165.69000003</v>
      </c>
      <c r="D10" s="397"/>
      <c r="E10" s="394"/>
    </row>
    <row r="11" spans="1:6">
      <c r="A11" s="390">
        <v>6.1</v>
      </c>
      <c r="B11" s="395" t="s">
        <v>158</v>
      </c>
      <c r="C11" s="398">
        <v>1887219399.1270099</v>
      </c>
      <c r="D11" s="399"/>
      <c r="E11" s="400"/>
    </row>
    <row r="12" spans="1:6">
      <c r="A12" s="390">
        <v>6.2</v>
      </c>
      <c r="B12" s="401" t="s">
        <v>159</v>
      </c>
      <c r="C12" s="398">
        <v>-128899277.98199911</v>
      </c>
      <c r="D12" s="399"/>
      <c r="E12" s="400"/>
    </row>
    <row r="13" spans="1:6">
      <c r="A13" s="390" t="s">
        <v>485</v>
      </c>
      <c r="B13" s="402" t="s">
        <v>486</v>
      </c>
      <c r="C13" s="398">
        <v>22257482.247545741</v>
      </c>
      <c r="D13" s="399"/>
      <c r="E13" s="400"/>
    </row>
    <row r="14" spans="1:6">
      <c r="A14" s="390" t="s">
        <v>620</v>
      </c>
      <c r="B14" s="402" t="s">
        <v>609</v>
      </c>
      <c r="C14" s="398">
        <v>0</v>
      </c>
      <c r="D14" s="399"/>
      <c r="E14" s="400"/>
    </row>
    <row r="15" spans="1:6">
      <c r="A15" s="390">
        <v>6</v>
      </c>
      <c r="B15" s="395" t="s">
        <v>160</v>
      </c>
      <c r="C15" s="403">
        <f>C11+C12</f>
        <v>1758320121.1450107</v>
      </c>
      <c r="D15" s="399"/>
      <c r="E15" s="394"/>
    </row>
    <row r="16" spans="1:6">
      <c r="A16" s="390">
        <v>7</v>
      </c>
      <c r="B16" s="395" t="s">
        <v>161</v>
      </c>
      <c r="C16" s="396">
        <v>35748705.037</v>
      </c>
      <c r="D16" s="397"/>
      <c r="E16" s="394"/>
    </row>
    <row r="17" spans="1:5">
      <c r="A17" s="390">
        <v>8</v>
      </c>
      <c r="B17" s="395" t="s">
        <v>162</v>
      </c>
      <c r="C17" s="396">
        <v>144456.05399999954</v>
      </c>
      <c r="D17" s="397"/>
      <c r="E17" s="394"/>
    </row>
    <row r="18" spans="1:5">
      <c r="A18" s="390">
        <v>9</v>
      </c>
      <c r="B18" s="395" t="s">
        <v>163</v>
      </c>
      <c r="C18" s="396">
        <v>106733.3</v>
      </c>
      <c r="D18" s="397"/>
      <c r="E18" s="394"/>
    </row>
    <row r="19" spans="1:5">
      <c r="A19" s="390">
        <v>9.1</v>
      </c>
      <c r="B19" s="402" t="s">
        <v>245</v>
      </c>
      <c r="C19" s="398">
        <v>106733</v>
      </c>
      <c r="D19" s="397"/>
      <c r="E19" s="394"/>
    </row>
    <row r="20" spans="1:5">
      <c r="A20" s="390">
        <v>9.1999999999999993</v>
      </c>
      <c r="B20" s="402" t="s">
        <v>235</v>
      </c>
      <c r="C20" s="398">
        <v>0</v>
      </c>
      <c r="D20" s="397"/>
      <c r="E20" s="394"/>
    </row>
    <row r="21" spans="1:5">
      <c r="A21" s="390">
        <v>9.3000000000000007</v>
      </c>
      <c r="B21" s="402" t="s">
        <v>234</v>
      </c>
      <c r="C21" s="398">
        <v>0</v>
      </c>
      <c r="D21" s="397"/>
      <c r="E21" s="394"/>
    </row>
    <row r="22" spans="1:5">
      <c r="A22" s="390">
        <v>10</v>
      </c>
      <c r="B22" s="395" t="s">
        <v>164</v>
      </c>
      <c r="C22" s="396">
        <v>233922284.45999986</v>
      </c>
      <c r="D22" s="397"/>
      <c r="E22" s="394"/>
    </row>
    <row r="23" spans="1:5">
      <c r="A23" s="390">
        <v>10.1</v>
      </c>
      <c r="B23" s="402" t="s">
        <v>233</v>
      </c>
      <c r="C23" s="396">
        <v>50059353.320000008</v>
      </c>
      <c r="D23" s="404" t="s">
        <v>439</v>
      </c>
      <c r="E23" s="394"/>
    </row>
    <row r="24" spans="1:5">
      <c r="A24" s="390">
        <v>11</v>
      </c>
      <c r="B24" s="405" t="s">
        <v>165</v>
      </c>
      <c r="C24" s="406">
        <v>48849009.159599997</v>
      </c>
      <c r="D24" s="407"/>
      <c r="E24" s="394"/>
    </row>
    <row r="25" spans="1:5">
      <c r="A25" s="390">
        <v>12</v>
      </c>
      <c r="B25" s="408" t="s">
        <v>166</v>
      </c>
      <c r="C25" s="409">
        <f>SUM(C6:C10,C15:C18,C22,C24)</f>
        <v>2890120690.6686106</v>
      </c>
      <c r="D25" s="410"/>
      <c r="E25" s="411"/>
    </row>
    <row r="26" spans="1:5">
      <c r="A26" s="390">
        <v>13</v>
      </c>
      <c r="B26" s="395" t="s">
        <v>167</v>
      </c>
      <c r="C26" s="412">
        <v>7382847.5309999995</v>
      </c>
      <c r="D26" s="413"/>
      <c r="E26" s="394"/>
    </row>
    <row r="27" spans="1:5">
      <c r="A27" s="390">
        <v>14</v>
      </c>
      <c r="B27" s="395" t="s">
        <v>168</v>
      </c>
      <c r="C27" s="396">
        <v>955066860.99831033</v>
      </c>
      <c r="D27" s="397"/>
      <c r="E27" s="394"/>
    </row>
    <row r="28" spans="1:5">
      <c r="A28" s="390">
        <v>15</v>
      </c>
      <c r="B28" s="395" t="s">
        <v>169</v>
      </c>
      <c r="C28" s="396">
        <v>291668222.81247306</v>
      </c>
      <c r="D28" s="397"/>
      <c r="E28" s="394"/>
    </row>
    <row r="29" spans="1:5">
      <c r="A29" s="390">
        <v>16</v>
      </c>
      <c r="B29" s="395" t="s">
        <v>170</v>
      </c>
      <c r="C29" s="396">
        <v>887241170.56221735</v>
      </c>
      <c r="D29" s="397"/>
      <c r="E29" s="394"/>
    </row>
    <row r="30" spans="1:5">
      <c r="A30" s="390">
        <v>17</v>
      </c>
      <c r="B30" s="395" t="s">
        <v>171</v>
      </c>
      <c r="C30" s="396">
        <v>0</v>
      </c>
      <c r="D30" s="397"/>
      <c r="E30" s="394"/>
    </row>
    <row r="31" spans="1:5">
      <c r="A31" s="390">
        <v>18</v>
      </c>
      <c r="B31" s="395" t="s">
        <v>172</v>
      </c>
      <c r="C31" s="396">
        <v>220979589.65639454</v>
      </c>
      <c r="D31" s="397"/>
      <c r="E31" s="394"/>
    </row>
    <row r="32" spans="1:5">
      <c r="A32" s="390">
        <v>19</v>
      </c>
      <c r="B32" s="395" t="s">
        <v>173</v>
      </c>
      <c r="C32" s="396">
        <v>11827307.351</v>
      </c>
      <c r="D32" s="397"/>
      <c r="E32" s="394"/>
    </row>
    <row r="33" spans="1:5">
      <c r="A33" s="390">
        <v>20</v>
      </c>
      <c r="B33" s="395" t="s">
        <v>95</v>
      </c>
      <c r="C33" s="396">
        <v>73122060.328732565</v>
      </c>
      <c r="D33" s="397"/>
      <c r="E33" s="394"/>
    </row>
    <row r="34" spans="1:5">
      <c r="A34" s="414">
        <v>20.100000000000001</v>
      </c>
      <c r="B34" s="415" t="s">
        <v>960</v>
      </c>
      <c r="C34" s="406">
        <v>-105218.69273256001</v>
      </c>
      <c r="D34" s="407"/>
      <c r="E34" s="394"/>
    </row>
    <row r="35" spans="1:5">
      <c r="A35" s="390">
        <v>21</v>
      </c>
      <c r="B35" s="405" t="s">
        <v>174</v>
      </c>
      <c r="C35" s="406">
        <v>111761761.68000002</v>
      </c>
      <c r="D35" s="407"/>
      <c r="E35" s="394"/>
    </row>
    <row r="36" spans="1:5">
      <c r="A36" s="390">
        <v>21.1</v>
      </c>
      <c r="B36" s="415" t="s">
        <v>958</v>
      </c>
      <c r="C36" s="416">
        <v>69496820.063999996</v>
      </c>
      <c r="D36" s="417"/>
      <c r="E36" s="394"/>
    </row>
    <row r="37" spans="1:5">
      <c r="A37" s="390">
        <v>22</v>
      </c>
      <c r="B37" s="408" t="s">
        <v>175</v>
      </c>
      <c r="C37" s="418">
        <f>SUM(C26:C33,C35)</f>
        <v>2559049820.9201274</v>
      </c>
      <c r="D37" s="410"/>
      <c r="E37" s="411"/>
    </row>
    <row r="38" spans="1:5">
      <c r="A38" s="390">
        <v>23</v>
      </c>
      <c r="B38" s="405" t="s">
        <v>176</v>
      </c>
      <c r="C38" s="396">
        <v>54628742.530000001</v>
      </c>
      <c r="D38" s="397"/>
      <c r="E38" s="394"/>
    </row>
    <row r="39" spans="1:5">
      <c r="A39" s="390">
        <v>24</v>
      </c>
      <c r="B39" s="405" t="s">
        <v>177</v>
      </c>
      <c r="C39" s="396">
        <v>61390.64</v>
      </c>
      <c r="D39" s="397"/>
      <c r="E39" s="394"/>
    </row>
    <row r="40" spans="1:5">
      <c r="A40" s="390">
        <v>25</v>
      </c>
      <c r="B40" s="405" t="s">
        <v>232</v>
      </c>
      <c r="C40" s="396">
        <v>-10154020.07</v>
      </c>
      <c r="D40" s="397"/>
      <c r="E40" s="394"/>
    </row>
    <row r="41" spans="1:5">
      <c r="A41" s="390">
        <v>26</v>
      </c>
      <c r="B41" s="405" t="s">
        <v>179</v>
      </c>
      <c r="C41" s="396">
        <v>39651986.239999995</v>
      </c>
      <c r="D41" s="397"/>
      <c r="E41" s="394"/>
    </row>
    <row r="42" spans="1:5">
      <c r="A42" s="390">
        <v>27</v>
      </c>
      <c r="B42" s="405" t="s">
        <v>180</v>
      </c>
      <c r="C42" s="396">
        <v>1694027.75</v>
      </c>
      <c r="D42" s="397"/>
      <c r="E42" s="394"/>
    </row>
    <row r="43" spans="1:5">
      <c r="A43" s="390">
        <v>28</v>
      </c>
      <c r="B43" s="405" t="s">
        <v>181</v>
      </c>
      <c r="C43" s="396">
        <v>209910245.15999997</v>
      </c>
      <c r="D43" s="397"/>
      <c r="E43" s="394"/>
    </row>
    <row r="44" spans="1:5">
      <c r="A44" s="390">
        <v>29</v>
      </c>
      <c r="B44" s="405" t="s">
        <v>35</v>
      </c>
      <c r="C44" s="396">
        <v>35278497.609999999</v>
      </c>
      <c r="D44" s="397"/>
      <c r="E44" s="394"/>
    </row>
    <row r="45" spans="1:5" ht="16.5" thickBot="1">
      <c r="A45" s="419">
        <v>30</v>
      </c>
      <c r="B45" s="420" t="s">
        <v>182</v>
      </c>
      <c r="C45" s="421">
        <f>SUM(C38:C44)</f>
        <v>331070869.86000001</v>
      </c>
      <c r="D45" s="422"/>
      <c r="E45" s="411"/>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zoomScaleSheetLayoutView="90" workbookViewId="0">
      <pane xSplit="2" ySplit="7" topLeftCell="C8"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10.5703125" style="98" bestFit="1" customWidth="1"/>
    <col min="2" max="2" width="95" style="98" customWidth="1"/>
    <col min="3" max="3" width="13" style="98" bestFit="1" customWidth="1"/>
    <col min="4" max="4" width="13.42578125" style="98" bestFit="1" customWidth="1"/>
    <col min="5" max="5" width="15.85546875" style="98" bestFit="1" customWidth="1"/>
    <col min="6" max="6" width="13.42578125" style="98" bestFit="1" customWidth="1"/>
    <col min="7" max="7" width="15.85546875" style="98" bestFit="1" customWidth="1"/>
    <col min="8" max="8" width="13.42578125" style="98" bestFit="1" customWidth="1"/>
    <col min="9" max="9" width="13.5703125" style="98" bestFit="1" customWidth="1"/>
    <col min="10" max="10" width="13.42578125" style="98" bestFit="1" customWidth="1"/>
    <col min="11" max="11" width="17.42578125" style="98" bestFit="1" customWidth="1"/>
    <col min="12" max="12" width="14.85546875" style="98" bestFit="1" customWidth="1"/>
    <col min="13" max="13" width="15.85546875" style="98" bestFit="1" customWidth="1"/>
    <col min="14" max="14" width="14.85546875" style="98" bestFit="1" customWidth="1"/>
    <col min="15" max="15" width="15.85546875" style="98" bestFit="1" customWidth="1"/>
    <col min="16" max="16" width="13.42578125" style="98" bestFit="1" customWidth="1"/>
    <col min="17" max="17" width="13.5703125" style="98" bestFit="1" customWidth="1"/>
    <col min="18" max="18" width="13.42578125" style="98" bestFit="1" customWidth="1"/>
    <col min="19" max="19" width="31.5703125" style="98" bestFit="1" customWidth="1"/>
    <col min="20" max="16384" width="9.140625" style="184"/>
  </cols>
  <sheetData>
    <row r="1" spans="1:19">
      <c r="A1" s="98" t="s">
        <v>188</v>
      </c>
      <c r="B1" s="98" t="str">
        <f>Info!C2</f>
        <v>სს ”ლიბერთი ბანკი”</v>
      </c>
    </row>
    <row r="2" spans="1:19">
      <c r="A2" s="98" t="s">
        <v>189</v>
      </c>
      <c r="B2" s="155">
        <f>'1. key ratios'!B2</f>
        <v>44469</v>
      </c>
    </row>
    <row r="4" spans="1:19" ht="45.75" thickBot="1">
      <c r="A4" s="329" t="s">
        <v>414</v>
      </c>
      <c r="B4" s="423" t="s">
        <v>456</v>
      </c>
    </row>
    <row r="5" spans="1:19">
      <c r="A5" s="424"/>
      <c r="B5" s="425"/>
      <c r="C5" s="426" t="s">
        <v>0</v>
      </c>
      <c r="D5" s="426" t="s">
        <v>1</v>
      </c>
      <c r="E5" s="426" t="s">
        <v>2</v>
      </c>
      <c r="F5" s="426" t="s">
        <v>3</v>
      </c>
      <c r="G5" s="426" t="s">
        <v>4</v>
      </c>
      <c r="H5" s="426" t="s">
        <v>5</v>
      </c>
      <c r="I5" s="426" t="s">
        <v>237</v>
      </c>
      <c r="J5" s="426" t="s">
        <v>238</v>
      </c>
      <c r="K5" s="426" t="s">
        <v>239</v>
      </c>
      <c r="L5" s="426" t="s">
        <v>240</v>
      </c>
      <c r="M5" s="426" t="s">
        <v>241</v>
      </c>
      <c r="N5" s="426" t="s">
        <v>242</v>
      </c>
      <c r="O5" s="426" t="s">
        <v>443</v>
      </c>
      <c r="P5" s="426" t="s">
        <v>444</v>
      </c>
      <c r="Q5" s="426" t="s">
        <v>445</v>
      </c>
      <c r="R5" s="427" t="s">
        <v>446</v>
      </c>
      <c r="S5" s="428" t="s">
        <v>447</v>
      </c>
    </row>
    <row r="6" spans="1:19" ht="46.5" customHeight="1">
      <c r="A6" s="429"/>
      <c r="B6" s="754" t="s">
        <v>448</v>
      </c>
      <c r="C6" s="752">
        <v>0</v>
      </c>
      <c r="D6" s="753"/>
      <c r="E6" s="752">
        <v>0.2</v>
      </c>
      <c r="F6" s="753"/>
      <c r="G6" s="752">
        <v>0.35</v>
      </c>
      <c r="H6" s="753"/>
      <c r="I6" s="752">
        <v>0.5</v>
      </c>
      <c r="J6" s="753"/>
      <c r="K6" s="752">
        <v>0.75</v>
      </c>
      <c r="L6" s="753"/>
      <c r="M6" s="752">
        <v>1</v>
      </c>
      <c r="N6" s="753"/>
      <c r="O6" s="752">
        <v>1.5</v>
      </c>
      <c r="P6" s="753"/>
      <c r="Q6" s="752">
        <v>2.5</v>
      </c>
      <c r="R6" s="753"/>
      <c r="S6" s="750" t="s">
        <v>250</v>
      </c>
    </row>
    <row r="7" spans="1:19">
      <c r="A7" s="429"/>
      <c r="B7" s="755"/>
      <c r="C7" s="430" t="s">
        <v>441</v>
      </c>
      <c r="D7" s="430" t="s">
        <v>442</v>
      </c>
      <c r="E7" s="430" t="s">
        <v>441</v>
      </c>
      <c r="F7" s="430" t="s">
        <v>442</v>
      </c>
      <c r="G7" s="430" t="s">
        <v>441</v>
      </c>
      <c r="H7" s="430" t="s">
        <v>442</v>
      </c>
      <c r="I7" s="430" t="s">
        <v>441</v>
      </c>
      <c r="J7" s="430" t="s">
        <v>442</v>
      </c>
      <c r="K7" s="430" t="s">
        <v>441</v>
      </c>
      <c r="L7" s="430" t="s">
        <v>442</v>
      </c>
      <c r="M7" s="430" t="s">
        <v>441</v>
      </c>
      <c r="N7" s="430" t="s">
        <v>442</v>
      </c>
      <c r="O7" s="430" t="s">
        <v>441</v>
      </c>
      <c r="P7" s="430" t="s">
        <v>442</v>
      </c>
      <c r="Q7" s="430" t="s">
        <v>441</v>
      </c>
      <c r="R7" s="430" t="s">
        <v>442</v>
      </c>
      <c r="S7" s="751"/>
    </row>
    <row r="8" spans="1:19" s="436" customFormat="1">
      <c r="A8" s="431">
        <v>1</v>
      </c>
      <c r="B8" s="432" t="s">
        <v>216</v>
      </c>
      <c r="C8" s="433">
        <v>247072452.62000003</v>
      </c>
      <c r="D8" s="433">
        <v>0</v>
      </c>
      <c r="E8" s="433">
        <v>0</v>
      </c>
      <c r="F8" s="434">
        <v>0</v>
      </c>
      <c r="G8" s="433">
        <v>0</v>
      </c>
      <c r="H8" s="433">
        <v>0</v>
      </c>
      <c r="I8" s="433">
        <v>0</v>
      </c>
      <c r="J8" s="433">
        <v>0</v>
      </c>
      <c r="K8" s="433">
        <v>0</v>
      </c>
      <c r="L8" s="433">
        <v>0</v>
      </c>
      <c r="M8" s="433">
        <v>62632493.040555991</v>
      </c>
      <c r="N8" s="433">
        <v>0</v>
      </c>
      <c r="O8" s="433">
        <v>0</v>
      </c>
      <c r="P8" s="433">
        <v>0</v>
      </c>
      <c r="Q8" s="433">
        <v>0</v>
      </c>
      <c r="R8" s="434">
        <v>0</v>
      </c>
      <c r="S8" s="435">
        <f>$C$6*SUM(C8:D8)+$E$6*SUM(E8:F8)+$G$6*SUM(G8:H8)+$I$6*SUM(I8:J8)+$K$6*SUM(K8:L8)+$M$6*SUM(M8:N8)+$O$6*SUM(O8:P8)+$Q$6*SUM(Q8:R8)</f>
        <v>62632493.040555991</v>
      </c>
    </row>
    <row r="9" spans="1:19" s="436" customFormat="1">
      <c r="A9" s="431">
        <v>2</v>
      </c>
      <c r="B9" s="432" t="s">
        <v>217</v>
      </c>
      <c r="C9" s="433">
        <v>0</v>
      </c>
      <c r="D9" s="433">
        <v>0</v>
      </c>
      <c r="E9" s="433">
        <v>0</v>
      </c>
      <c r="F9" s="433">
        <v>0</v>
      </c>
      <c r="G9" s="433">
        <v>0</v>
      </c>
      <c r="H9" s="433">
        <v>0</v>
      </c>
      <c r="I9" s="433">
        <v>0</v>
      </c>
      <c r="J9" s="433">
        <v>0</v>
      </c>
      <c r="K9" s="433">
        <v>0</v>
      </c>
      <c r="L9" s="433">
        <v>0</v>
      </c>
      <c r="M9" s="433">
        <v>0</v>
      </c>
      <c r="N9" s="433">
        <v>0</v>
      </c>
      <c r="O9" s="433">
        <v>0</v>
      </c>
      <c r="P9" s="433">
        <v>0</v>
      </c>
      <c r="Q9" s="433">
        <v>0</v>
      </c>
      <c r="R9" s="434">
        <v>0</v>
      </c>
      <c r="S9" s="435">
        <f t="shared" ref="S9:S21" si="0">$C$6*SUM(C9:D9)+$E$6*SUM(E9:F9)+$G$6*SUM(G9:H9)+$I$6*SUM(I9:J9)+$K$6*SUM(K9:L9)+$M$6*SUM(M9:N9)+$O$6*SUM(O9:P9)+$Q$6*SUM(Q9:R9)</f>
        <v>0</v>
      </c>
    </row>
    <row r="10" spans="1:19" s="436" customFormat="1">
      <c r="A10" s="431">
        <v>3</v>
      </c>
      <c r="B10" s="432" t="s">
        <v>218</v>
      </c>
      <c r="C10" s="433">
        <v>0</v>
      </c>
      <c r="D10" s="433">
        <v>0</v>
      </c>
      <c r="E10" s="433">
        <v>0</v>
      </c>
      <c r="F10" s="433">
        <v>0</v>
      </c>
      <c r="G10" s="433">
        <v>0</v>
      </c>
      <c r="H10" s="433">
        <v>0</v>
      </c>
      <c r="I10" s="433">
        <v>0</v>
      </c>
      <c r="J10" s="433">
        <v>0</v>
      </c>
      <c r="K10" s="433">
        <v>0</v>
      </c>
      <c r="L10" s="433">
        <v>0</v>
      </c>
      <c r="M10" s="433">
        <v>0</v>
      </c>
      <c r="N10" s="433">
        <v>0</v>
      </c>
      <c r="O10" s="433">
        <v>0</v>
      </c>
      <c r="P10" s="433">
        <v>0</v>
      </c>
      <c r="Q10" s="433">
        <v>0</v>
      </c>
      <c r="R10" s="434">
        <v>0</v>
      </c>
      <c r="S10" s="435">
        <f t="shared" si="0"/>
        <v>0</v>
      </c>
    </row>
    <row r="11" spans="1:19" s="436" customFormat="1">
      <c r="A11" s="431">
        <v>4</v>
      </c>
      <c r="B11" s="432" t="s">
        <v>219</v>
      </c>
      <c r="C11" s="433">
        <v>625358.4</v>
      </c>
      <c r="D11" s="433">
        <v>0</v>
      </c>
      <c r="E11" s="433">
        <v>0</v>
      </c>
      <c r="F11" s="433">
        <v>0</v>
      </c>
      <c r="G11" s="433">
        <v>0</v>
      </c>
      <c r="H11" s="433">
        <v>0</v>
      </c>
      <c r="I11" s="433">
        <v>0</v>
      </c>
      <c r="J11" s="433">
        <v>0</v>
      </c>
      <c r="K11" s="433">
        <v>0</v>
      </c>
      <c r="L11" s="433">
        <v>0</v>
      </c>
      <c r="M11" s="433">
        <v>0</v>
      </c>
      <c r="N11" s="433">
        <v>0</v>
      </c>
      <c r="O11" s="433">
        <v>0</v>
      </c>
      <c r="P11" s="433">
        <v>0</v>
      </c>
      <c r="Q11" s="433">
        <v>0</v>
      </c>
      <c r="R11" s="434">
        <v>0</v>
      </c>
      <c r="S11" s="435">
        <f t="shared" si="0"/>
        <v>0</v>
      </c>
    </row>
    <row r="12" spans="1:19" s="436" customFormat="1">
      <c r="A12" s="431">
        <v>5</v>
      </c>
      <c r="B12" s="432" t="s">
        <v>220</v>
      </c>
      <c r="C12" s="433">
        <v>0</v>
      </c>
      <c r="D12" s="433">
        <v>0</v>
      </c>
      <c r="E12" s="433">
        <v>0</v>
      </c>
      <c r="F12" s="433">
        <v>0</v>
      </c>
      <c r="G12" s="433">
        <v>0</v>
      </c>
      <c r="H12" s="433">
        <v>0</v>
      </c>
      <c r="I12" s="433">
        <v>0</v>
      </c>
      <c r="J12" s="433">
        <v>0</v>
      </c>
      <c r="K12" s="433">
        <v>0</v>
      </c>
      <c r="L12" s="433">
        <v>0</v>
      </c>
      <c r="M12" s="433">
        <v>773890.53999999992</v>
      </c>
      <c r="N12" s="433">
        <v>0</v>
      </c>
      <c r="O12" s="433">
        <v>0</v>
      </c>
      <c r="P12" s="433">
        <v>0</v>
      </c>
      <c r="Q12" s="433">
        <v>0</v>
      </c>
      <c r="R12" s="434">
        <v>0</v>
      </c>
      <c r="S12" s="435">
        <f t="shared" si="0"/>
        <v>773890.53999999992</v>
      </c>
    </row>
    <row r="13" spans="1:19" s="436" customFormat="1">
      <c r="A13" s="431">
        <v>6</v>
      </c>
      <c r="B13" s="432" t="s">
        <v>221</v>
      </c>
      <c r="C13" s="433">
        <v>0</v>
      </c>
      <c r="D13" s="433">
        <v>0</v>
      </c>
      <c r="E13" s="433">
        <v>233965934.49817967</v>
      </c>
      <c r="F13" s="433">
        <v>0</v>
      </c>
      <c r="G13" s="433">
        <v>0</v>
      </c>
      <c r="H13" s="433">
        <v>0</v>
      </c>
      <c r="I13" s="433">
        <v>4290896.7302644402</v>
      </c>
      <c r="J13" s="433">
        <v>0</v>
      </c>
      <c r="K13" s="433">
        <v>0</v>
      </c>
      <c r="L13" s="433">
        <v>0</v>
      </c>
      <c r="M13" s="433">
        <v>1112455.6299999999</v>
      </c>
      <c r="N13" s="433">
        <v>0</v>
      </c>
      <c r="O13" s="433">
        <v>0</v>
      </c>
      <c r="P13" s="433">
        <v>0</v>
      </c>
      <c r="Q13" s="433">
        <v>0</v>
      </c>
      <c r="R13" s="434">
        <v>0</v>
      </c>
      <c r="S13" s="435">
        <f t="shared" si="0"/>
        <v>50051090.894768164</v>
      </c>
    </row>
    <row r="14" spans="1:19" s="436" customFormat="1">
      <c r="A14" s="431">
        <v>7</v>
      </c>
      <c r="B14" s="432" t="s">
        <v>73</v>
      </c>
      <c r="C14" s="433">
        <v>0</v>
      </c>
      <c r="D14" s="433">
        <v>0</v>
      </c>
      <c r="E14" s="433">
        <v>0</v>
      </c>
      <c r="F14" s="433">
        <v>0</v>
      </c>
      <c r="G14" s="433">
        <v>0</v>
      </c>
      <c r="H14" s="433">
        <v>0</v>
      </c>
      <c r="I14" s="433">
        <v>0</v>
      </c>
      <c r="J14" s="433">
        <v>0</v>
      </c>
      <c r="K14" s="433">
        <v>0</v>
      </c>
      <c r="L14" s="433">
        <v>0</v>
      </c>
      <c r="M14" s="433">
        <v>345748228.48701209</v>
      </c>
      <c r="N14" s="433">
        <v>15810431.024408</v>
      </c>
      <c r="O14" s="433">
        <v>0</v>
      </c>
      <c r="P14" s="433">
        <v>0</v>
      </c>
      <c r="Q14" s="433">
        <v>0</v>
      </c>
      <c r="R14" s="434">
        <v>0</v>
      </c>
      <c r="S14" s="435">
        <f t="shared" si="0"/>
        <v>361558659.51142007</v>
      </c>
    </row>
    <row r="15" spans="1:19" s="436" customFormat="1">
      <c r="A15" s="431">
        <v>8</v>
      </c>
      <c r="B15" s="432" t="s">
        <v>74</v>
      </c>
      <c r="C15" s="433">
        <v>0</v>
      </c>
      <c r="D15" s="433">
        <v>0</v>
      </c>
      <c r="E15" s="433">
        <v>0</v>
      </c>
      <c r="F15" s="433">
        <v>0</v>
      </c>
      <c r="G15" s="433">
        <v>0</v>
      </c>
      <c r="H15" s="433">
        <v>0</v>
      </c>
      <c r="I15" s="433">
        <v>0</v>
      </c>
      <c r="J15" s="433">
        <v>0</v>
      </c>
      <c r="K15" s="433">
        <v>1019811635.6527282</v>
      </c>
      <c r="L15" s="433">
        <v>11344817.501995996</v>
      </c>
      <c r="M15" s="433">
        <v>0</v>
      </c>
      <c r="N15" s="433">
        <v>0</v>
      </c>
      <c r="O15" s="433">
        <v>0</v>
      </c>
      <c r="P15" s="433">
        <v>0</v>
      </c>
      <c r="Q15" s="433">
        <v>0</v>
      </c>
      <c r="R15" s="434">
        <v>0</v>
      </c>
      <c r="S15" s="435">
        <f t="shared" si="0"/>
        <v>773367339.86604321</v>
      </c>
    </row>
    <row r="16" spans="1:19" s="436" customFormat="1">
      <c r="A16" s="431">
        <v>9</v>
      </c>
      <c r="B16" s="432" t="s">
        <v>75</v>
      </c>
      <c r="C16" s="433">
        <v>0</v>
      </c>
      <c r="D16" s="433">
        <v>0</v>
      </c>
      <c r="E16" s="433">
        <v>0</v>
      </c>
      <c r="F16" s="433">
        <v>0</v>
      </c>
      <c r="G16" s="433">
        <v>262829852.15896946</v>
      </c>
      <c r="H16" s="433">
        <v>0</v>
      </c>
      <c r="I16" s="433">
        <v>0</v>
      </c>
      <c r="J16" s="433">
        <v>0</v>
      </c>
      <c r="K16" s="433">
        <v>0</v>
      </c>
      <c r="L16" s="433">
        <v>0</v>
      </c>
      <c r="M16" s="433">
        <v>0</v>
      </c>
      <c r="N16" s="433">
        <v>0</v>
      </c>
      <c r="O16" s="433">
        <v>0</v>
      </c>
      <c r="P16" s="433">
        <v>0</v>
      </c>
      <c r="Q16" s="433">
        <v>0</v>
      </c>
      <c r="R16" s="434">
        <v>0</v>
      </c>
      <c r="S16" s="435">
        <f t="shared" si="0"/>
        <v>91990448.2556393</v>
      </c>
    </row>
    <row r="17" spans="1:19" s="436" customFormat="1">
      <c r="A17" s="431">
        <v>10</v>
      </c>
      <c r="B17" s="432" t="s">
        <v>69</v>
      </c>
      <c r="C17" s="433">
        <v>0</v>
      </c>
      <c r="D17" s="433">
        <v>0</v>
      </c>
      <c r="E17" s="433">
        <v>0</v>
      </c>
      <c r="F17" s="433">
        <v>0</v>
      </c>
      <c r="G17" s="433">
        <v>0</v>
      </c>
      <c r="H17" s="433">
        <v>0</v>
      </c>
      <c r="I17" s="433">
        <v>1369307.1939999999</v>
      </c>
      <c r="J17" s="433">
        <v>0</v>
      </c>
      <c r="K17" s="433">
        <v>0</v>
      </c>
      <c r="L17" s="433">
        <v>0</v>
      </c>
      <c r="M17" s="433">
        <v>5668214.9800000042</v>
      </c>
      <c r="N17" s="433">
        <v>0</v>
      </c>
      <c r="O17" s="433">
        <v>1132421.9020000002</v>
      </c>
      <c r="P17" s="433">
        <v>0</v>
      </c>
      <c r="Q17" s="433">
        <v>0</v>
      </c>
      <c r="R17" s="434">
        <v>0</v>
      </c>
      <c r="S17" s="435">
        <f t="shared" si="0"/>
        <v>8051501.4300000044</v>
      </c>
    </row>
    <row r="18" spans="1:19" s="436" customFormat="1">
      <c r="A18" s="431">
        <v>11</v>
      </c>
      <c r="B18" s="432" t="s">
        <v>70</v>
      </c>
      <c r="C18" s="433">
        <v>0</v>
      </c>
      <c r="D18" s="433">
        <v>0</v>
      </c>
      <c r="E18" s="433">
        <v>0</v>
      </c>
      <c r="F18" s="433">
        <v>0</v>
      </c>
      <c r="G18" s="433">
        <v>0</v>
      </c>
      <c r="H18" s="433">
        <v>0</v>
      </c>
      <c r="I18" s="433">
        <v>0</v>
      </c>
      <c r="J18" s="433">
        <v>0</v>
      </c>
      <c r="K18" s="433">
        <v>0</v>
      </c>
      <c r="L18" s="433">
        <v>0</v>
      </c>
      <c r="M18" s="433">
        <v>77232537.608030617</v>
      </c>
      <c r="N18" s="433">
        <v>0</v>
      </c>
      <c r="O18" s="433">
        <v>140200073.02352893</v>
      </c>
      <c r="P18" s="433">
        <v>0</v>
      </c>
      <c r="Q18" s="433">
        <v>2066880</v>
      </c>
      <c r="R18" s="434">
        <v>0</v>
      </c>
      <c r="S18" s="435">
        <f t="shared" si="0"/>
        <v>292699847.14332402</v>
      </c>
    </row>
    <row r="19" spans="1:19" s="436" customFormat="1">
      <c r="A19" s="431">
        <v>12</v>
      </c>
      <c r="B19" s="432" t="s">
        <v>71</v>
      </c>
      <c r="C19" s="433">
        <v>0</v>
      </c>
      <c r="D19" s="433">
        <v>0</v>
      </c>
      <c r="E19" s="433">
        <v>0</v>
      </c>
      <c r="F19" s="433">
        <v>0</v>
      </c>
      <c r="G19" s="433">
        <v>0</v>
      </c>
      <c r="H19" s="433">
        <v>0</v>
      </c>
      <c r="I19" s="433">
        <v>0</v>
      </c>
      <c r="J19" s="433">
        <v>0</v>
      </c>
      <c r="K19" s="433">
        <v>0</v>
      </c>
      <c r="L19" s="433">
        <v>0</v>
      </c>
      <c r="M19" s="433">
        <v>0</v>
      </c>
      <c r="N19" s="433">
        <v>0</v>
      </c>
      <c r="O19" s="433">
        <v>0</v>
      </c>
      <c r="P19" s="433">
        <v>0</v>
      </c>
      <c r="Q19" s="433">
        <v>0</v>
      </c>
      <c r="R19" s="434">
        <v>0</v>
      </c>
      <c r="S19" s="435">
        <f t="shared" si="0"/>
        <v>0</v>
      </c>
    </row>
    <row r="20" spans="1:19" s="436" customFormat="1">
      <c r="A20" s="431">
        <v>13</v>
      </c>
      <c r="B20" s="432" t="s">
        <v>72</v>
      </c>
      <c r="C20" s="433">
        <v>0</v>
      </c>
      <c r="D20" s="433">
        <v>0</v>
      </c>
      <c r="E20" s="433">
        <v>0</v>
      </c>
      <c r="F20" s="433">
        <v>0</v>
      </c>
      <c r="G20" s="433">
        <v>0</v>
      </c>
      <c r="H20" s="433">
        <v>0</v>
      </c>
      <c r="I20" s="433">
        <v>0</v>
      </c>
      <c r="J20" s="433">
        <v>0</v>
      </c>
      <c r="K20" s="433">
        <v>0</v>
      </c>
      <c r="L20" s="433">
        <v>0</v>
      </c>
      <c r="M20" s="433">
        <v>0</v>
      </c>
      <c r="N20" s="433">
        <v>0</v>
      </c>
      <c r="O20" s="433">
        <v>0</v>
      </c>
      <c r="P20" s="433">
        <v>0</v>
      </c>
      <c r="Q20" s="433">
        <v>0</v>
      </c>
      <c r="R20" s="434">
        <v>0</v>
      </c>
      <c r="S20" s="435">
        <f t="shared" si="0"/>
        <v>0</v>
      </c>
    </row>
    <row r="21" spans="1:19" s="436" customFormat="1">
      <c r="A21" s="431">
        <v>14</v>
      </c>
      <c r="B21" s="432" t="s">
        <v>248</v>
      </c>
      <c r="C21" s="433">
        <v>278286205.05699998</v>
      </c>
      <c r="D21" s="433">
        <v>0</v>
      </c>
      <c r="E21" s="433">
        <v>528494</v>
      </c>
      <c r="F21" s="433">
        <v>0</v>
      </c>
      <c r="G21" s="433">
        <v>0</v>
      </c>
      <c r="H21" s="433">
        <v>0</v>
      </c>
      <c r="I21" s="433">
        <v>0</v>
      </c>
      <c r="J21" s="433">
        <v>0</v>
      </c>
      <c r="K21" s="433">
        <v>0</v>
      </c>
      <c r="L21" s="433">
        <v>0</v>
      </c>
      <c r="M21" s="433">
        <v>152207301.96799985</v>
      </c>
      <c r="N21" s="433">
        <v>0</v>
      </c>
      <c r="O21" s="433">
        <v>0</v>
      </c>
      <c r="P21" s="433">
        <v>0</v>
      </c>
      <c r="Q21" s="433">
        <v>0</v>
      </c>
      <c r="R21" s="434">
        <v>0</v>
      </c>
      <c r="S21" s="435">
        <f t="shared" si="0"/>
        <v>152313000.76799986</v>
      </c>
    </row>
    <row r="22" spans="1:19" ht="15.75" thickBot="1">
      <c r="A22" s="437"/>
      <c r="B22" s="438" t="s">
        <v>68</v>
      </c>
      <c r="C22" s="439">
        <f>SUM(C8:C21)</f>
        <v>525984016.07700002</v>
      </c>
      <c r="D22" s="439">
        <f t="shared" ref="D22:S22" si="1">SUM(D8:D21)</f>
        <v>0</v>
      </c>
      <c r="E22" s="439">
        <f t="shared" si="1"/>
        <v>234494428.49817967</v>
      </c>
      <c r="F22" s="439">
        <f t="shared" si="1"/>
        <v>0</v>
      </c>
      <c r="G22" s="439">
        <f t="shared" si="1"/>
        <v>262829852.15896946</v>
      </c>
      <c r="H22" s="439">
        <f t="shared" si="1"/>
        <v>0</v>
      </c>
      <c r="I22" s="439">
        <f t="shared" si="1"/>
        <v>5660203.9242644403</v>
      </c>
      <c r="J22" s="439">
        <f t="shared" si="1"/>
        <v>0</v>
      </c>
      <c r="K22" s="439">
        <f t="shared" si="1"/>
        <v>1019811635.6527282</v>
      </c>
      <c r="L22" s="439">
        <f t="shared" si="1"/>
        <v>11344817.501995996</v>
      </c>
      <c r="M22" s="439">
        <f t="shared" si="1"/>
        <v>645375122.25359857</v>
      </c>
      <c r="N22" s="439">
        <f t="shared" si="1"/>
        <v>15810431.024408</v>
      </c>
      <c r="O22" s="439">
        <f t="shared" si="1"/>
        <v>141332494.92552894</v>
      </c>
      <c r="P22" s="439">
        <f t="shared" si="1"/>
        <v>0</v>
      </c>
      <c r="Q22" s="439">
        <f t="shared" si="1"/>
        <v>2066880</v>
      </c>
      <c r="R22" s="439">
        <f t="shared" si="1"/>
        <v>0</v>
      </c>
      <c r="S22" s="440">
        <f t="shared" si="1"/>
        <v>1793438271.4497507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zoomScaleSheetLayoutView="100" workbookViewId="0">
      <pane xSplit="2" ySplit="6" topLeftCell="C7"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10.5703125" style="98" bestFit="1" customWidth="1"/>
    <col min="2" max="2" width="81.140625" style="98" customWidth="1"/>
    <col min="3" max="3" width="19" style="98" customWidth="1"/>
    <col min="4" max="4" width="19.5703125" style="98" customWidth="1"/>
    <col min="5" max="5" width="31.140625" style="98" customWidth="1"/>
    <col min="6" max="6" width="29.140625" style="98" customWidth="1"/>
    <col min="7" max="7" width="28.5703125" style="98" customWidth="1"/>
    <col min="8" max="8" width="26.42578125" style="98" customWidth="1"/>
    <col min="9" max="9" width="23.7109375" style="98" customWidth="1"/>
    <col min="10" max="10" width="21.5703125" style="98" customWidth="1"/>
    <col min="11" max="11" width="15.7109375" style="98" customWidth="1"/>
    <col min="12" max="12" width="13.28515625" style="98" customWidth="1"/>
    <col min="13" max="13" width="20.85546875" style="98" customWidth="1"/>
    <col min="14" max="14" width="19.28515625" style="98" customWidth="1"/>
    <col min="15" max="15" width="18.42578125" style="98" customWidth="1"/>
    <col min="16" max="16" width="19" style="98" customWidth="1"/>
    <col min="17" max="17" width="20.28515625" style="98" customWidth="1"/>
    <col min="18" max="18" width="18" style="98" customWidth="1"/>
    <col min="19" max="19" width="36" style="98" customWidth="1"/>
    <col min="20" max="20" width="19.42578125" style="98" customWidth="1"/>
    <col min="21" max="21" width="19.140625" style="98" customWidth="1"/>
    <col min="22" max="22" width="20" style="98" customWidth="1"/>
    <col min="23" max="16384" width="9.140625" style="184"/>
  </cols>
  <sheetData>
    <row r="1" spans="1:22">
      <c r="A1" s="98" t="s">
        <v>188</v>
      </c>
      <c r="B1" s="98" t="str">
        <f>Info!C2</f>
        <v>სს ”ლიბერთი ბანკი”</v>
      </c>
    </row>
    <row r="2" spans="1:22">
      <c r="A2" s="98" t="s">
        <v>189</v>
      </c>
      <c r="B2" s="155">
        <f>'1. key ratios'!B2</f>
        <v>44469</v>
      </c>
    </row>
    <row r="4" spans="1:22" ht="30.75" thickBot="1">
      <c r="A4" s="98" t="s">
        <v>415</v>
      </c>
      <c r="B4" s="441" t="s">
        <v>457</v>
      </c>
      <c r="V4" s="385" t="s">
        <v>93</v>
      </c>
    </row>
    <row r="5" spans="1:22">
      <c r="A5" s="442"/>
      <c r="B5" s="443"/>
      <c r="C5" s="756" t="s">
        <v>198</v>
      </c>
      <c r="D5" s="757"/>
      <c r="E5" s="757"/>
      <c r="F5" s="757"/>
      <c r="G5" s="757"/>
      <c r="H5" s="757"/>
      <c r="I5" s="757"/>
      <c r="J5" s="757"/>
      <c r="K5" s="757"/>
      <c r="L5" s="758"/>
      <c r="M5" s="756" t="s">
        <v>199</v>
      </c>
      <c r="N5" s="757"/>
      <c r="O5" s="757"/>
      <c r="P5" s="757"/>
      <c r="Q5" s="757"/>
      <c r="R5" s="757"/>
      <c r="S5" s="758"/>
      <c r="T5" s="761" t="s">
        <v>455</v>
      </c>
      <c r="U5" s="761" t="s">
        <v>454</v>
      </c>
      <c r="V5" s="759" t="s">
        <v>200</v>
      </c>
    </row>
    <row r="6" spans="1:22" s="329" customFormat="1" ht="165">
      <c r="A6" s="314"/>
      <c r="B6" s="444"/>
      <c r="C6" s="445" t="s">
        <v>201</v>
      </c>
      <c r="D6" s="446" t="s">
        <v>202</v>
      </c>
      <c r="E6" s="447" t="s">
        <v>203</v>
      </c>
      <c r="F6" s="448" t="s">
        <v>449</v>
      </c>
      <c r="G6" s="446" t="s">
        <v>204</v>
      </c>
      <c r="H6" s="446" t="s">
        <v>205</v>
      </c>
      <c r="I6" s="446" t="s">
        <v>206</v>
      </c>
      <c r="J6" s="446" t="s">
        <v>247</v>
      </c>
      <c r="K6" s="446" t="s">
        <v>207</v>
      </c>
      <c r="L6" s="449" t="s">
        <v>208</v>
      </c>
      <c r="M6" s="445" t="s">
        <v>209</v>
      </c>
      <c r="N6" s="446" t="s">
        <v>210</v>
      </c>
      <c r="O6" s="446" t="s">
        <v>211</v>
      </c>
      <c r="P6" s="446" t="s">
        <v>212</v>
      </c>
      <c r="Q6" s="446" t="s">
        <v>213</v>
      </c>
      <c r="R6" s="446" t="s">
        <v>214</v>
      </c>
      <c r="S6" s="449" t="s">
        <v>215</v>
      </c>
      <c r="T6" s="762"/>
      <c r="U6" s="762"/>
      <c r="V6" s="760"/>
    </row>
    <row r="7" spans="1:22" s="436" customFormat="1">
      <c r="A7" s="450">
        <v>1</v>
      </c>
      <c r="B7" s="451" t="s">
        <v>216</v>
      </c>
      <c r="C7" s="452"/>
      <c r="D7" s="433">
        <v>0</v>
      </c>
      <c r="E7" s="453"/>
      <c r="F7" s="453"/>
      <c r="G7" s="453"/>
      <c r="H7" s="453"/>
      <c r="I7" s="453"/>
      <c r="J7" s="453"/>
      <c r="K7" s="453"/>
      <c r="L7" s="454"/>
      <c r="M7" s="452"/>
      <c r="N7" s="453"/>
      <c r="O7" s="453"/>
      <c r="P7" s="453"/>
      <c r="Q7" s="453"/>
      <c r="R7" s="453"/>
      <c r="S7" s="454"/>
      <c r="T7" s="455">
        <v>0</v>
      </c>
      <c r="U7" s="456">
        <v>0</v>
      </c>
      <c r="V7" s="457">
        <f>SUM(C7:S7)</f>
        <v>0</v>
      </c>
    </row>
    <row r="8" spans="1:22" s="436" customFormat="1">
      <c r="A8" s="450">
        <v>2</v>
      </c>
      <c r="B8" s="451" t="s">
        <v>217</v>
      </c>
      <c r="C8" s="452"/>
      <c r="D8" s="433">
        <v>0</v>
      </c>
      <c r="E8" s="453"/>
      <c r="F8" s="453"/>
      <c r="G8" s="453"/>
      <c r="H8" s="453"/>
      <c r="I8" s="453"/>
      <c r="J8" s="453"/>
      <c r="K8" s="453"/>
      <c r="L8" s="454"/>
      <c r="M8" s="452"/>
      <c r="N8" s="453"/>
      <c r="O8" s="453"/>
      <c r="P8" s="453"/>
      <c r="Q8" s="453"/>
      <c r="R8" s="453"/>
      <c r="S8" s="454"/>
      <c r="T8" s="456">
        <v>0</v>
      </c>
      <c r="U8" s="456">
        <v>0</v>
      </c>
      <c r="V8" s="457">
        <f t="shared" ref="V8:V20" si="0">SUM(C8:S8)</f>
        <v>0</v>
      </c>
    </row>
    <row r="9" spans="1:22" s="436" customFormat="1">
      <c r="A9" s="450">
        <v>3</v>
      </c>
      <c r="B9" s="451" t="s">
        <v>218</v>
      </c>
      <c r="C9" s="452"/>
      <c r="D9" s="433">
        <v>0</v>
      </c>
      <c r="E9" s="453"/>
      <c r="F9" s="453"/>
      <c r="G9" s="453"/>
      <c r="H9" s="453"/>
      <c r="I9" s="453"/>
      <c r="J9" s="453"/>
      <c r="K9" s="453"/>
      <c r="L9" s="454"/>
      <c r="M9" s="452"/>
      <c r="N9" s="453"/>
      <c r="O9" s="453"/>
      <c r="P9" s="453"/>
      <c r="Q9" s="453"/>
      <c r="R9" s="453"/>
      <c r="S9" s="454"/>
      <c r="T9" s="456">
        <v>0</v>
      </c>
      <c r="U9" s="456">
        <v>0</v>
      </c>
      <c r="V9" s="457">
        <f>SUM(C9:S9)</f>
        <v>0</v>
      </c>
    </row>
    <row r="10" spans="1:22" s="436" customFormat="1">
      <c r="A10" s="450">
        <v>4</v>
      </c>
      <c r="B10" s="451" t="s">
        <v>219</v>
      </c>
      <c r="C10" s="452"/>
      <c r="D10" s="433">
        <v>0</v>
      </c>
      <c r="E10" s="453"/>
      <c r="F10" s="453"/>
      <c r="G10" s="453"/>
      <c r="H10" s="453"/>
      <c r="I10" s="453"/>
      <c r="J10" s="453"/>
      <c r="K10" s="453"/>
      <c r="L10" s="454"/>
      <c r="M10" s="452"/>
      <c r="N10" s="453"/>
      <c r="O10" s="453"/>
      <c r="P10" s="453"/>
      <c r="Q10" s="453"/>
      <c r="R10" s="453"/>
      <c r="S10" s="454"/>
      <c r="T10" s="456">
        <v>0</v>
      </c>
      <c r="U10" s="456">
        <v>0</v>
      </c>
      <c r="V10" s="457">
        <f t="shared" si="0"/>
        <v>0</v>
      </c>
    </row>
    <row r="11" spans="1:22" s="436" customFormat="1">
      <c r="A11" s="450">
        <v>5</v>
      </c>
      <c r="B11" s="451" t="s">
        <v>220</v>
      </c>
      <c r="C11" s="452"/>
      <c r="D11" s="433">
        <v>0</v>
      </c>
      <c r="E11" s="453"/>
      <c r="F11" s="453"/>
      <c r="G11" s="453"/>
      <c r="H11" s="453"/>
      <c r="I11" s="453"/>
      <c r="J11" s="453"/>
      <c r="K11" s="453"/>
      <c r="L11" s="454"/>
      <c r="M11" s="452"/>
      <c r="N11" s="453"/>
      <c r="O11" s="453"/>
      <c r="P11" s="453"/>
      <c r="Q11" s="453"/>
      <c r="R11" s="453"/>
      <c r="S11" s="454"/>
      <c r="T11" s="456">
        <v>0</v>
      </c>
      <c r="U11" s="456">
        <v>0</v>
      </c>
      <c r="V11" s="457">
        <f t="shared" si="0"/>
        <v>0</v>
      </c>
    </row>
    <row r="12" spans="1:22" s="436" customFormat="1">
      <c r="A12" s="450">
        <v>6</v>
      </c>
      <c r="B12" s="451" t="s">
        <v>221</v>
      </c>
      <c r="C12" s="452"/>
      <c r="D12" s="433">
        <v>0</v>
      </c>
      <c r="E12" s="453"/>
      <c r="F12" s="453"/>
      <c r="G12" s="453"/>
      <c r="H12" s="453"/>
      <c r="I12" s="453"/>
      <c r="J12" s="453"/>
      <c r="K12" s="453"/>
      <c r="L12" s="454"/>
      <c r="M12" s="452"/>
      <c r="N12" s="453"/>
      <c r="O12" s="453"/>
      <c r="P12" s="453"/>
      <c r="Q12" s="453"/>
      <c r="R12" s="453"/>
      <c r="S12" s="454"/>
      <c r="T12" s="456">
        <v>0</v>
      </c>
      <c r="U12" s="456">
        <v>0</v>
      </c>
      <c r="V12" s="457">
        <f t="shared" si="0"/>
        <v>0</v>
      </c>
    </row>
    <row r="13" spans="1:22" s="436" customFormat="1">
      <c r="A13" s="450">
        <v>7</v>
      </c>
      <c r="B13" s="451" t="s">
        <v>73</v>
      </c>
      <c r="C13" s="452"/>
      <c r="D13" s="433">
        <v>14612518.208314</v>
      </c>
      <c r="E13" s="453"/>
      <c r="F13" s="453"/>
      <c r="G13" s="453"/>
      <c r="H13" s="453"/>
      <c r="I13" s="453"/>
      <c r="J13" s="453"/>
      <c r="K13" s="453"/>
      <c r="L13" s="454"/>
      <c r="M13" s="452"/>
      <c r="N13" s="453"/>
      <c r="O13" s="453"/>
      <c r="P13" s="453"/>
      <c r="Q13" s="453"/>
      <c r="R13" s="453"/>
      <c r="S13" s="454"/>
      <c r="T13" s="456">
        <v>13495551.76</v>
      </c>
      <c r="U13" s="456">
        <v>1116966.4483139999</v>
      </c>
      <c r="V13" s="457">
        <f t="shared" si="0"/>
        <v>14612518.208314</v>
      </c>
    </row>
    <row r="14" spans="1:22" s="436" customFormat="1">
      <c r="A14" s="450">
        <v>8</v>
      </c>
      <c r="B14" s="451" t="s">
        <v>74</v>
      </c>
      <c r="C14" s="452"/>
      <c r="D14" s="433">
        <v>11319358.448969997</v>
      </c>
      <c r="E14" s="453"/>
      <c r="F14" s="453"/>
      <c r="G14" s="453"/>
      <c r="H14" s="453"/>
      <c r="I14" s="453"/>
      <c r="J14" s="453"/>
      <c r="K14" s="453"/>
      <c r="L14" s="454"/>
      <c r="M14" s="452"/>
      <c r="N14" s="453"/>
      <c r="O14" s="453"/>
      <c r="P14" s="453"/>
      <c r="Q14" s="453"/>
      <c r="R14" s="453"/>
      <c r="S14" s="454"/>
      <c r="T14" s="456">
        <v>10721221.717499997</v>
      </c>
      <c r="U14" s="456">
        <v>598136.73147</v>
      </c>
      <c r="V14" s="457">
        <f t="shared" si="0"/>
        <v>11319358.448969997</v>
      </c>
    </row>
    <row r="15" spans="1:22" s="436" customFormat="1">
      <c r="A15" s="450">
        <v>9</v>
      </c>
      <c r="B15" s="451" t="s">
        <v>75</v>
      </c>
      <c r="C15" s="452"/>
      <c r="D15" s="433">
        <v>0</v>
      </c>
      <c r="E15" s="453"/>
      <c r="F15" s="453"/>
      <c r="G15" s="453"/>
      <c r="H15" s="453"/>
      <c r="I15" s="453"/>
      <c r="J15" s="453"/>
      <c r="K15" s="453"/>
      <c r="L15" s="454"/>
      <c r="M15" s="452"/>
      <c r="N15" s="453"/>
      <c r="O15" s="453"/>
      <c r="P15" s="453"/>
      <c r="Q15" s="453"/>
      <c r="R15" s="453"/>
      <c r="S15" s="454"/>
      <c r="T15" s="456">
        <v>0</v>
      </c>
      <c r="U15" s="456">
        <v>0</v>
      </c>
      <c r="V15" s="457">
        <f t="shared" si="0"/>
        <v>0</v>
      </c>
    </row>
    <row r="16" spans="1:22" s="436" customFormat="1">
      <c r="A16" s="450">
        <v>10</v>
      </c>
      <c r="B16" s="451" t="s">
        <v>69</v>
      </c>
      <c r="C16" s="452"/>
      <c r="D16" s="433">
        <v>441454.09499999997</v>
      </c>
      <c r="E16" s="453"/>
      <c r="F16" s="453"/>
      <c r="G16" s="453"/>
      <c r="H16" s="453"/>
      <c r="I16" s="453"/>
      <c r="J16" s="453"/>
      <c r="K16" s="453"/>
      <c r="L16" s="454"/>
      <c r="M16" s="452"/>
      <c r="N16" s="453"/>
      <c r="O16" s="453"/>
      <c r="P16" s="453"/>
      <c r="Q16" s="453"/>
      <c r="R16" s="453"/>
      <c r="S16" s="454"/>
      <c r="T16" s="456">
        <v>441454.09499999997</v>
      </c>
      <c r="U16" s="456">
        <v>0</v>
      </c>
      <c r="V16" s="457">
        <f t="shared" si="0"/>
        <v>441454.09499999997</v>
      </c>
    </row>
    <row r="17" spans="1:22" s="436" customFormat="1">
      <c r="A17" s="450">
        <v>11</v>
      </c>
      <c r="B17" s="451" t="s">
        <v>70</v>
      </c>
      <c r="C17" s="452"/>
      <c r="D17" s="433">
        <v>0</v>
      </c>
      <c r="E17" s="453"/>
      <c r="F17" s="453"/>
      <c r="G17" s="453"/>
      <c r="H17" s="453"/>
      <c r="I17" s="453"/>
      <c r="J17" s="453"/>
      <c r="K17" s="453"/>
      <c r="L17" s="454"/>
      <c r="M17" s="452"/>
      <c r="N17" s="453"/>
      <c r="O17" s="453"/>
      <c r="P17" s="453"/>
      <c r="Q17" s="453"/>
      <c r="R17" s="453"/>
      <c r="S17" s="454"/>
      <c r="T17" s="456">
        <v>0</v>
      </c>
      <c r="U17" s="456">
        <v>0</v>
      </c>
      <c r="V17" s="457">
        <f t="shared" si="0"/>
        <v>0</v>
      </c>
    </row>
    <row r="18" spans="1:22" s="436" customFormat="1">
      <c r="A18" s="450">
        <v>12</v>
      </c>
      <c r="B18" s="451" t="s">
        <v>71</v>
      </c>
      <c r="C18" s="452"/>
      <c r="D18" s="433">
        <v>0</v>
      </c>
      <c r="E18" s="453"/>
      <c r="F18" s="453"/>
      <c r="G18" s="453"/>
      <c r="H18" s="453"/>
      <c r="I18" s="453"/>
      <c r="J18" s="453"/>
      <c r="K18" s="453"/>
      <c r="L18" s="454"/>
      <c r="M18" s="452"/>
      <c r="N18" s="453"/>
      <c r="O18" s="453"/>
      <c r="P18" s="453"/>
      <c r="Q18" s="453"/>
      <c r="R18" s="453"/>
      <c r="S18" s="454"/>
      <c r="T18" s="456">
        <v>0</v>
      </c>
      <c r="U18" s="456">
        <v>0</v>
      </c>
      <c r="V18" s="457">
        <f t="shared" si="0"/>
        <v>0</v>
      </c>
    </row>
    <row r="19" spans="1:22" s="436" customFormat="1">
      <c r="A19" s="450">
        <v>13</v>
      </c>
      <c r="B19" s="451" t="s">
        <v>72</v>
      </c>
      <c r="C19" s="452"/>
      <c r="D19" s="433">
        <v>0</v>
      </c>
      <c r="E19" s="453"/>
      <c r="F19" s="453"/>
      <c r="G19" s="453"/>
      <c r="H19" s="453"/>
      <c r="I19" s="453"/>
      <c r="J19" s="453"/>
      <c r="K19" s="453"/>
      <c r="L19" s="454"/>
      <c r="M19" s="452"/>
      <c r="N19" s="453"/>
      <c r="O19" s="453"/>
      <c r="P19" s="453"/>
      <c r="Q19" s="453"/>
      <c r="R19" s="453"/>
      <c r="S19" s="454"/>
      <c r="T19" s="456">
        <v>0</v>
      </c>
      <c r="U19" s="456">
        <v>0</v>
      </c>
      <c r="V19" s="457">
        <f t="shared" si="0"/>
        <v>0</v>
      </c>
    </row>
    <row r="20" spans="1:22" s="436" customFormat="1">
      <c r="A20" s="450">
        <v>14</v>
      </c>
      <c r="B20" s="451" t="s">
        <v>248</v>
      </c>
      <c r="C20" s="452"/>
      <c r="D20" s="433">
        <v>0</v>
      </c>
      <c r="E20" s="453"/>
      <c r="F20" s="453"/>
      <c r="G20" s="453"/>
      <c r="H20" s="453"/>
      <c r="I20" s="453"/>
      <c r="J20" s="453"/>
      <c r="K20" s="453"/>
      <c r="L20" s="454"/>
      <c r="M20" s="452"/>
      <c r="N20" s="453"/>
      <c r="O20" s="453"/>
      <c r="P20" s="453"/>
      <c r="Q20" s="453"/>
      <c r="R20" s="453"/>
      <c r="S20" s="454"/>
      <c r="T20" s="456">
        <v>0</v>
      </c>
      <c r="U20" s="456">
        <v>0</v>
      </c>
      <c r="V20" s="457">
        <f t="shared" si="0"/>
        <v>0</v>
      </c>
    </row>
    <row r="21" spans="1:22" ht="15.75" thickBot="1">
      <c r="A21" s="437"/>
      <c r="B21" s="458" t="s">
        <v>68</v>
      </c>
      <c r="C21" s="459">
        <f>SUM(C7:C20)</f>
        <v>0</v>
      </c>
      <c r="D21" s="439">
        <f t="shared" ref="D21:V21" si="1">SUM(D7:D20)</f>
        <v>26373330.752283998</v>
      </c>
      <c r="E21" s="439">
        <f t="shared" si="1"/>
        <v>0</v>
      </c>
      <c r="F21" s="439">
        <f t="shared" si="1"/>
        <v>0</v>
      </c>
      <c r="G21" s="439">
        <f t="shared" si="1"/>
        <v>0</v>
      </c>
      <c r="H21" s="439">
        <f t="shared" si="1"/>
        <v>0</v>
      </c>
      <c r="I21" s="439">
        <f t="shared" si="1"/>
        <v>0</v>
      </c>
      <c r="J21" s="439">
        <f t="shared" si="1"/>
        <v>0</v>
      </c>
      <c r="K21" s="439">
        <f t="shared" si="1"/>
        <v>0</v>
      </c>
      <c r="L21" s="460">
        <f t="shared" si="1"/>
        <v>0</v>
      </c>
      <c r="M21" s="459">
        <f t="shared" si="1"/>
        <v>0</v>
      </c>
      <c r="N21" s="439">
        <f t="shared" si="1"/>
        <v>0</v>
      </c>
      <c r="O21" s="439">
        <f t="shared" si="1"/>
        <v>0</v>
      </c>
      <c r="P21" s="439">
        <f t="shared" si="1"/>
        <v>0</v>
      </c>
      <c r="Q21" s="439">
        <f t="shared" si="1"/>
        <v>0</v>
      </c>
      <c r="R21" s="439">
        <f t="shared" si="1"/>
        <v>0</v>
      </c>
      <c r="S21" s="460">
        <f t="shared" si="1"/>
        <v>0</v>
      </c>
      <c r="T21" s="460">
        <f>SUM(T7:T20)</f>
        <v>24658227.572499998</v>
      </c>
      <c r="U21" s="460">
        <f t="shared" si="1"/>
        <v>1715103.1797839999</v>
      </c>
      <c r="V21" s="461">
        <f t="shared" si="1"/>
        <v>26373330.752283998</v>
      </c>
    </row>
    <row r="24" spans="1:22">
      <c r="A24" s="101"/>
      <c r="B24" s="101"/>
      <c r="C24" s="462"/>
      <c r="D24" s="462"/>
      <c r="E24" s="462"/>
    </row>
    <row r="25" spans="1:22">
      <c r="A25" s="463"/>
      <c r="B25" s="463"/>
      <c r="C25" s="101"/>
      <c r="D25" s="462"/>
      <c r="E25" s="462"/>
    </row>
    <row r="26" spans="1:22">
      <c r="A26" s="463"/>
      <c r="B26" s="464"/>
      <c r="C26" s="101"/>
      <c r="D26" s="462"/>
      <c r="E26" s="462"/>
    </row>
    <row r="27" spans="1:22">
      <c r="A27" s="463"/>
      <c r="B27" s="463"/>
      <c r="C27" s="101"/>
      <c r="D27" s="462"/>
      <c r="E27" s="462"/>
    </row>
    <row r="28" spans="1:22">
      <c r="A28" s="463"/>
      <c r="B28" s="464"/>
      <c r="C28" s="101"/>
      <c r="D28" s="462"/>
      <c r="E28" s="462"/>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zoomScaleSheetLayoutView="85" workbookViewId="0">
      <pane xSplit="1" ySplit="7" topLeftCell="B8"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10.5703125" style="98" bestFit="1" customWidth="1"/>
    <col min="2" max="2" width="101.85546875" style="98" customWidth="1"/>
    <col min="3" max="3" width="15.5703125" style="98" customWidth="1"/>
    <col min="4" max="4" width="14.85546875" style="98" bestFit="1" customWidth="1"/>
    <col min="5" max="5" width="17.7109375" style="98" customWidth="1"/>
    <col min="6" max="6" width="15.85546875" style="98" customWidth="1"/>
    <col min="7" max="7" width="17.42578125" style="98" customWidth="1"/>
    <col min="8" max="8" width="15.28515625" style="98" customWidth="1"/>
    <col min="9" max="16384" width="9.140625" style="184"/>
  </cols>
  <sheetData>
    <row r="1" spans="1:9">
      <c r="A1" s="98" t="s">
        <v>188</v>
      </c>
      <c r="B1" s="98" t="str">
        <f>Info!C2</f>
        <v>სს ”ლიბერთი ბანკი”</v>
      </c>
    </row>
    <row r="2" spans="1:9">
      <c r="A2" s="98" t="s">
        <v>189</v>
      </c>
      <c r="B2" s="155">
        <f>'1. key ratios'!B2</f>
        <v>44469</v>
      </c>
    </row>
    <row r="4" spans="1:9" ht="15.75" thickBot="1">
      <c r="A4" s="98" t="s">
        <v>416</v>
      </c>
      <c r="B4" s="465" t="s">
        <v>458</v>
      </c>
    </row>
    <row r="5" spans="1:9">
      <c r="A5" s="442"/>
      <c r="B5" s="466"/>
      <c r="C5" s="691" t="s">
        <v>0</v>
      </c>
      <c r="D5" s="691" t="s">
        <v>1</v>
      </c>
      <c r="E5" s="691" t="s">
        <v>2</v>
      </c>
      <c r="F5" s="691" t="s">
        <v>3</v>
      </c>
      <c r="G5" s="692" t="s">
        <v>4</v>
      </c>
      <c r="H5" s="693" t="s">
        <v>5</v>
      </c>
      <c r="I5" s="467"/>
    </row>
    <row r="6" spans="1:9" ht="15" customHeight="1">
      <c r="A6" s="429"/>
      <c r="B6" s="468"/>
      <c r="C6" s="763" t="s">
        <v>450</v>
      </c>
      <c r="D6" s="767" t="s">
        <v>471</v>
      </c>
      <c r="E6" s="768"/>
      <c r="F6" s="763" t="s">
        <v>477</v>
      </c>
      <c r="G6" s="763" t="s">
        <v>478</v>
      </c>
      <c r="H6" s="765" t="s">
        <v>452</v>
      </c>
      <c r="I6" s="467"/>
    </row>
    <row r="7" spans="1:9" ht="75" customHeight="1">
      <c r="A7" s="429"/>
      <c r="B7" s="468"/>
      <c r="C7" s="764"/>
      <c r="D7" s="474" t="s">
        <v>453</v>
      </c>
      <c r="E7" s="474" t="s">
        <v>451</v>
      </c>
      <c r="F7" s="764"/>
      <c r="G7" s="764"/>
      <c r="H7" s="766"/>
      <c r="I7" s="467"/>
    </row>
    <row r="8" spans="1:9">
      <c r="A8" s="578">
        <v>1</v>
      </c>
      <c r="B8" s="694" t="s">
        <v>216</v>
      </c>
      <c r="C8" s="580">
        <v>309704945.66055602</v>
      </c>
      <c r="D8" s="593">
        <v>0</v>
      </c>
      <c r="E8" s="580">
        <v>0</v>
      </c>
      <c r="F8" s="580">
        <v>62632493.040555991</v>
      </c>
      <c r="G8" s="695">
        <v>62632493.040555991</v>
      </c>
      <c r="H8" s="696">
        <f>G8/(C8+E8)</f>
        <v>0.20223278290558103</v>
      </c>
    </row>
    <row r="9" spans="1:9" ht="30">
      <c r="A9" s="578">
        <v>2</v>
      </c>
      <c r="B9" s="694" t="s">
        <v>217</v>
      </c>
      <c r="C9" s="580">
        <v>0</v>
      </c>
      <c r="D9" s="593">
        <v>0</v>
      </c>
      <c r="E9" s="580">
        <v>0</v>
      </c>
      <c r="F9" s="580">
        <v>0</v>
      </c>
      <c r="G9" s="695">
        <v>0</v>
      </c>
      <c r="H9" s="697" t="s">
        <v>1031</v>
      </c>
    </row>
    <row r="10" spans="1:9">
      <c r="A10" s="578">
        <v>3</v>
      </c>
      <c r="B10" s="694" t="s">
        <v>218</v>
      </c>
      <c r="C10" s="580">
        <v>0</v>
      </c>
      <c r="D10" s="593">
        <v>0</v>
      </c>
      <c r="E10" s="580">
        <v>0</v>
      </c>
      <c r="F10" s="580">
        <v>0</v>
      </c>
      <c r="G10" s="695">
        <v>0</v>
      </c>
      <c r="H10" s="697" t="s">
        <v>1031</v>
      </c>
    </row>
    <row r="11" spans="1:9">
      <c r="A11" s="578">
        <v>4</v>
      </c>
      <c r="B11" s="694" t="s">
        <v>219</v>
      </c>
      <c r="C11" s="580">
        <v>625358.4</v>
      </c>
      <c r="D11" s="593">
        <v>0</v>
      </c>
      <c r="E11" s="580">
        <v>0</v>
      </c>
      <c r="F11" s="580">
        <v>0</v>
      </c>
      <c r="G11" s="695">
        <v>0</v>
      </c>
      <c r="H11" s="696">
        <f t="shared" ref="H11:H21" si="0">G11/(C11+E11)</f>
        <v>0</v>
      </c>
    </row>
    <row r="12" spans="1:9">
      <c r="A12" s="578">
        <v>5</v>
      </c>
      <c r="B12" s="694" t="s">
        <v>220</v>
      </c>
      <c r="C12" s="580">
        <v>773890.53999999992</v>
      </c>
      <c r="D12" s="593">
        <v>0</v>
      </c>
      <c r="E12" s="580">
        <v>0</v>
      </c>
      <c r="F12" s="580">
        <v>773890.53999999992</v>
      </c>
      <c r="G12" s="695">
        <v>773890.53999999992</v>
      </c>
      <c r="H12" s="696">
        <f t="shared" si="0"/>
        <v>1</v>
      </c>
    </row>
    <row r="13" spans="1:9">
      <c r="A13" s="578">
        <v>6</v>
      </c>
      <c r="B13" s="694" t="s">
        <v>221</v>
      </c>
      <c r="C13" s="580">
        <v>239369286.85844409</v>
      </c>
      <c r="D13" s="593">
        <v>0</v>
      </c>
      <c r="E13" s="580">
        <v>0</v>
      </c>
      <c r="F13" s="580">
        <v>50051090.894768164</v>
      </c>
      <c r="G13" s="695">
        <v>50051090.894768164</v>
      </c>
      <c r="H13" s="696">
        <f t="shared" si="0"/>
        <v>0.20909570961109517</v>
      </c>
    </row>
    <row r="14" spans="1:9">
      <c r="A14" s="578">
        <v>7</v>
      </c>
      <c r="B14" s="694" t="s">
        <v>73</v>
      </c>
      <c r="C14" s="580">
        <v>345748228.48701209</v>
      </c>
      <c r="D14" s="593">
        <v>63249263.756335996</v>
      </c>
      <c r="E14" s="580">
        <v>15810431.024408</v>
      </c>
      <c r="F14" s="593">
        <v>361558659.51142007</v>
      </c>
      <c r="G14" s="698">
        <v>346946141.30310595</v>
      </c>
      <c r="H14" s="696">
        <f>G14/(C14+E14)</f>
        <v>0.95958465431844375</v>
      </c>
    </row>
    <row r="15" spans="1:9">
      <c r="A15" s="578">
        <v>8</v>
      </c>
      <c r="B15" s="694" t="s">
        <v>74</v>
      </c>
      <c r="C15" s="580">
        <v>1019811635.6527282</v>
      </c>
      <c r="D15" s="593">
        <v>59421810.067548007</v>
      </c>
      <c r="E15" s="580">
        <v>11344817.501995996</v>
      </c>
      <c r="F15" s="593">
        <v>773367339.86604321</v>
      </c>
      <c r="G15" s="698">
        <v>762047981.41707301</v>
      </c>
      <c r="H15" s="696">
        <f t="shared" si="0"/>
        <v>0.7390226566353344</v>
      </c>
    </row>
    <row r="16" spans="1:9">
      <c r="A16" s="578">
        <v>9</v>
      </c>
      <c r="B16" s="694" t="s">
        <v>75</v>
      </c>
      <c r="C16" s="580">
        <v>262829852.15896946</v>
      </c>
      <c r="D16" s="593">
        <v>0</v>
      </c>
      <c r="E16" s="580">
        <v>0</v>
      </c>
      <c r="F16" s="593">
        <v>91990448.2556393</v>
      </c>
      <c r="G16" s="698">
        <v>91990448.2556393</v>
      </c>
      <c r="H16" s="696">
        <f t="shared" si="0"/>
        <v>0.35</v>
      </c>
    </row>
    <row r="17" spans="1:8">
      <c r="A17" s="578">
        <v>10</v>
      </c>
      <c r="B17" s="694" t="s">
        <v>69</v>
      </c>
      <c r="C17" s="580">
        <v>8169944.076000005</v>
      </c>
      <c r="D17" s="593">
        <v>0</v>
      </c>
      <c r="E17" s="580">
        <v>0</v>
      </c>
      <c r="F17" s="593">
        <v>8051501.4300000044</v>
      </c>
      <c r="G17" s="698">
        <v>7610047.3350000046</v>
      </c>
      <c r="H17" s="696">
        <f t="shared" si="0"/>
        <v>0.93146871804854203</v>
      </c>
    </row>
    <row r="18" spans="1:8">
      <c r="A18" s="578">
        <v>11</v>
      </c>
      <c r="B18" s="694" t="s">
        <v>70</v>
      </c>
      <c r="C18" s="580">
        <v>219499490.63155955</v>
      </c>
      <c r="D18" s="593">
        <v>0</v>
      </c>
      <c r="E18" s="580">
        <v>0</v>
      </c>
      <c r="F18" s="593">
        <v>292699847.14332402</v>
      </c>
      <c r="G18" s="698">
        <v>292699847.14332402</v>
      </c>
      <c r="H18" s="696">
        <f t="shared" si="0"/>
        <v>1.3334875917076034</v>
      </c>
    </row>
    <row r="19" spans="1:8">
      <c r="A19" s="578">
        <v>12</v>
      </c>
      <c r="B19" s="694" t="s">
        <v>71</v>
      </c>
      <c r="C19" s="580">
        <v>0</v>
      </c>
      <c r="D19" s="593">
        <v>0</v>
      </c>
      <c r="E19" s="580">
        <v>0</v>
      </c>
      <c r="F19" s="593">
        <v>0</v>
      </c>
      <c r="G19" s="698">
        <v>0</v>
      </c>
      <c r="H19" s="697" t="s">
        <v>1031</v>
      </c>
    </row>
    <row r="20" spans="1:8">
      <c r="A20" s="578">
        <v>13</v>
      </c>
      <c r="B20" s="694" t="s">
        <v>72</v>
      </c>
      <c r="C20" s="580">
        <v>0</v>
      </c>
      <c r="D20" s="593">
        <v>0</v>
      </c>
      <c r="E20" s="580">
        <v>0</v>
      </c>
      <c r="F20" s="593">
        <v>0</v>
      </c>
      <c r="G20" s="698">
        <v>0</v>
      </c>
      <c r="H20" s="697" t="s">
        <v>1031</v>
      </c>
    </row>
    <row r="21" spans="1:8">
      <c r="A21" s="578">
        <v>14</v>
      </c>
      <c r="B21" s="694" t="s">
        <v>248</v>
      </c>
      <c r="C21" s="580">
        <v>431022001.0249998</v>
      </c>
      <c r="D21" s="593">
        <v>0</v>
      </c>
      <c r="E21" s="580">
        <v>0</v>
      </c>
      <c r="F21" s="593">
        <v>152313000.76799986</v>
      </c>
      <c r="G21" s="698">
        <v>152313000.76799986</v>
      </c>
      <c r="H21" s="696">
        <f t="shared" si="0"/>
        <v>0.35337639472182192</v>
      </c>
    </row>
    <row r="22" spans="1:8" ht="15.75" thickBot="1">
      <c r="A22" s="469"/>
      <c r="B22" s="470" t="s">
        <v>68</v>
      </c>
      <c r="C22" s="439">
        <f>SUM(C8:C21)</f>
        <v>2837554633.4902692</v>
      </c>
      <c r="D22" s="439">
        <f>SUM(D8:D21)</f>
        <v>122671073.82388401</v>
      </c>
      <c r="E22" s="439">
        <f>SUM(E8:E21)</f>
        <v>27155248.526403993</v>
      </c>
      <c r="F22" s="439">
        <f>SUM(F8:F21)</f>
        <v>1793438271.4497507</v>
      </c>
      <c r="G22" s="439">
        <f>SUM(G8:G21)</f>
        <v>1767064940.6974666</v>
      </c>
      <c r="H22" s="471">
        <f>G22/(C22+E22)</f>
        <v>0.61683905647489301</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10.5703125" style="98" bestFit="1" customWidth="1"/>
    <col min="2" max="2" width="92.42578125" style="98" customWidth="1"/>
    <col min="3" max="4" width="15.28515625" style="98" customWidth="1"/>
    <col min="5" max="5" width="17" style="98" customWidth="1"/>
    <col min="6" max="11" width="15.28515625" style="98" customWidth="1"/>
    <col min="12" max="16384" width="9.140625" style="98"/>
  </cols>
  <sheetData>
    <row r="1" spans="1:11">
      <c r="A1" s="98" t="s">
        <v>188</v>
      </c>
      <c r="B1" s="98" t="str">
        <f>Info!C2</f>
        <v>სს ”ლიბერთი ბანკი”</v>
      </c>
    </row>
    <row r="2" spans="1:11">
      <c r="A2" s="98" t="s">
        <v>189</v>
      </c>
      <c r="B2" s="155">
        <f>'1. key ratios'!B2</f>
        <v>44469</v>
      </c>
      <c r="C2" s="330"/>
      <c r="D2" s="330"/>
    </row>
    <row r="3" spans="1:11">
      <c r="B3" s="330"/>
      <c r="C3" s="330"/>
      <c r="D3" s="330"/>
    </row>
    <row r="4" spans="1:11" ht="15.75" thickBot="1">
      <c r="A4" s="98" t="s">
        <v>519</v>
      </c>
      <c r="B4" s="465" t="s">
        <v>518</v>
      </c>
      <c r="C4" s="330"/>
      <c r="D4" s="330"/>
    </row>
    <row r="5" spans="1:11" ht="30" customHeight="1">
      <c r="A5" s="772"/>
      <c r="B5" s="773"/>
      <c r="C5" s="774" t="s">
        <v>551</v>
      </c>
      <c r="D5" s="774"/>
      <c r="E5" s="774"/>
      <c r="F5" s="774" t="s">
        <v>552</v>
      </c>
      <c r="G5" s="774"/>
      <c r="H5" s="774"/>
      <c r="I5" s="774" t="s">
        <v>553</v>
      </c>
      <c r="J5" s="774"/>
      <c r="K5" s="775"/>
    </row>
    <row r="6" spans="1:11">
      <c r="A6" s="472"/>
      <c r="B6" s="473"/>
      <c r="C6" s="474" t="s">
        <v>27</v>
      </c>
      <c r="D6" s="474" t="s">
        <v>96</v>
      </c>
      <c r="E6" s="474" t="s">
        <v>68</v>
      </c>
      <c r="F6" s="474" t="s">
        <v>27</v>
      </c>
      <c r="G6" s="474" t="s">
        <v>96</v>
      </c>
      <c r="H6" s="474" t="s">
        <v>68</v>
      </c>
      <c r="I6" s="474" t="s">
        <v>27</v>
      </c>
      <c r="J6" s="474" t="s">
        <v>96</v>
      </c>
      <c r="K6" s="475" t="s">
        <v>68</v>
      </c>
    </row>
    <row r="7" spans="1:11">
      <c r="A7" s="476" t="s">
        <v>489</v>
      </c>
      <c r="B7" s="477"/>
      <c r="C7" s="477"/>
      <c r="D7" s="477"/>
      <c r="E7" s="477"/>
      <c r="F7" s="477"/>
      <c r="G7" s="477"/>
      <c r="H7" s="477"/>
      <c r="I7" s="477"/>
      <c r="J7" s="477"/>
      <c r="K7" s="478"/>
    </row>
    <row r="8" spans="1:11">
      <c r="A8" s="479">
        <v>1</v>
      </c>
      <c r="B8" s="480" t="s">
        <v>489</v>
      </c>
      <c r="C8" s="481"/>
      <c r="D8" s="481"/>
      <c r="E8" s="481"/>
      <c r="F8" s="482">
        <v>418001198.79801011</v>
      </c>
      <c r="G8" s="482">
        <v>301086890.03891885</v>
      </c>
      <c r="H8" s="482">
        <v>719088088.83692896</v>
      </c>
      <c r="I8" s="482">
        <v>406353562.30127084</v>
      </c>
      <c r="J8" s="482">
        <v>154481850.89027318</v>
      </c>
      <c r="K8" s="483">
        <v>560835413.19154394</v>
      </c>
    </row>
    <row r="9" spans="1:11">
      <c r="A9" s="476" t="s">
        <v>490</v>
      </c>
      <c r="B9" s="477"/>
      <c r="C9" s="477"/>
      <c r="D9" s="477"/>
      <c r="E9" s="477"/>
      <c r="F9" s="482"/>
      <c r="G9" s="482"/>
      <c r="H9" s="482"/>
      <c r="I9" s="482"/>
      <c r="J9" s="482"/>
      <c r="K9" s="483"/>
    </row>
    <row r="10" spans="1:11">
      <c r="A10" s="484">
        <v>2</v>
      </c>
      <c r="B10" s="485" t="s">
        <v>491</v>
      </c>
      <c r="C10" s="486">
        <v>751583535.25493169</v>
      </c>
      <c r="D10" s="486">
        <v>413958735.78618324</v>
      </c>
      <c r="E10" s="486">
        <v>1165542271.0411146</v>
      </c>
      <c r="F10" s="482">
        <v>121098341.63520378</v>
      </c>
      <c r="G10" s="482">
        <v>73464462.578475416</v>
      </c>
      <c r="H10" s="482">
        <v>194562804.21367911</v>
      </c>
      <c r="I10" s="482">
        <v>30071591.405683529</v>
      </c>
      <c r="J10" s="482">
        <v>18894409.597010691</v>
      </c>
      <c r="K10" s="483">
        <v>48966001.002694242</v>
      </c>
    </row>
    <row r="11" spans="1:11">
      <c r="A11" s="484">
        <v>3</v>
      </c>
      <c r="B11" s="485" t="s">
        <v>492</v>
      </c>
      <c r="C11" s="486">
        <v>679893958.39058697</v>
      </c>
      <c r="D11" s="486">
        <v>244909971.91845775</v>
      </c>
      <c r="E11" s="486">
        <v>924803930.30904508</v>
      </c>
      <c r="F11" s="482">
        <v>272907189.79350275</v>
      </c>
      <c r="G11" s="482">
        <v>57343670.238643304</v>
      </c>
      <c r="H11" s="482">
        <v>330250860.0321461</v>
      </c>
      <c r="I11" s="482">
        <v>219280274.19575658</v>
      </c>
      <c r="J11" s="482">
        <v>43074403.729436018</v>
      </c>
      <c r="K11" s="483">
        <v>262354677.92519242</v>
      </c>
    </row>
    <row r="12" spans="1:11">
      <c r="A12" s="484">
        <v>4</v>
      </c>
      <c r="B12" s="485" t="s">
        <v>493</v>
      </c>
      <c r="C12" s="486">
        <v>0</v>
      </c>
      <c r="D12" s="486">
        <v>0</v>
      </c>
      <c r="E12" s="486">
        <v>0</v>
      </c>
      <c r="F12" s="482">
        <v>0</v>
      </c>
      <c r="G12" s="482">
        <v>0</v>
      </c>
      <c r="H12" s="482">
        <v>0</v>
      </c>
      <c r="I12" s="482">
        <v>0</v>
      </c>
      <c r="J12" s="482">
        <v>0</v>
      </c>
      <c r="K12" s="483">
        <v>0</v>
      </c>
    </row>
    <row r="13" spans="1:11">
      <c r="A13" s="484">
        <v>5</v>
      </c>
      <c r="B13" s="485" t="s">
        <v>494</v>
      </c>
      <c r="C13" s="486">
        <v>287308.75684782612</v>
      </c>
      <c r="D13" s="486">
        <v>0</v>
      </c>
      <c r="E13" s="486">
        <v>287308.75684782612</v>
      </c>
      <c r="F13" s="482">
        <v>9079.6271739130407</v>
      </c>
      <c r="G13" s="482">
        <v>0</v>
      </c>
      <c r="H13" s="482">
        <v>9079.6271739130407</v>
      </c>
      <c r="I13" s="482">
        <v>9079.6271739130407</v>
      </c>
      <c r="J13" s="482">
        <v>0</v>
      </c>
      <c r="K13" s="483">
        <v>9079.6271739130407</v>
      </c>
    </row>
    <row r="14" spans="1:11">
      <c r="A14" s="484">
        <v>6</v>
      </c>
      <c r="B14" s="485" t="s">
        <v>509</v>
      </c>
      <c r="C14" s="486">
        <v>58291043.216630451</v>
      </c>
      <c r="D14" s="486">
        <v>5131095.4125004904</v>
      </c>
      <c r="E14" s="486">
        <v>63422138.629130915</v>
      </c>
      <c r="F14" s="482">
        <v>20309566.474646728</v>
      </c>
      <c r="G14" s="482">
        <v>12570084.146391246</v>
      </c>
      <c r="H14" s="482">
        <v>32879650.621038001</v>
      </c>
      <c r="I14" s="482">
        <v>6395891.0738423932</v>
      </c>
      <c r="J14" s="482">
        <v>4198097.2018810203</v>
      </c>
      <c r="K14" s="483">
        <v>10593988.275723411</v>
      </c>
    </row>
    <row r="15" spans="1:11">
      <c r="A15" s="484">
        <v>7</v>
      </c>
      <c r="B15" s="485" t="s">
        <v>496</v>
      </c>
      <c r="C15" s="486">
        <v>75233260.66522257</v>
      </c>
      <c r="D15" s="486">
        <v>49052917.195823401</v>
      </c>
      <c r="E15" s="486">
        <v>124286177.86104605</v>
      </c>
      <c r="F15" s="482">
        <v>33081437.563467387</v>
      </c>
      <c r="G15" s="482">
        <v>7721502.4463369558</v>
      </c>
      <c r="H15" s="482">
        <v>40802940.009804368</v>
      </c>
      <c r="I15" s="482">
        <v>32822214.008048914</v>
      </c>
      <c r="J15" s="482">
        <v>8061629.125900127</v>
      </c>
      <c r="K15" s="483">
        <v>40883843.133949041</v>
      </c>
    </row>
    <row r="16" spans="1:11">
      <c r="A16" s="484">
        <v>8</v>
      </c>
      <c r="B16" s="487" t="s">
        <v>497</v>
      </c>
      <c r="C16" s="486">
        <v>1565289106.2842197</v>
      </c>
      <c r="D16" s="486">
        <v>713052720.31296492</v>
      </c>
      <c r="E16" s="486">
        <v>2278341826.5971847</v>
      </c>
      <c r="F16" s="482">
        <v>447405615.09399456</v>
      </c>
      <c r="G16" s="482">
        <v>151099719.40984693</v>
      </c>
      <c r="H16" s="482">
        <v>598505334.5038414</v>
      </c>
      <c r="I16" s="482">
        <v>288579050.31050533</v>
      </c>
      <c r="J16" s="482">
        <v>74228539.654227853</v>
      </c>
      <c r="K16" s="483">
        <v>362807589.96473318</v>
      </c>
    </row>
    <row r="17" spans="1:11">
      <c r="A17" s="476" t="s">
        <v>498</v>
      </c>
      <c r="B17" s="477"/>
      <c r="C17" s="486"/>
      <c r="D17" s="486"/>
      <c r="E17" s="486"/>
      <c r="F17" s="482"/>
      <c r="G17" s="482"/>
      <c r="H17" s="482"/>
      <c r="I17" s="482"/>
      <c r="J17" s="482"/>
      <c r="K17" s="483"/>
    </row>
    <row r="18" spans="1:11">
      <c r="A18" s="484">
        <v>9</v>
      </c>
      <c r="B18" s="485" t="s">
        <v>499</v>
      </c>
      <c r="C18" s="486">
        <v>15750000</v>
      </c>
      <c r="D18" s="486">
        <v>0</v>
      </c>
      <c r="E18" s="486">
        <v>15750000</v>
      </c>
      <c r="F18" s="482">
        <v>0</v>
      </c>
      <c r="G18" s="482">
        <v>0</v>
      </c>
      <c r="H18" s="482">
        <v>0</v>
      </c>
      <c r="I18" s="482">
        <v>0</v>
      </c>
      <c r="J18" s="482">
        <v>0</v>
      </c>
      <c r="K18" s="483">
        <v>0</v>
      </c>
    </row>
    <row r="19" spans="1:11">
      <c r="A19" s="484">
        <v>10</v>
      </c>
      <c r="B19" s="485" t="s">
        <v>500</v>
      </c>
      <c r="C19" s="486">
        <v>1275661582.7659461</v>
      </c>
      <c r="D19" s="486">
        <v>410587020.9382419</v>
      </c>
      <c r="E19" s="486">
        <v>1686248603.7041879</v>
      </c>
      <c r="F19" s="482">
        <v>65054957.182750754</v>
      </c>
      <c r="G19" s="482">
        <v>13076677.256739486</v>
      </c>
      <c r="H19" s="482">
        <v>78131634.439490259</v>
      </c>
      <c r="I19" s="482">
        <v>76702928.017968163</v>
      </c>
      <c r="J19" s="482">
        <v>160481253.69990247</v>
      </c>
      <c r="K19" s="483">
        <v>237184181.71787062</v>
      </c>
    </row>
    <row r="20" spans="1:11">
      <c r="A20" s="484">
        <v>11</v>
      </c>
      <c r="B20" s="485" t="s">
        <v>501</v>
      </c>
      <c r="C20" s="486">
        <v>35858700.441202149</v>
      </c>
      <c r="D20" s="486">
        <v>4627325.4277826101</v>
      </c>
      <c r="E20" s="486">
        <v>40486025.868984796</v>
      </c>
      <c r="F20" s="482">
        <v>2082258.3590186411</v>
      </c>
      <c r="G20" s="482">
        <v>0</v>
      </c>
      <c r="H20" s="482">
        <v>2082258.3590186411</v>
      </c>
      <c r="I20" s="482">
        <v>2082258.3590186411</v>
      </c>
      <c r="J20" s="482">
        <v>0</v>
      </c>
      <c r="K20" s="483">
        <v>2082258.3590186411</v>
      </c>
    </row>
    <row r="21" spans="1:11" ht="15.75" thickBot="1">
      <c r="A21" s="231">
        <v>12</v>
      </c>
      <c r="B21" s="488" t="s">
        <v>502</v>
      </c>
      <c r="C21" s="489">
        <v>1327270283.2071483</v>
      </c>
      <c r="D21" s="489">
        <v>415214346.36602449</v>
      </c>
      <c r="E21" s="489">
        <v>1742484629.5731728</v>
      </c>
      <c r="F21" s="490">
        <v>67137215.5417694</v>
      </c>
      <c r="G21" s="490">
        <v>13076677.256739486</v>
      </c>
      <c r="H21" s="490">
        <v>80213892.798508897</v>
      </c>
      <c r="I21" s="490">
        <v>78785186.376986802</v>
      </c>
      <c r="J21" s="490">
        <v>160481253.69990247</v>
      </c>
      <c r="K21" s="491">
        <v>239266440.07688928</v>
      </c>
    </row>
    <row r="22" spans="1:11" ht="38.25" customHeight="1" thickBot="1">
      <c r="A22" s="492"/>
      <c r="B22" s="493"/>
      <c r="C22" s="493"/>
      <c r="D22" s="493"/>
      <c r="E22" s="493"/>
      <c r="F22" s="769" t="s">
        <v>503</v>
      </c>
      <c r="G22" s="770"/>
      <c r="H22" s="770"/>
      <c r="I22" s="769" t="s">
        <v>504</v>
      </c>
      <c r="J22" s="770"/>
      <c r="K22" s="771"/>
    </row>
    <row r="23" spans="1:11">
      <c r="A23" s="494">
        <v>13</v>
      </c>
      <c r="B23" s="495" t="s">
        <v>489</v>
      </c>
      <c r="C23" s="496"/>
      <c r="D23" s="496"/>
      <c r="E23" s="496"/>
      <c r="F23" s="497">
        <v>418001198.79801011</v>
      </c>
      <c r="G23" s="497">
        <v>301086890.03891885</v>
      </c>
      <c r="H23" s="497">
        <v>719088088.83692896</v>
      </c>
      <c r="I23" s="498">
        <v>406353562.30127084</v>
      </c>
      <c r="J23" s="498">
        <v>154481850.89027318</v>
      </c>
      <c r="K23" s="499">
        <v>560835413.19154406</v>
      </c>
    </row>
    <row r="24" spans="1:11" ht="15.75" thickBot="1">
      <c r="A24" s="500">
        <v>14</v>
      </c>
      <c r="B24" s="501" t="s">
        <v>505</v>
      </c>
      <c r="C24" s="502"/>
      <c r="D24" s="503"/>
      <c r="E24" s="504"/>
      <c r="F24" s="505">
        <v>380268399.55222517</v>
      </c>
      <c r="G24" s="505">
        <v>138023042.15310743</v>
      </c>
      <c r="H24" s="505">
        <v>518291441.70533252</v>
      </c>
      <c r="I24" s="505">
        <v>209793863.93351853</v>
      </c>
      <c r="J24" s="505">
        <v>18557134.913556963</v>
      </c>
      <c r="K24" s="506">
        <v>123541149.88784391</v>
      </c>
    </row>
    <row r="25" spans="1:11" ht="15.75" thickBot="1">
      <c r="A25" s="507">
        <v>15</v>
      </c>
      <c r="B25" s="508" t="s">
        <v>506</v>
      </c>
      <c r="C25" s="509"/>
      <c r="D25" s="509"/>
      <c r="E25" s="509"/>
      <c r="F25" s="510">
        <v>1.0992267548137478</v>
      </c>
      <c r="G25" s="510">
        <v>2.1814248211173792</v>
      </c>
      <c r="H25" s="510">
        <v>1.38742034109403</v>
      </c>
      <c r="I25" s="510">
        <v>1.936918242899802</v>
      </c>
      <c r="J25" s="510">
        <v>8.3246606553157125</v>
      </c>
      <c r="K25" s="511">
        <v>4.5396648299023861</v>
      </c>
    </row>
    <row r="28" spans="1:11" ht="45">
      <c r="B28" s="153"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10.5703125" style="98" bestFit="1" customWidth="1"/>
    <col min="2" max="2" width="60.42578125" style="98" customWidth="1"/>
    <col min="3" max="3" width="15.5703125" style="98" customWidth="1"/>
    <col min="4" max="4" width="13.140625" style="98" customWidth="1"/>
    <col min="5" max="5" width="18.28515625" style="98" bestFit="1" customWidth="1"/>
    <col min="6" max="13" width="10.7109375" style="98" customWidth="1"/>
    <col min="14" max="14" width="31" style="98" bestFit="1" customWidth="1"/>
    <col min="15" max="16384" width="9.140625" style="184"/>
  </cols>
  <sheetData>
    <row r="1" spans="1:14">
      <c r="A1" s="330" t="s">
        <v>188</v>
      </c>
      <c r="B1" s="98" t="str">
        <f>Info!C2</f>
        <v>სს ”ლიბერთი ბანკი”</v>
      </c>
    </row>
    <row r="2" spans="1:14" ht="14.25" customHeight="1">
      <c r="A2" s="98" t="s">
        <v>189</v>
      </c>
      <c r="B2" s="155">
        <f>'1. key ratios'!B2</f>
        <v>44469</v>
      </c>
    </row>
    <row r="3" spans="1:14" ht="14.25" customHeight="1"/>
    <row r="4" spans="1:14" ht="15.75" thickBot="1">
      <c r="A4" s="98" t="s">
        <v>417</v>
      </c>
      <c r="B4" s="512" t="s">
        <v>77</v>
      </c>
    </row>
    <row r="5" spans="1:14" s="517" customFormat="1">
      <c r="A5" s="513"/>
      <c r="B5" s="514"/>
      <c r="C5" s="515" t="s">
        <v>0</v>
      </c>
      <c r="D5" s="515" t="s">
        <v>1</v>
      </c>
      <c r="E5" s="515" t="s">
        <v>2</v>
      </c>
      <c r="F5" s="515" t="s">
        <v>3</v>
      </c>
      <c r="G5" s="515" t="s">
        <v>4</v>
      </c>
      <c r="H5" s="515" t="s">
        <v>5</v>
      </c>
      <c r="I5" s="515" t="s">
        <v>237</v>
      </c>
      <c r="J5" s="515" t="s">
        <v>238</v>
      </c>
      <c r="K5" s="515" t="s">
        <v>239</v>
      </c>
      <c r="L5" s="515" t="s">
        <v>240</v>
      </c>
      <c r="M5" s="515" t="s">
        <v>241</v>
      </c>
      <c r="N5" s="516" t="s">
        <v>242</v>
      </c>
    </row>
    <row r="6" spans="1:14" ht="45">
      <c r="A6" s="518"/>
      <c r="B6" s="519"/>
      <c r="C6" s="448" t="s">
        <v>87</v>
      </c>
      <c r="D6" s="520" t="s">
        <v>76</v>
      </c>
      <c r="E6" s="521" t="s">
        <v>86</v>
      </c>
      <c r="F6" s="522">
        <v>0</v>
      </c>
      <c r="G6" s="522">
        <v>0.2</v>
      </c>
      <c r="H6" s="522">
        <v>0.35</v>
      </c>
      <c r="I6" s="522">
        <v>0.5</v>
      </c>
      <c r="J6" s="522">
        <v>0.75</v>
      </c>
      <c r="K6" s="522">
        <v>1</v>
      </c>
      <c r="L6" s="522">
        <v>1.5</v>
      </c>
      <c r="M6" s="522">
        <v>2.5</v>
      </c>
      <c r="N6" s="523" t="s">
        <v>77</v>
      </c>
    </row>
    <row r="7" spans="1:14">
      <c r="A7" s="450">
        <v>1</v>
      </c>
      <c r="B7" s="524" t="s">
        <v>78</v>
      </c>
      <c r="C7" s="525">
        <f>SUM(C8:C13)</f>
        <v>277925435.32459998</v>
      </c>
      <c r="D7" s="519"/>
      <c r="E7" s="526">
        <f t="shared" ref="E7:M7" si="0">SUM(E8:E13)</f>
        <v>13533639.106192</v>
      </c>
      <c r="F7" s="525">
        <f>SUM(F8:F13)</f>
        <v>0</v>
      </c>
      <c r="G7" s="525">
        <f t="shared" si="0"/>
        <v>0</v>
      </c>
      <c r="H7" s="525">
        <f t="shared" si="0"/>
        <v>0</v>
      </c>
      <c r="I7" s="525">
        <f t="shared" si="0"/>
        <v>0</v>
      </c>
      <c r="J7" s="525">
        <f t="shared" si="0"/>
        <v>0</v>
      </c>
      <c r="K7" s="525">
        <f t="shared" si="0"/>
        <v>13533639.106192</v>
      </c>
      <c r="L7" s="525">
        <f t="shared" si="0"/>
        <v>0</v>
      </c>
      <c r="M7" s="525">
        <f t="shared" si="0"/>
        <v>0</v>
      </c>
      <c r="N7" s="527">
        <f>SUM(N8:N13)</f>
        <v>13533639.106192</v>
      </c>
    </row>
    <row r="8" spans="1:14">
      <c r="A8" s="450">
        <v>1.1000000000000001</v>
      </c>
      <c r="B8" s="345" t="s">
        <v>79</v>
      </c>
      <c r="C8" s="528">
        <v>162747576.32960001</v>
      </c>
      <c r="D8" s="529">
        <v>0.02</v>
      </c>
      <c r="E8" s="526">
        <f>C8*D8</f>
        <v>3254951.5265920004</v>
      </c>
      <c r="F8" s="530"/>
      <c r="G8" s="530"/>
      <c r="H8" s="530"/>
      <c r="I8" s="530"/>
      <c r="J8" s="530"/>
      <c r="K8" s="528">
        <v>3254951.5265920004</v>
      </c>
      <c r="L8" s="530"/>
      <c r="M8" s="530"/>
      <c r="N8" s="527">
        <f>SUMPRODUCT($F$6:$M$6,F8:M8)</f>
        <v>3254951.5265920004</v>
      </c>
    </row>
    <row r="9" spans="1:14">
      <c r="A9" s="450">
        <v>1.2</v>
      </c>
      <c r="B9" s="345" t="s">
        <v>80</v>
      </c>
      <c r="C9" s="528">
        <v>0</v>
      </c>
      <c r="D9" s="529">
        <v>0.05</v>
      </c>
      <c r="E9" s="526">
        <f>C9*D9</f>
        <v>0</v>
      </c>
      <c r="F9" s="530"/>
      <c r="G9" s="530"/>
      <c r="H9" s="530"/>
      <c r="I9" s="530"/>
      <c r="J9" s="530"/>
      <c r="K9" s="528">
        <v>0</v>
      </c>
      <c r="L9" s="530"/>
      <c r="M9" s="530"/>
      <c r="N9" s="527">
        <f t="shared" ref="N9:N12" si="1">SUMPRODUCT($F$6:$M$6,F9:M9)</f>
        <v>0</v>
      </c>
    </row>
    <row r="10" spans="1:14">
      <c r="A10" s="450">
        <v>1.3</v>
      </c>
      <c r="B10" s="345" t="s">
        <v>81</v>
      </c>
      <c r="C10" s="528">
        <v>97436877.995000005</v>
      </c>
      <c r="D10" s="529">
        <v>0.08</v>
      </c>
      <c r="E10" s="526">
        <f>C10*D10</f>
        <v>7794950.2396000009</v>
      </c>
      <c r="F10" s="530"/>
      <c r="G10" s="530"/>
      <c r="H10" s="530"/>
      <c r="I10" s="530"/>
      <c r="J10" s="530"/>
      <c r="K10" s="528">
        <v>7794950.2396000009</v>
      </c>
      <c r="L10" s="530"/>
      <c r="M10" s="530"/>
      <c r="N10" s="527">
        <f>SUMPRODUCT($F$6:$M$6,F10:M10)</f>
        <v>7794950.2396000009</v>
      </c>
    </row>
    <row r="11" spans="1:14">
      <c r="A11" s="450">
        <v>1.4</v>
      </c>
      <c r="B11" s="345" t="s">
        <v>82</v>
      </c>
      <c r="C11" s="528">
        <v>0</v>
      </c>
      <c r="D11" s="529">
        <v>0.11</v>
      </c>
      <c r="E11" s="526">
        <f>C11*D11</f>
        <v>0</v>
      </c>
      <c r="F11" s="530"/>
      <c r="G11" s="530"/>
      <c r="H11" s="530"/>
      <c r="I11" s="530"/>
      <c r="J11" s="530"/>
      <c r="K11" s="528">
        <v>0</v>
      </c>
      <c r="L11" s="530"/>
      <c r="M11" s="530"/>
      <c r="N11" s="527">
        <f t="shared" si="1"/>
        <v>0</v>
      </c>
    </row>
    <row r="12" spans="1:14">
      <c r="A12" s="450">
        <v>1.5</v>
      </c>
      <c r="B12" s="345" t="s">
        <v>83</v>
      </c>
      <c r="C12" s="528">
        <v>17740981</v>
      </c>
      <c r="D12" s="529">
        <v>0.14000000000000001</v>
      </c>
      <c r="E12" s="526">
        <f>C12*D12</f>
        <v>2483737.3400000003</v>
      </c>
      <c r="F12" s="530"/>
      <c r="G12" s="530"/>
      <c r="H12" s="530"/>
      <c r="I12" s="530"/>
      <c r="J12" s="530"/>
      <c r="K12" s="528">
        <v>2483737.3400000003</v>
      </c>
      <c r="L12" s="530"/>
      <c r="M12" s="530"/>
      <c r="N12" s="527">
        <f t="shared" si="1"/>
        <v>2483737.3400000003</v>
      </c>
    </row>
    <row r="13" spans="1:14">
      <c r="A13" s="450">
        <v>1.6</v>
      </c>
      <c r="B13" s="349" t="s">
        <v>84</v>
      </c>
      <c r="C13" s="528">
        <v>0</v>
      </c>
      <c r="D13" s="531"/>
      <c r="E13" s="530"/>
      <c r="F13" s="530"/>
      <c r="G13" s="530"/>
      <c r="H13" s="530"/>
      <c r="I13" s="530"/>
      <c r="J13" s="530"/>
      <c r="K13" s="528">
        <v>0</v>
      </c>
      <c r="L13" s="530"/>
      <c r="M13" s="530"/>
      <c r="N13" s="527">
        <f>SUMPRODUCT($F$6:$M$6,F13:M13)</f>
        <v>0</v>
      </c>
    </row>
    <row r="14" spans="1:14">
      <c r="A14" s="450">
        <v>2</v>
      </c>
      <c r="B14" s="532" t="s">
        <v>85</v>
      </c>
      <c r="C14" s="525">
        <f>SUM(C15:C20)</f>
        <v>0</v>
      </c>
      <c r="D14" s="519"/>
      <c r="E14" s="526">
        <f t="shared" ref="E14:M14" si="2">SUM(E15:E20)</f>
        <v>0</v>
      </c>
      <c r="F14" s="530">
        <f t="shared" si="2"/>
        <v>0</v>
      </c>
      <c r="G14" s="530">
        <f t="shared" si="2"/>
        <v>0</v>
      </c>
      <c r="H14" s="530">
        <f t="shared" si="2"/>
        <v>0</v>
      </c>
      <c r="I14" s="530">
        <f t="shared" si="2"/>
        <v>0</v>
      </c>
      <c r="J14" s="530">
        <f t="shared" si="2"/>
        <v>0</v>
      </c>
      <c r="K14" s="530">
        <f t="shared" si="2"/>
        <v>0</v>
      </c>
      <c r="L14" s="530">
        <f t="shared" si="2"/>
        <v>0</v>
      </c>
      <c r="M14" s="530">
        <f t="shared" si="2"/>
        <v>0</v>
      </c>
      <c r="N14" s="527">
        <f>SUM(N15:N20)</f>
        <v>0</v>
      </c>
    </row>
    <row r="15" spans="1:14">
      <c r="A15" s="450">
        <v>2.1</v>
      </c>
      <c r="B15" s="349" t="s">
        <v>79</v>
      </c>
      <c r="C15" s="530"/>
      <c r="D15" s="529">
        <v>5.0000000000000001E-3</v>
      </c>
      <c r="E15" s="526">
        <f>C15*D15</f>
        <v>0</v>
      </c>
      <c r="F15" s="530"/>
      <c r="G15" s="530"/>
      <c r="H15" s="530"/>
      <c r="I15" s="530"/>
      <c r="J15" s="530"/>
      <c r="K15" s="530"/>
      <c r="L15" s="530"/>
      <c r="M15" s="530"/>
      <c r="N15" s="527">
        <f>SUMPRODUCT($F$6:$M$6,F15:M15)</f>
        <v>0</v>
      </c>
    </row>
    <row r="16" spans="1:14">
      <c r="A16" s="450">
        <v>2.2000000000000002</v>
      </c>
      <c r="B16" s="349" t="s">
        <v>80</v>
      </c>
      <c r="C16" s="530"/>
      <c r="D16" s="529">
        <v>0.01</v>
      </c>
      <c r="E16" s="526">
        <f>C16*D16</f>
        <v>0</v>
      </c>
      <c r="F16" s="530"/>
      <c r="G16" s="530"/>
      <c r="H16" s="530"/>
      <c r="I16" s="530"/>
      <c r="J16" s="530"/>
      <c r="K16" s="530"/>
      <c r="L16" s="530"/>
      <c r="M16" s="530"/>
      <c r="N16" s="527">
        <f t="shared" ref="N16:N20" si="3">SUMPRODUCT($F$6:$M$6,F16:M16)</f>
        <v>0</v>
      </c>
    </row>
    <row r="17" spans="1:14">
      <c r="A17" s="450">
        <v>2.2999999999999998</v>
      </c>
      <c r="B17" s="349" t="s">
        <v>81</v>
      </c>
      <c r="C17" s="530"/>
      <c r="D17" s="529">
        <v>0.02</v>
      </c>
      <c r="E17" s="526">
        <f>C17*D17</f>
        <v>0</v>
      </c>
      <c r="F17" s="530"/>
      <c r="G17" s="530"/>
      <c r="H17" s="530"/>
      <c r="I17" s="530"/>
      <c r="J17" s="530"/>
      <c r="K17" s="530"/>
      <c r="L17" s="530"/>
      <c r="M17" s="530"/>
      <c r="N17" s="527">
        <f t="shared" si="3"/>
        <v>0</v>
      </c>
    </row>
    <row r="18" spans="1:14">
      <c r="A18" s="450">
        <v>2.4</v>
      </c>
      <c r="B18" s="349" t="s">
        <v>82</v>
      </c>
      <c r="C18" s="530"/>
      <c r="D18" s="529">
        <v>0.03</v>
      </c>
      <c r="E18" s="526">
        <f>C18*D18</f>
        <v>0</v>
      </c>
      <c r="F18" s="530"/>
      <c r="G18" s="530"/>
      <c r="H18" s="530"/>
      <c r="I18" s="530"/>
      <c r="J18" s="530"/>
      <c r="K18" s="530"/>
      <c r="L18" s="530"/>
      <c r="M18" s="530"/>
      <c r="N18" s="527">
        <f t="shared" si="3"/>
        <v>0</v>
      </c>
    </row>
    <row r="19" spans="1:14">
      <c r="A19" s="450">
        <v>2.5</v>
      </c>
      <c r="B19" s="349" t="s">
        <v>83</v>
      </c>
      <c r="C19" s="530"/>
      <c r="D19" s="529">
        <v>0.04</v>
      </c>
      <c r="E19" s="526">
        <f>C19*D19</f>
        <v>0</v>
      </c>
      <c r="F19" s="530"/>
      <c r="G19" s="530"/>
      <c r="H19" s="530"/>
      <c r="I19" s="530"/>
      <c r="J19" s="530"/>
      <c r="K19" s="530"/>
      <c r="L19" s="530"/>
      <c r="M19" s="530"/>
      <c r="N19" s="527">
        <f t="shared" si="3"/>
        <v>0</v>
      </c>
    </row>
    <row r="20" spans="1:14">
      <c r="A20" s="450">
        <v>2.6</v>
      </c>
      <c r="B20" s="349" t="s">
        <v>84</v>
      </c>
      <c r="C20" s="530"/>
      <c r="D20" s="531"/>
      <c r="E20" s="533"/>
      <c r="F20" s="530"/>
      <c r="G20" s="530"/>
      <c r="H20" s="530"/>
      <c r="I20" s="530"/>
      <c r="J20" s="530"/>
      <c r="K20" s="530"/>
      <c r="L20" s="530"/>
      <c r="M20" s="530"/>
      <c r="N20" s="527">
        <f t="shared" si="3"/>
        <v>0</v>
      </c>
    </row>
    <row r="21" spans="1:14" ht="15.75" thickBot="1">
      <c r="A21" s="534">
        <v>3</v>
      </c>
      <c r="B21" s="438" t="s">
        <v>68</v>
      </c>
      <c r="C21" s="535">
        <f>C14+C7</f>
        <v>277925435.32459998</v>
      </c>
      <c r="D21" s="536"/>
      <c r="E21" s="537">
        <f>E14+E7</f>
        <v>13533639.106192</v>
      </c>
      <c r="F21" s="538">
        <f>F7+F14</f>
        <v>0</v>
      </c>
      <c r="G21" s="538">
        <f t="shared" ref="G21:L21" si="4">G7+G14</f>
        <v>0</v>
      </c>
      <c r="H21" s="538">
        <f t="shared" si="4"/>
        <v>0</v>
      </c>
      <c r="I21" s="538">
        <f t="shared" si="4"/>
        <v>0</v>
      </c>
      <c r="J21" s="538">
        <f t="shared" si="4"/>
        <v>0</v>
      </c>
      <c r="K21" s="538">
        <f t="shared" si="4"/>
        <v>13533639.106192</v>
      </c>
      <c r="L21" s="538">
        <f t="shared" si="4"/>
        <v>0</v>
      </c>
      <c r="M21" s="538">
        <f>M7+M14</f>
        <v>0</v>
      </c>
      <c r="N21" s="539">
        <f>N14+N7</f>
        <v>13533639.106192</v>
      </c>
    </row>
    <row r="22" spans="1:14">
      <c r="E22" s="540"/>
      <c r="F22" s="540"/>
      <c r="G22" s="540"/>
      <c r="H22" s="540"/>
      <c r="I22" s="540"/>
      <c r="J22" s="540"/>
      <c r="K22" s="540"/>
      <c r="L22" s="540"/>
      <c r="M22" s="540"/>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85" zoomScaleNormal="85" workbookViewId="0">
      <selection activeCell="E13" sqref="E13"/>
    </sheetView>
  </sheetViews>
  <sheetFormatPr defaultRowHeight="15"/>
  <cols>
    <col min="1" max="1" width="11.42578125" style="99" customWidth="1"/>
    <col min="2" max="2" width="76.85546875" style="321" customWidth="1"/>
    <col min="3" max="3" width="22.85546875" style="99" customWidth="1"/>
    <col min="4" max="16384" width="9.140625" style="99"/>
  </cols>
  <sheetData>
    <row r="1" spans="1:3" ht="15.75">
      <c r="A1" s="98" t="s">
        <v>188</v>
      </c>
      <c r="B1" s="99" t="str">
        <f>Info!C2</f>
        <v>სს ”ლიბერთი ბანკი”</v>
      </c>
    </row>
    <row r="2" spans="1:3" ht="15.75">
      <c r="A2" s="98" t="s">
        <v>189</v>
      </c>
      <c r="B2" s="155">
        <f>'1. key ratios'!B2</f>
        <v>44469</v>
      </c>
    </row>
    <row r="3" spans="1:3" ht="15.75">
      <c r="A3" s="98"/>
      <c r="B3" s="99"/>
    </row>
    <row r="4" spans="1:3" ht="15.75">
      <c r="A4" s="98" t="s">
        <v>595</v>
      </c>
      <c r="B4" s="99" t="s">
        <v>554</v>
      </c>
    </row>
    <row r="5" spans="1:3">
      <c r="A5" s="541"/>
      <c r="B5" s="541" t="s">
        <v>555</v>
      </c>
      <c r="C5" s="542"/>
    </row>
    <row r="6" spans="1:3">
      <c r="A6" s="543">
        <v>1</v>
      </c>
      <c r="B6" s="544" t="s">
        <v>607</v>
      </c>
      <c r="C6" s="545">
        <v>2922999217.7002692</v>
      </c>
    </row>
    <row r="7" spans="1:3">
      <c r="A7" s="543">
        <v>2</v>
      </c>
      <c r="B7" s="544" t="s">
        <v>556</v>
      </c>
      <c r="C7" s="545">
        <v>-88481585.0037314</v>
      </c>
    </row>
    <row r="8" spans="1:3">
      <c r="A8" s="546">
        <v>3</v>
      </c>
      <c r="B8" s="547" t="s">
        <v>557</v>
      </c>
      <c r="C8" s="548">
        <f>C6+C7</f>
        <v>2834517632.696538</v>
      </c>
    </row>
    <row r="9" spans="1:3">
      <c r="A9" s="549"/>
      <c r="B9" s="549" t="s">
        <v>558</v>
      </c>
      <c r="C9" s="550"/>
    </row>
    <row r="10" spans="1:3">
      <c r="A10" s="543">
        <v>4</v>
      </c>
      <c r="B10" s="551" t="s">
        <v>559</v>
      </c>
      <c r="C10" s="545"/>
    </row>
    <row r="11" spans="1:3">
      <c r="A11" s="543">
        <v>5</v>
      </c>
      <c r="B11" s="552" t="s">
        <v>560</v>
      </c>
      <c r="C11" s="545"/>
    </row>
    <row r="12" spans="1:3">
      <c r="A12" s="543" t="s">
        <v>561</v>
      </c>
      <c r="B12" s="544" t="s">
        <v>562</v>
      </c>
      <c r="C12" s="548">
        <f>'15. CCR'!E21</f>
        <v>13533639.106192</v>
      </c>
    </row>
    <row r="13" spans="1:3">
      <c r="A13" s="553">
        <v>6</v>
      </c>
      <c r="B13" s="554" t="s">
        <v>563</v>
      </c>
      <c r="C13" s="545"/>
    </row>
    <row r="14" spans="1:3">
      <c r="A14" s="553">
        <v>7</v>
      </c>
      <c r="B14" s="555" t="s">
        <v>564</v>
      </c>
      <c r="C14" s="545"/>
    </row>
    <row r="15" spans="1:3">
      <c r="A15" s="556">
        <v>8</v>
      </c>
      <c r="B15" s="544" t="s">
        <v>565</v>
      </c>
      <c r="C15" s="545"/>
    </row>
    <row r="16" spans="1:3" ht="25.5">
      <c r="A16" s="553">
        <v>9</v>
      </c>
      <c r="B16" s="555" t="s">
        <v>566</v>
      </c>
      <c r="C16" s="545"/>
    </row>
    <row r="17" spans="1:3">
      <c r="A17" s="553">
        <v>10</v>
      </c>
      <c r="B17" s="555" t="s">
        <v>567</v>
      </c>
      <c r="C17" s="545"/>
    </row>
    <row r="18" spans="1:3">
      <c r="A18" s="546">
        <v>11</v>
      </c>
      <c r="B18" s="557" t="s">
        <v>568</v>
      </c>
      <c r="C18" s="548">
        <f>SUM(C10:C17)</f>
        <v>13533639.106192</v>
      </c>
    </row>
    <row r="19" spans="1:3">
      <c r="A19" s="549"/>
      <c r="B19" s="549" t="s">
        <v>569</v>
      </c>
      <c r="C19" s="558"/>
    </row>
    <row r="20" spans="1:3">
      <c r="A20" s="553">
        <v>12</v>
      </c>
      <c r="B20" s="551" t="s">
        <v>570</v>
      </c>
      <c r="C20" s="545"/>
    </row>
    <row r="21" spans="1:3">
      <c r="A21" s="553">
        <v>13</v>
      </c>
      <c r="B21" s="551" t="s">
        <v>571</v>
      </c>
      <c r="C21" s="545"/>
    </row>
    <row r="22" spans="1:3">
      <c r="A22" s="553">
        <v>14</v>
      </c>
      <c r="B22" s="551" t="s">
        <v>572</v>
      </c>
      <c r="C22" s="545"/>
    </row>
    <row r="23" spans="1:3" ht="25.5">
      <c r="A23" s="553" t="s">
        <v>573</v>
      </c>
      <c r="B23" s="551" t="s">
        <v>574</v>
      </c>
      <c r="C23" s="545"/>
    </row>
    <row r="24" spans="1:3">
      <c r="A24" s="553">
        <v>15</v>
      </c>
      <c r="B24" s="551" t="s">
        <v>575</v>
      </c>
      <c r="C24" s="545"/>
    </row>
    <row r="25" spans="1:3">
      <c r="A25" s="553" t="s">
        <v>576</v>
      </c>
      <c r="B25" s="544" t="s">
        <v>577</v>
      </c>
      <c r="C25" s="545"/>
    </row>
    <row r="26" spans="1:3">
      <c r="A26" s="546">
        <v>16</v>
      </c>
      <c r="B26" s="557" t="s">
        <v>578</v>
      </c>
      <c r="C26" s="548">
        <f>SUM(C20:C25)</f>
        <v>0</v>
      </c>
    </row>
    <row r="27" spans="1:3">
      <c r="A27" s="549"/>
      <c r="B27" s="549" t="s">
        <v>579</v>
      </c>
      <c r="C27" s="550"/>
    </row>
    <row r="28" spans="1:3">
      <c r="A28" s="543">
        <v>17</v>
      </c>
      <c r="B28" s="544" t="s">
        <v>580</v>
      </c>
      <c r="C28" s="545">
        <v>122671073.823884</v>
      </c>
    </row>
    <row r="29" spans="1:3">
      <c r="A29" s="543">
        <v>18</v>
      </c>
      <c r="B29" s="544" t="s">
        <v>581</v>
      </c>
      <c r="C29" s="545">
        <v>-88024905.970372409</v>
      </c>
    </row>
    <row r="30" spans="1:3">
      <c r="A30" s="546">
        <v>19</v>
      </c>
      <c r="B30" s="557" t="s">
        <v>582</v>
      </c>
      <c r="C30" s="548">
        <f>C28+C29</f>
        <v>34646167.853511587</v>
      </c>
    </row>
    <row r="31" spans="1:3">
      <c r="A31" s="559"/>
      <c r="B31" s="549" t="s">
        <v>583</v>
      </c>
      <c r="C31" s="550"/>
    </row>
    <row r="32" spans="1:3">
      <c r="A32" s="543" t="s">
        <v>584</v>
      </c>
      <c r="B32" s="551" t="s">
        <v>585</v>
      </c>
      <c r="C32" s="560"/>
    </row>
    <row r="33" spans="1:3">
      <c r="A33" s="543" t="s">
        <v>586</v>
      </c>
      <c r="B33" s="552" t="s">
        <v>587</v>
      </c>
      <c r="C33" s="560"/>
    </row>
    <row r="34" spans="1:3">
      <c r="A34" s="549"/>
      <c r="B34" s="549" t="s">
        <v>588</v>
      </c>
      <c r="C34" s="550"/>
    </row>
    <row r="35" spans="1:3">
      <c r="A35" s="546">
        <v>20</v>
      </c>
      <c r="B35" s="557" t="s">
        <v>89</v>
      </c>
      <c r="C35" s="548">
        <f>'1. key ratios'!C9</f>
        <v>242589285.9962686</v>
      </c>
    </row>
    <row r="36" spans="1:3">
      <c r="A36" s="546">
        <v>21</v>
      </c>
      <c r="B36" s="557" t="s">
        <v>589</v>
      </c>
      <c r="C36" s="548">
        <f>C8+C18+C26+C30</f>
        <v>2882697439.6562419</v>
      </c>
    </row>
    <row r="37" spans="1:3">
      <c r="A37" s="561"/>
      <c r="B37" s="561" t="s">
        <v>554</v>
      </c>
      <c r="C37" s="550"/>
    </row>
    <row r="38" spans="1:3">
      <c r="A38" s="546">
        <v>22</v>
      </c>
      <c r="B38" s="557" t="s">
        <v>554</v>
      </c>
      <c r="C38" s="562">
        <f>IFERROR(C35/C36,0)</f>
        <v>8.415357181057373E-2</v>
      </c>
    </row>
    <row r="39" spans="1:3">
      <c r="A39" s="561"/>
      <c r="B39" s="561" t="s">
        <v>590</v>
      </c>
      <c r="C39" s="550"/>
    </row>
    <row r="40" spans="1:3">
      <c r="A40" s="563" t="s">
        <v>591</v>
      </c>
      <c r="B40" s="551" t="s">
        <v>592</v>
      </c>
      <c r="C40" s="560"/>
    </row>
    <row r="41" spans="1:3">
      <c r="A41" s="564" t="s">
        <v>593</v>
      </c>
      <c r="B41" s="552" t="s">
        <v>594</v>
      </c>
      <c r="C41" s="560"/>
    </row>
    <row r="43" spans="1:3">
      <c r="B43" s="565"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85" zoomScaleNormal="85" workbookViewId="0">
      <pane xSplit="2" ySplit="6" topLeftCell="C7"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9.85546875" style="98" bestFit="1" customWidth="1"/>
    <col min="2" max="2" width="82.5703125" style="153" customWidth="1"/>
    <col min="3" max="7" width="17.5703125" style="98" customWidth="1"/>
    <col min="8" max="16384" width="9.140625" style="99"/>
  </cols>
  <sheetData>
    <row r="1" spans="1:7">
      <c r="A1" s="98" t="s">
        <v>188</v>
      </c>
      <c r="B1" s="98" t="str">
        <f>Info!C2</f>
        <v>სს ”ლიბერთი ბანკი”</v>
      </c>
    </row>
    <row r="2" spans="1:7">
      <c r="A2" s="98" t="s">
        <v>189</v>
      </c>
      <c r="B2" s="155">
        <f>'1. key ratios'!B2</f>
        <v>44469</v>
      </c>
    </row>
    <row r="3" spans="1:7">
      <c r="B3" s="566"/>
    </row>
    <row r="4" spans="1:7" ht="16.5" thickBot="1">
      <c r="A4" s="98" t="s">
        <v>657</v>
      </c>
      <c r="B4" s="567" t="s">
        <v>622</v>
      </c>
    </row>
    <row r="5" spans="1:7">
      <c r="A5" s="568"/>
      <c r="B5" s="569"/>
      <c r="C5" s="776" t="s">
        <v>623</v>
      </c>
      <c r="D5" s="776"/>
      <c r="E5" s="776"/>
      <c r="F5" s="776"/>
      <c r="G5" s="777" t="s">
        <v>624</v>
      </c>
    </row>
    <row r="6" spans="1:7">
      <c r="A6" s="570"/>
      <c r="B6" s="571"/>
      <c r="C6" s="572" t="s">
        <v>625</v>
      </c>
      <c r="D6" s="573" t="s">
        <v>626</v>
      </c>
      <c r="E6" s="573" t="s">
        <v>627</v>
      </c>
      <c r="F6" s="573" t="s">
        <v>628</v>
      </c>
      <c r="G6" s="778"/>
    </row>
    <row r="7" spans="1:7">
      <c r="A7" s="574"/>
      <c r="B7" s="575" t="s">
        <v>629</v>
      </c>
      <c r="C7" s="576"/>
      <c r="D7" s="576"/>
      <c r="E7" s="576"/>
      <c r="F7" s="576"/>
      <c r="G7" s="577"/>
    </row>
    <row r="8" spans="1:7">
      <c r="A8" s="578">
        <v>1</v>
      </c>
      <c r="B8" s="579" t="s">
        <v>630</v>
      </c>
      <c r="C8" s="580">
        <f>SUM(C9:C10)</f>
        <v>242589278.37626863</v>
      </c>
      <c r="D8" s="580">
        <f>SUM(D9:D10)</f>
        <v>0</v>
      </c>
      <c r="E8" s="580">
        <f>SUM(E9:E10)</f>
        <v>0</v>
      </c>
      <c r="F8" s="580">
        <f>SUM(F9:F10)</f>
        <v>416005823.25516546</v>
      </c>
      <c r="G8" s="581">
        <f>SUM(G9:G10)</f>
        <v>658595101.63143408</v>
      </c>
    </row>
    <row r="9" spans="1:7">
      <c r="A9" s="578">
        <v>2</v>
      </c>
      <c r="B9" s="582" t="s">
        <v>88</v>
      </c>
      <c r="C9" s="580">
        <v>242589278.37626863</v>
      </c>
      <c r="D9" s="580"/>
      <c r="E9" s="580"/>
      <c r="F9" s="580">
        <v>69496820.063999996</v>
      </c>
      <c r="G9" s="581">
        <v>312086098.44026864</v>
      </c>
    </row>
    <row r="10" spans="1:7">
      <c r="A10" s="578">
        <v>3</v>
      </c>
      <c r="B10" s="582" t="s">
        <v>631</v>
      </c>
      <c r="C10" s="583"/>
      <c r="D10" s="583"/>
      <c r="E10" s="583"/>
      <c r="F10" s="580">
        <v>346509003.19116545</v>
      </c>
      <c r="G10" s="581">
        <v>346509003.19116545</v>
      </c>
    </row>
    <row r="11" spans="1:7" ht="30">
      <c r="A11" s="578">
        <v>4</v>
      </c>
      <c r="B11" s="579" t="s">
        <v>632</v>
      </c>
      <c r="C11" s="580">
        <f t="shared" ref="C11:F11" si="0">SUM(C12:C13)</f>
        <v>545613973.38523698</v>
      </c>
      <c r="D11" s="580">
        <f t="shared" si="0"/>
        <v>315328355.01543099</v>
      </c>
      <c r="E11" s="580">
        <f t="shared" si="0"/>
        <v>235190747.04278103</v>
      </c>
      <c r="F11" s="580">
        <f t="shared" si="0"/>
        <v>35282685.023714997</v>
      </c>
      <c r="G11" s="581">
        <f>SUM(G12:G13)</f>
        <v>1045058853.1175137</v>
      </c>
    </row>
    <row r="12" spans="1:7">
      <c r="A12" s="578">
        <v>5</v>
      </c>
      <c r="B12" s="582" t="s">
        <v>633</v>
      </c>
      <c r="C12" s="580">
        <v>507083906.65936297</v>
      </c>
      <c r="D12" s="584">
        <v>301343782.68976098</v>
      </c>
      <c r="E12" s="580">
        <v>221860047.36767602</v>
      </c>
      <c r="F12" s="580">
        <v>34936647.469714999</v>
      </c>
      <c r="G12" s="581">
        <v>1011963164.9771892</v>
      </c>
    </row>
    <row r="13" spans="1:7">
      <c r="A13" s="578">
        <v>6</v>
      </c>
      <c r="B13" s="582" t="s">
        <v>634</v>
      </c>
      <c r="C13" s="580">
        <v>38530066.725873999</v>
      </c>
      <c r="D13" s="584">
        <v>13984572.325669998</v>
      </c>
      <c r="E13" s="580">
        <v>13330699.675105</v>
      </c>
      <c r="F13" s="580">
        <v>346037.554</v>
      </c>
      <c r="G13" s="581">
        <v>33095688.140324496</v>
      </c>
    </row>
    <row r="14" spans="1:7">
      <c r="A14" s="578">
        <v>7</v>
      </c>
      <c r="B14" s="579" t="s">
        <v>635</v>
      </c>
      <c r="C14" s="580">
        <f t="shared" ref="C14:F14" si="1">SUM(C15:C16)</f>
        <v>702234282.09848833</v>
      </c>
      <c r="D14" s="580">
        <f t="shared" si="1"/>
        <v>186323389.21796399</v>
      </c>
      <c r="E14" s="580">
        <f t="shared" si="1"/>
        <v>28771194.069508053</v>
      </c>
      <c r="F14" s="580">
        <f t="shared" si="1"/>
        <v>9350000</v>
      </c>
      <c r="G14" s="581">
        <f>SUM(G15:G16)</f>
        <v>374006445.48971212</v>
      </c>
    </row>
    <row r="15" spans="1:7" ht="60">
      <c r="A15" s="578">
        <v>8</v>
      </c>
      <c r="B15" s="582" t="s">
        <v>636</v>
      </c>
      <c r="C15" s="580">
        <v>669553246.57195222</v>
      </c>
      <c r="D15" s="584">
        <v>40338450.337963998</v>
      </c>
      <c r="E15" s="580">
        <v>9933508.4700000007</v>
      </c>
      <c r="F15" s="580">
        <v>9350000</v>
      </c>
      <c r="G15" s="581">
        <v>364587602.6899581</v>
      </c>
    </row>
    <row r="16" spans="1:7" ht="30">
      <c r="A16" s="578">
        <v>9</v>
      </c>
      <c r="B16" s="582" t="s">
        <v>637</v>
      </c>
      <c r="C16" s="580">
        <v>32681035.526536077</v>
      </c>
      <c r="D16" s="584">
        <v>145984938.88</v>
      </c>
      <c r="E16" s="580">
        <v>18837685.599508051</v>
      </c>
      <c r="F16" s="580">
        <v>0</v>
      </c>
      <c r="G16" s="581">
        <v>9418842.7997540254</v>
      </c>
    </row>
    <row r="17" spans="1:7">
      <c r="A17" s="578">
        <v>10</v>
      </c>
      <c r="B17" s="579" t="s">
        <v>638</v>
      </c>
      <c r="C17" s="580"/>
      <c r="D17" s="584"/>
      <c r="E17" s="580"/>
      <c r="F17" s="580"/>
      <c r="G17" s="581"/>
    </row>
    <row r="18" spans="1:7">
      <c r="A18" s="578">
        <v>11</v>
      </c>
      <c r="B18" s="579" t="s">
        <v>95</v>
      </c>
      <c r="C18" s="580">
        <f>SUM(C19:C20)</f>
        <v>22347566.297545739</v>
      </c>
      <c r="D18" s="584">
        <f t="shared" ref="D18:G18" si="2">SUM(D19:D20)</f>
        <v>27705148.139658</v>
      </c>
      <c r="E18" s="580">
        <f t="shared" si="2"/>
        <v>5483858.8201570008</v>
      </c>
      <c r="F18" s="580">
        <f t="shared" si="2"/>
        <v>51670274.911823988</v>
      </c>
      <c r="G18" s="581">
        <f t="shared" si="2"/>
        <v>0</v>
      </c>
    </row>
    <row r="19" spans="1:7">
      <c r="A19" s="578">
        <v>12</v>
      </c>
      <c r="B19" s="582" t="s">
        <v>639</v>
      </c>
      <c r="C19" s="583"/>
      <c r="D19" s="584">
        <v>6681.4</v>
      </c>
      <c r="E19" s="580">
        <v>0</v>
      </c>
      <c r="F19" s="580">
        <v>454286.29</v>
      </c>
      <c r="G19" s="581">
        <v>0</v>
      </c>
    </row>
    <row r="20" spans="1:7" ht="30">
      <c r="A20" s="578">
        <v>13</v>
      </c>
      <c r="B20" s="582" t="s">
        <v>640</v>
      </c>
      <c r="C20" s="580">
        <v>22347566.297545739</v>
      </c>
      <c r="D20" s="580">
        <v>27698466.739658002</v>
      </c>
      <c r="E20" s="580">
        <v>5483858.8201570008</v>
      </c>
      <c r="F20" s="580">
        <v>51215988.621823989</v>
      </c>
      <c r="G20" s="581">
        <v>0</v>
      </c>
    </row>
    <row r="21" spans="1:7">
      <c r="A21" s="585">
        <v>14</v>
      </c>
      <c r="B21" s="586" t="s">
        <v>641</v>
      </c>
      <c r="C21" s="583"/>
      <c r="D21" s="583"/>
      <c r="E21" s="583"/>
      <c r="F21" s="583"/>
      <c r="G21" s="587">
        <f>SUM(G8,G11,G14,G17,G18)</f>
        <v>2077660400.2386599</v>
      </c>
    </row>
    <row r="22" spans="1:7">
      <c r="A22" s="588"/>
      <c r="B22" s="589" t="s">
        <v>642</v>
      </c>
      <c r="C22" s="590"/>
      <c r="D22" s="591"/>
      <c r="E22" s="590"/>
      <c r="F22" s="590"/>
      <c r="G22" s="592"/>
    </row>
    <row r="23" spans="1:7">
      <c r="A23" s="578">
        <v>15</v>
      </c>
      <c r="B23" s="579" t="s">
        <v>489</v>
      </c>
      <c r="C23" s="593">
        <v>740950485.5027833</v>
      </c>
      <c r="D23" s="594">
        <v>140387880</v>
      </c>
      <c r="E23" s="593">
        <v>0</v>
      </c>
      <c r="F23" s="593">
        <v>0</v>
      </c>
      <c r="G23" s="581">
        <v>26978460.654989168</v>
      </c>
    </row>
    <row r="24" spans="1:7">
      <c r="A24" s="578">
        <v>16</v>
      </c>
      <c r="B24" s="579" t="s">
        <v>643</v>
      </c>
      <c r="C24" s="580">
        <f>SUM(C25:C27,C29,C31)</f>
        <v>393026.08875043999</v>
      </c>
      <c r="D24" s="584">
        <f t="shared" ref="D24:G24" si="3">SUM(D25:D27,D29,D31)</f>
        <v>432701484.47044939</v>
      </c>
      <c r="E24" s="580">
        <f t="shared" si="3"/>
        <v>220306499.39950636</v>
      </c>
      <c r="F24" s="580">
        <f t="shared" si="3"/>
        <v>925034806.50204611</v>
      </c>
      <c r="G24" s="581">
        <f t="shared" si="3"/>
        <v>1070465672.4404786</v>
      </c>
    </row>
    <row r="25" spans="1:7" ht="30">
      <c r="A25" s="578">
        <v>17</v>
      </c>
      <c r="B25" s="582" t="s">
        <v>644</v>
      </c>
      <c r="C25" s="580">
        <v>0</v>
      </c>
      <c r="D25" s="584">
        <v>0</v>
      </c>
      <c r="E25" s="580">
        <v>0</v>
      </c>
      <c r="F25" s="580">
        <v>0</v>
      </c>
      <c r="G25" s="581"/>
    </row>
    <row r="26" spans="1:7" ht="45">
      <c r="A26" s="578">
        <v>18</v>
      </c>
      <c r="B26" s="582" t="s">
        <v>645</v>
      </c>
      <c r="C26" s="580">
        <v>393026.08875043999</v>
      </c>
      <c r="D26" s="584">
        <v>31749597.117176961</v>
      </c>
      <c r="E26" s="580">
        <v>5718039.47601768</v>
      </c>
      <c r="F26" s="580">
        <v>8463248.1542139985</v>
      </c>
      <c r="G26" s="581">
        <v>16143661.373111948</v>
      </c>
    </row>
    <row r="27" spans="1:7">
      <c r="A27" s="578">
        <v>19</v>
      </c>
      <c r="B27" s="582" t="s">
        <v>646</v>
      </c>
      <c r="C27" s="580">
        <v>0</v>
      </c>
      <c r="D27" s="584">
        <v>381979070.50848836</v>
      </c>
      <c r="E27" s="580">
        <v>197305213.30428919</v>
      </c>
      <c r="F27" s="580">
        <v>744354552.91179538</v>
      </c>
      <c r="G27" s="581">
        <v>922343511.88141477</v>
      </c>
    </row>
    <row r="28" spans="1:7">
      <c r="A28" s="578">
        <v>20</v>
      </c>
      <c r="B28" s="595" t="s">
        <v>647</v>
      </c>
      <c r="C28" s="580"/>
      <c r="D28" s="584">
        <v>0</v>
      </c>
      <c r="E28" s="580">
        <v>0</v>
      </c>
      <c r="F28" s="580">
        <v>0</v>
      </c>
      <c r="G28" s="581">
        <v>0</v>
      </c>
    </row>
    <row r="29" spans="1:7">
      <c r="A29" s="578">
        <v>21</v>
      </c>
      <c r="B29" s="582" t="s">
        <v>648</v>
      </c>
      <c r="C29" s="580"/>
      <c r="D29" s="584">
        <v>18196621.30746549</v>
      </c>
      <c r="E29" s="580">
        <v>15059246.069199475</v>
      </c>
      <c r="F29" s="580">
        <v>162669935.83335528</v>
      </c>
      <c r="G29" s="581">
        <v>122363391.98001342</v>
      </c>
    </row>
    <row r="30" spans="1:7">
      <c r="A30" s="578">
        <v>22</v>
      </c>
      <c r="B30" s="595" t="s">
        <v>647</v>
      </c>
      <c r="C30" s="580"/>
      <c r="D30" s="584">
        <v>18196621.30746549</v>
      </c>
      <c r="E30" s="580">
        <v>15059246.069199475</v>
      </c>
      <c r="F30" s="580">
        <v>162669935.83335528</v>
      </c>
      <c r="G30" s="581">
        <v>122363391.98001342</v>
      </c>
    </row>
    <row r="31" spans="1:7" ht="30">
      <c r="A31" s="578">
        <v>23</v>
      </c>
      <c r="B31" s="582" t="s">
        <v>649</v>
      </c>
      <c r="C31" s="580"/>
      <c r="D31" s="584">
        <v>776195.53731859254</v>
      </c>
      <c r="E31" s="580">
        <v>2224000.5499999998</v>
      </c>
      <c r="F31" s="580">
        <v>9547069.6026814375</v>
      </c>
      <c r="G31" s="581">
        <v>9615107.205938518</v>
      </c>
    </row>
    <row r="32" spans="1:7">
      <c r="A32" s="578">
        <v>24</v>
      </c>
      <c r="B32" s="579" t="s">
        <v>650</v>
      </c>
      <c r="C32" s="580">
        <v>0</v>
      </c>
      <c r="D32" s="584">
        <v>0</v>
      </c>
      <c r="E32" s="580">
        <v>0</v>
      </c>
      <c r="F32" s="580">
        <v>0</v>
      </c>
      <c r="G32" s="581"/>
    </row>
    <row r="33" spans="1:7">
      <c r="A33" s="578">
        <v>25</v>
      </c>
      <c r="B33" s="579" t="s">
        <v>165</v>
      </c>
      <c r="C33" s="580">
        <f>SUM(C34:C35)</f>
        <v>233922284.45999986</v>
      </c>
      <c r="D33" s="580">
        <f>SUM(D34:D35)</f>
        <v>57024997.258439183</v>
      </c>
      <c r="E33" s="580">
        <f>SUM(E34:E35)</f>
        <v>10109137.791095315</v>
      </c>
      <c r="F33" s="580">
        <f>SUM(F34:F35)</f>
        <v>129290088.71092892</v>
      </c>
      <c r="G33" s="581">
        <f>SUM(G34:G35)</f>
        <v>396781547.195696</v>
      </c>
    </row>
    <row r="34" spans="1:7">
      <c r="A34" s="578">
        <v>26</v>
      </c>
      <c r="B34" s="582" t="s">
        <v>651</v>
      </c>
      <c r="C34" s="583"/>
      <c r="D34" s="584">
        <v>4213</v>
      </c>
      <c r="E34" s="580">
        <v>0</v>
      </c>
      <c r="F34" s="580">
        <v>0</v>
      </c>
      <c r="G34" s="581">
        <v>4213</v>
      </c>
    </row>
    <row r="35" spans="1:7">
      <c r="A35" s="578">
        <v>27</v>
      </c>
      <c r="B35" s="582" t="s">
        <v>652</v>
      </c>
      <c r="C35" s="580">
        <v>233922284.45999986</v>
      </c>
      <c r="D35" s="584">
        <v>57020784.258439183</v>
      </c>
      <c r="E35" s="580">
        <v>10109137.791095315</v>
      </c>
      <c r="F35" s="580">
        <v>129290088.71092892</v>
      </c>
      <c r="G35" s="581">
        <v>396777334.195696</v>
      </c>
    </row>
    <row r="36" spans="1:7">
      <c r="A36" s="578">
        <v>28</v>
      </c>
      <c r="B36" s="579" t="s">
        <v>653</v>
      </c>
      <c r="C36" s="580">
        <v>109057590.01799998</v>
      </c>
      <c r="D36" s="584">
        <v>5862167.5963479988</v>
      </c>
      <c r="E36" s="580">
        <v>6207387.7509199996</v>
      </c>
      <c r="F36" s="580">
        <v>1543928.4586160001</v>
      </c>
      <c r="G36" s="581">
        <v>6891424.304419199</v>
      </c>
    </row>
    <row r="37" spans="1:7">
      <c r="A37" s="585">
        <v>29</v>
      </c>
      <c r="B37" s="586" t="s">
        <v>654</v>
      </c>
      <c r="C37" s="583"/>
      <c r="D37" s="583"/>
      <c r="E37" s="583"/>
      <c r="F37" s="583"/>
      <c r="G37" s="587">
        <f>SUM(G23:G24,G32:G33,G36)</f>
        <v>1501117104.5955832</v>
      </c>
    </row>
    <row r="38" spans="1:7">
      <c r="A38" s="574"/>
      <c r="B38" s="596"/>
      <c r="C38" s="597"/>
      <c r="D38" s="597"/>
      <c r="E38" s="597"/>
      <c r="F38" s="597"/>
      <c r="G38" s="598"/>
    </row>
    <row r="39" spans="1:7" ht="16.5" thickBot="1">
      <c r="A39" s="599">
        <v>30</v>
      </c>
      <c r="B39" s="600" t="s">
        <v>622</v>
      </c>
      <c r="C39" s="502"/>
      <c r="D39" s="503"/>
      <c r="E39" s="503"/>
      <c r="F39" s="504"/>
      <c r="G39" s="601">
        <f>IFERROR(G21/G37,0)</f>
        <v>1.3840761615986006</v>
      </c>
    </row>
    <row r="42" spans="1:7" ht="45">
      <c r="B42" s="153"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tabSelected="1" zoomScaleNormal="100" workbookViewId="0">
      <pane xSplit="1" ySplit="5" topLeftCell="B6" activePane="bottomRight" state="frozen"/>
      <selection activeCell="E13" sqref="E13"/>
      <selection pane="topRight" activeCell="E13" sqref="E13"/>
      <selection pane="bottomLeft" activeCell="E13" sqref="E13"/>
      <selection pane="bottomRight" activeCell="J24" sqref="J24"/>
    </sheetView>
  </sheetViews>
  <sheetFormatPr defaultRowHeight="15.75"/>
  <cols>
    <col min="1" max="1" width="9.5703125" style="103" bestFit="1" customWidth="1"/>
    <col min="2" max="2" width="86.7109375" style="103" customWidth="1"/>
    <col min="3" max="7" width="12.7109375" style="98" customWidth="1"/>
    <col min="8" max="8" width="6.7109375" style="99" customWidth="1"/>
    <col min="9" max="16384" width="9.140625" style="99"/>
  </cols>
  <sheetData>
    <row r="1" spans="1:8">
      <c r="A1" s="96" t="s">
        <v>188</v>
      </c>
      <c r="B1" s="97" t="str">
        <f>Info!C2</f>
        <v>სს ”ლიბერთი ბანკი”</v>
      </c>
    </row>
    <row r="2" spans="1:8">
      <c r="A2" s="96" t="s">
        <v>189</v>
      </c>
      <c r="B2" s="100">
        <v>44469</v>
      </c>
      <c r="C2" s="101"/>
      <c r="D2" s="101"/>
      <c r="E2" s="101"/>
      <c r="F2" s="101"/>
      <c r="G2" s="101"/>
      <c r="H2" s="102"/>
    </row>
    <row r="3" spans="1:8">
      <c r="A3" s="96"/>
      <c r="C3" s="101"/>
      <c r="D3" s="101"/>
      <c r="E3" s="101"/>
      <c r="F3" s="101"/>
      <c r="G3" s="101"/>
      <c r="H3" s="102"/>
    </row>
    <row r="4" spans="1:8" ht="16.5" thickBot="1">
      <c r="A4" s="104" t="s">
        <v>404</v>
      </c>
      <c r="B4" s="105" t="s">
        <v>223</v>
      </c>
      <c r="C4" s="106"/>
      <c r="D4" s="106"/>
      <c r="E4" s="106"/>
      <c r="F4" s="106"/>
      <c r="G4" s="106"/>
      <c r="H4" s="102"/>
    </row>
    <row r="5" spans="1:8" ht="15">
      <c r="A5" s="107" t="s">
        <v>26</v>
      </c>
      <c r="B5" s="108"/>
      <c r="C5" s="109" t="str">
        <f>INT((MONTH($B$2))/3)&amp;"Q"&amp;"-"&amp;YEAR($B$2)</f>
        <v>3Q-2021</v>
      </c>
      <c r="D5" s="109" t="str">
        <f>IF(INT(MONTH($B$2))=3, "4"&amp;"Q"&amp;"-"&amp;YEAR($B$2)-1, IF(INT(MONTH($B$2))=6, "1"&amp;"Q"&amp;"-"&amp;YEAR($B$2), IF(INT(MONTH($B$2))=9, "2"&amp;"Q"&amp;"-"&amp;YEAR($B$2),IF(INT(MONTH($B$2))=12, "3"&amp;"Q"&amp;"-"&amp;YEAR($B$2), 0))))</f>
        <v>2Q-2021</v>
      </c>
      <c r="E5" s="109" t="str">
        <f>IF(INT(MONTH($B$2))=3, "3"&amp;"Q"&amp;"-"&amp;YEAR($B$2)-1, IF(INT(MONTH($B$2))=6, "4"&amp;"Q"&amp;"-"&amp;YEAR($B$2)-1, IF(INT(MONTH($B$2))=9, "1"&amp;"Q"&amp;"-"&amp;YEAR($B$2),IF(INT(MONTH($B$2))=12, "2"&amp;"Q"&amp;"-"&amp;YEAR($B$2), 0))))</f>
        <v>1Q-2021</v>
      </c>
      <c r="F5" s="109" t="str">
        <f>IF(INT(MONTH($B$2))=3, "2"&amp;"Q"&amp;"-"&amp;YEAR($B$2)-1, IF(INT(MONTH($B$2))=6, "3"&amp;"Q"&amp;"-"&amp;YEAR($B$2)-1, IF(INT(MONTH($B$2))=9, "4"&amp;"Q"&amp;"-"&amp;YEAR($B$2)-1,IF(INT(MONTH($B$2))=12, "1"&amp;"Q"&amp;"-"&amp;YEAR($B$2), 0))))</f>
        <v>4Q-2020</v>
      </c>
      <c r="G5" s="110" t="str">
        <f>IF(INT(MONTH($B$2))=3, "1"&amp;"Q"&amp;"-"&amp;YEAR($B$2)-1, IF(INT(MONTH($B$2))=6, "2"&amp;"Q"&amp;"-"&amp;YEAR($B$2)-1, IF(INT(MONTH($B$2))=9, "3"&amp;"Q"&amp;"-"&amp;YEAR($B$2)-1,IF(INT(MONTH($B$2))=12, "4"&amp;"Q"&amp;"-"&amp;YEAR($B$2)-1, 0))))</f>
        <v>3Q-2020</v>
      </c>
    </row>
    <row r="6" spans="1:8">
      <c r="A6" s="111"/>
      <c r="B6" s="112" t="s">
        <v>186</v>
      </c>
      <c r="C6" s="113"/>
      <c r="D6" s="113"/>
      <c r="E6" s="113"/>
      <c r="F6" s="113"/>
      <c r="G6" s="114"/>
    </row>
    <row r="7" spans="1:8">
      <c r="A7" s="111"/>
      <c r="B7" s="115" t="s">
        <v>190</v>
      </c>
      <c r="C7" s="113"/>
      <c r="D7" s="113"/>
      <c r="E7" s="113"/>
      <c r="F7" s="113"/>
      <c r="G7" s="114"/>
    </row>
    <row r="8" spans="1:8" ht="15">
      <c r="A8" s="116">
        <v>1</v>
      </c>
      <c r="B8" s="117" t="s">
        <v>23</v>
      </c>
      <c r="C8" s="118">
        <v>238023901.9962686</v>
      </c>
      <c r="D8" s="118">
        <v>224739535.25626862</v>
      </c>
      <c r="E8" s="119">
        <v>211452026.56626862</v>
      </c>
      <c r="F8" s="119">
        <v>196387102.51626861</v>
      </c>
      <c r="G8" s="120">
        <v>194769479.8362686</v>
      </c>
    </row>
    <row r="9" spans="1:8" ht="15">
      <c r="A9" s="116">
        <v>2</v>
      </c>
      <c r="B9" s="117" t="s">
        <v>89</v>
      </c>
      <c r="C9" s="118">
        <v>242589285.9962686</v>
      </c>
      <c r="D9" s="118">
        <v>229304919.25626862</v>
      </c>
      <c r="E9" s="119">
        <v>216017410.56626862</v>
      </c>
      <c r="F9" s="119">
        <v>200952486.51626861</v>
      </c>
      <c r="G9" s="120">
        <v>199334863.8362686</v>
      </c>
    </row>
    <row r="10" spans="1:8" ht="15">
      <c r="A10" s="116">
        <v>3</v>
      </c>
      <c r="B10" s="117" t="s">
        <v>88</v>
      </c>
      <c r="C10" s="118">
        <v>334343588.30781436</v>
      </c>
      <c r="D10" s="118">
        <v>323037051.60470361</v>
      </c>
      <c r="E10" s="119">
        <v>319112127.39530814</v>
      </c>
      <c r="F10" s="119">
        <v>306902020.51404297</v>
      </c>
      <c r="G10" s="120">
        <v>305061513.21730661</v>
      </c>
    </row>
    <row r="11" spans="1:8" ht="15">
      <c r="A11" s="116">
        <v>4</v>
      </c>
      <c r="B11" s="117" t="s">
        <v>613</v>
      </c>
      <c r="C11" s="118">
        <v>156018979.0075385</v>
      </c>
      <c r="D11" s="118">
        <v>151151922.81516501</v>
      </c>
      <c r="E11" s="119">
        <v>154956949.54482636</v>
      </c>
      <c r="F11" s="119">
        <v>143082329.61889985</v>
      </c>
      <c r="G11" s="120">
        <v>126490665.92132679</v>
      </c>
    </row>
    <row r="12" spans="1:8" ht="15">
      <c r="A12" s="116">
        <v>5</v>
      </c>
      <c r="B12" s="117" t="s">
        <v>614</v>
      </c>
      <c r="C12" s="118">
        <v>199262143.70308921</v>
      </c>
      <c r="D12" s="118">
        <v>192858924.53430659</v>
      </c>
      <c r="E12" s="119">
        <v>197756433.35576916</v>
      </c>
      <c r="F12" s="119">
        <v>181893339.7204631</v>
      </c>
      <c r="G12" s="120">
        <v>162474974.7252841</v>
      </c>
    </row>
    <row r="13" spans="1:8" ht="15">
      <c r="A13" s="116">
        <v>6</v>
      </c>
      <c r="B13" s="117" t="s">
        <v>615</v>
      </c>
      <c r="C13" s="118">
        <v>298191777.33516836</v>
      </c>
      <c r="D13" s="118">
        <v>284201483.55504709</v>
      </c>
      <c r="E13" s="119">
        <v>291851679.55923462</v>
      </c>
      <c r="F13" s="119">
        <v>292053620.30791599</v>
      </c>
      <c r="G13" s="120">
        <v>264570340.37986493</v>
      </c>
    </row>
    <row r="14" spans="1:8">
      <c r="A14" s="111"/>
      <c r="B14" s="112" t="s">
        <v>617</v>
      </c>
      <c r="C14" s="113"/>
      <c r="D14" s="113"/>
      <c r="E14" s="113"/>
      <c r="F14" s="113"/>
      <c r="G14" s="114"/>
    </row>
    <row r="15" spans="1:8" ht="30">
      <c r="A15" s="116">
        <v>7</v>
      </c>
      <c r="B15" s="117" t="s">
        <v>616</v>
      </c>
      <c r="C15" s="121">
        <v>2197094474.9561591</v>
      </c>
      <c r="D15" s="121">
        <v>2175440353.9832983</v>
      </c>
      <c r="E15" s="119">
        <v>2220042169.2706628</v>
      </c>
      <c r="F15" s="119">
        <v>2227009638.3694501</v>
      </c>
      <c r="G15" s="120">
        <v>2067258476.1430407</v>
      </c>
    </row>
    <row r="16" spans="1:8">
      <c r="A16" s="111"/>
      <c r="B16" s="112" t="s">
        <v>621</v>
      </c>
      <c r="C16" s="113"/>
      <c r="D16" s="113"/>
      <c r="E16" s="113"/>
      <c r="F16" s="113"/>
      <c r="G16" s="114"/>
    </row>
    <row r="17" spans="1:7" s="122" customFormat="1">
      <c r="A17" s="116"/>
      <c r="B17" s="115" t="s">
        <v>602</v>
      </c>
      <c r="C17" s="113"/>
      <c r="D17" s="113"/>
      <c r="E17" s="113"/>
      <c r="F17" s="113"/>
      <c r="G17" s="114"/>
    </row>
    <row r="18" spans="1:7" ht="15">
      <c r="A18" s="123">
        <v>8</v>
      </c>
      <c r="B18" s="124" t="s">
        <v>611</v>
      </c>
      <c r="C18" s="125">
        <v>0.10833576102867316</v>
      </c>
      <c r="D18" s="125">
        <v>0.10330760613351848</v>
      </c>
      <c r="E18" s="126">
        <v>9.524685138559133E-2</v>
      </c>
      <c r="F18" s="126">
        <v>8.818421758607986E-2</v>
      </c>
      <c r="G18" s="127">
        <v>9.4216316964706379E-2</v>
      </c>
    </row>
    <row r="19" spans="1:7" ht="15" customHeight="1">
      <c r="A19" s="123">
        <v>9</v>
      </c>
      <c r="B19" s="124" t="s">
        <v>610</v>
      </c>
      <c r="C19" s="125">
        <v>0.11041367986741181</v>
      </c>
      <c r="D19" s="125">
        <v>0.1054062083735848</v>
      </c>
      <c r="E19" s="126">
        <v>9.7303291602445344E-2</v>
      </c>
      <c r="F19" s="126">
        <v>9.0234223980907427E-2</v>
      </c>
      <c r="G19" s="127">
        <v>9.6424741335768963E-2</v>
      </c>
    </row>
    <row r="20" spans="1:7" ht="15">
      <c r="A20" s="123">
        <v>10</v>
      </c>
      <c r="B20" s="124" t="s">
        <v>612</v>
      </c>
      <c r="C20" s="125">
        <v>0.15217533525247515</v>
      </c>
      <c r="D20" s="125">
        <v>0.14849271827343499</v>
      </c>
      <c r="E20" s="126">
        <v>0.14374147113617403</v>
      </c>
      <c r="F20" s="126">
        <v>0.13780902211934182</v>
      </c>
      <c r="G20" s="127">
        <v>0.14756815209023644</v>
      </c>
    </row>
    <row r="21" spans="1:7" ht="15">
      <c r="A21" s="123">
        <v>11</v>
      </c>
      <c r="B21" s="117" t="s">
        <v>613</v>
      </c>
      <c r="C21" s="125">
        <v>7.1011502138819821E-2</v>
      </c>
      <c r="D21" s="125">
        <v>6.9481069677870586E-2</v>
      </c>
      <c r="E21" s="126">
        <v>6.9799101877300568E-2</v>
      </c>
      <c r="F21" s="126">
        <v>6.424863509960399E-2</v>
      </c>
      <c r="G21" s="127">
        <v>6.1187639272533074E-2</v>
      </c>
    </row>
    <row r="22" spans="1:7" ht="15">
      <c r="A22" s="123">
        <v>12</v>
      </c>
      <c r="B22" s="117" t="s">
        <v>614</v>
      </c>
      <c r="C22" s="125">
        <v>9.0693479945629235E-2</v>
      </c>
      <c r="D22" s="125">
        <v>8.8652821108689994E-2</v>
      </c>
      <c r="E22" s="126">
        <v>8.9077782437230413E-2</v>
      </c>
      <c r="F22" s="126">
        <v>8.1676045126432395E-2</v>
      </c>
      <c r="G22" s="127">
        <v>7.8594417002183281E-2</v>
      </c>
    </row>
    <row r="23" spans="1:7" ht="15">
      <c r="A23" s="123">
        <v>13</v>
      </c>
      <c r="B23" s="117" t="s">
        <v>615</v>
      </c>
      <c r="C23" s="125">
        <v>0.13572096272333417</v>
      </c>
      <c r="D23" s="125">
        <v>0.13064089899530706</v>
      </c>
      <c r="E23" s="126">
        <v>0.13146222337529512</v>
      </c>
      <c r="F23" s="126">
        <v>0.1311416058898375</v>
      </c>
      <c r="G23" s="127">
        <v>0.12798125799608931</v>
      </c>
    </row>
    <row r="24" spans="1:7">
      <c r="A24" s="111"/>
      <c r="B24" s="112" t="s">
        <v>6</v>
      </c>
      <c r="C24" s="113"/>
      <c r="D24" s="113"/>
      <c r="E24" s="113"/>
      <c r="F24" s="113"/>
      <c r="G24" s="114"/>
    </row>
    <row r="25" spans="1:7" ht="15" customHeight="1">
      <c r="A25" s="128">
        <v>14</v>
      </c>
      <c r="B25" s="129" t="s">
        <v>7</v>
      </c>
      <c r="C25" s="130">
        <v>0.12618266306123194</v>
      </c>
      <c r="D25" s="130">
        <v>0.12296806574064263</v>
      </c>
      <c r="E25" s="131">
        <v>0.11687725514674342</v>
      </c>
      <c r="F25" s="131">
        <v>0.11436327180724801</v>
      </c>
      <c r="G25" s="132">
        <v>0.11566825049322936</v>
      </c>
    </row>
    <row r="26" spans="1:7" ht="15">
      <c r="A26" s="128">
        <v>15</v>
      </c>
      <c r="B26" s="129" t="s">
        <v>8</v>
      </c>
      <c r="C26" s="130">
        <v>5.03500838788783E-2</v>
      </c>
      <c r="D26" s="130">
        <v>4.9509315513808674E-2</v>
      </c>
      <c r="E26" s="131">
        <v>4.8540251153037742E-2</v>
      </c>
      <c r="F26" s="131">
        <v>5.2988622028011662E-2</v>
      </c>
      <c r="G26" s="132">
        <v>5.3203099145941117E-2</v>
      </c>
    </row>
    <row r="27" spans="1:7" ht="15">
      <c r="A27" s="128">
        <v>16</v>
      </c>
      <c r="B27" s="129" t="s">
        <v>9</v>
      </c>
      <c r="C27" s="130">
        <v>2.7258008888371776E-2</v>
      </c>
      <c r="D27" s="130">
        <v>2.2644556588418172E-2</v>
      </c>
      <c r="E27" s="131">
        <v>2.5552984723187604E-2</v>
      </c>
      <c r="F27" s="131">
        <v>9.611722674954172E-3</v>
      </c>
      <c r="G27" s="132">
        <v>1.0428223384940941E-2</v>
      </c>
    </row>
    <row r="28" spans="1:7" ht="15">
      <c r="A28" s="128">
        <v>17</v>
      </c>
      <c r="B28" s="129" t="s">
        <v>224</v>
      </c>
      <c r="C28" s="130">
        <v>7.5832579182353629E-2</v>
      </c>
      <c r="D28" s="130">
        <v>7.3458750226833958E-2</v>
      </c>
      <c r="E28" s="131">
        <v>6.8337003993705694E-2</v>
      </c>
      <c r="F28" s="131">
        <v>6.1374649779236359E-2</v>
      </c>
      <c r="G28" s="132">
        <v>6.2465151347288243E-2</v>
      </c>
    </row>
    <row r="29" spans="1:7" ht="15">
      <c r="A29" s="128">
        <v>18</v>
      </c>
      <c r="B29" s="129" t="s">
        <v>10</v>
      </c>
      <c r="C29" s="130">
        <v>1.7169904353683277E-2</v>
      </c>
      <c r="D29" s="130">
        <v>1.6490524324816996E-2</v>
      </c>
      <c r="E29" s="131">
        <v>1.497294547947127E-2</v>
      </c>
      <c r="F29" s="131">
        <v>-6.0373520428635818E-3</v>
      </c>
      <c r="G29" s="132">
        <v>-9.6158185630144406E-3</v>
      </c>
    </row>
    <row r="30" spans="1:7" ht="15">
      <c r="A30" s="128">
        <v>19</v>
      </c>
      <c r="B30" s="129" t="s">
        <v>11</v>
      </c>
      <c r="C30" s="130">
        <v>0.15706547598147924</v>
      </c>
      <c r="D30" s="130">
        <v>0.15514755281852277</v>
      </c>
      <c r="E30" s="131">
        <v>0.14561101387328071</v>
      </c>
      <c r="F30" s="131">
        <v>-5.259231676832718E-2</v>
      </c>
      <c r="G30" s="132">
        <v>-7.9545450705500315E-2</v>
      </c>
    </row>
    <row r="31" spans="1:7">
      <c r="A31" s="111"/>
      <c r="B31" s="112" t="s">
        <v>12</v>
      </c>
      <c r="C31" s="133"/>
      <c r="D31" s="133"/>
      <c r="E31" s="133"/>
      <c r="F31" s="133"/>
      <c r="G31" s="134"/>
    </row>
    <row r="32" spans="1:7" ht="15">
      <c r="A32" s="128">
        <v>20</v>
      </c>
      <c r="B32" s="129" t="s">
        <v>13</v>
      </c>
      <c r="C32" s="130">
        <v>7.1623122248014121E-2</v>
      </c>
      <c r="D32" s="130">
        <v>6.7695495354476692E-2</v>
      </c>
      <c r="E32" s="131">
        <v>7.1492263280496557E-2</v>
      </c>
      <c r="F32" s="131">
        <v>6.1930775183095567E-2</v>
      </c>
      <c r="G32" s="132">
        <v>6.40623380038466E-2</v>
      </c>
    </row>
    <row r="33" spans="1:7" ht="15" customHeight="1">
      <c r="A33" s="128">
        <v>21</v>
      </c>
      <c r="B33" s="129" t="s">
        <v>14</v>
      </c>
      <c r="C33" s="130">
        <v>6.8301162038513039E-2</v>
      </c>
      <c r="D33" s="130">
        <v>6.5760969202974459E-2</v>
      </c>
      <c r="E33" s="131">
        <v>6.977797151228067E-2</v>
      </c>
      <c r="F33" s="131">
        <v>7.0302074575465667E-2</v>
      </c>
      <c r="G33" s="132">
        <v>8.1889489159289369E-2</v>
      </c>
    </row>
    <row r="34" spans="1:7" ht="15">
      <c r="A34" s="128">
        <v>22</v>
      </c>
      <c r="B34" s="129" t="s">
        <v>15</v>
      </c>
      <c r="C34" s="130">
        <v>0.21148665605155667</v>
      </c>
      <c r="D34" s="130">
        <v>0.21469617920280459</v>
      </c>
      <c r="E34" s="131">
        <v>0.2393794456331029</v>
      </c>
      <c r="F34" s="131">
        <v>0.23232794671200463</v>
      </c>
      <c r="G34" s="132">
        <v>0.23367396594510798</v>
      </c>
    </row>
    <row r="35" spans="1:7" ht="15" customHeight="1">
      <c r="A35" s="128">
        <v>23</v>
      </c>
      <c r="B35" s="129" t="s">
        <v>16</v>
      </c>
      <c r="C35" s="130">
        <v>0.26249487475197197</v>
      </c>
      <c r="D35" s="130">
        <v>0.23209395678328887</v>
      </c>
      <c r="E35" s="131">
        <v>0.25729152244536058</v>
      </c>
      <c r="F35" s="131">
        <v>0.33752666046026564</v>
      </c>
      <c r="G35" s="132">
        <v>0.34659801012596159</v>
      </c>
    </row>
    <row r="36" spans="1:7" ht="15">
      <c r="A36" s="128">
        <v>24</v>
      </c>
      <c r="B36" s="129" t="s">
        <v>17</v>
      </c>
      <c r="C36" s="130">
        <v>0.12805845894516912</v>
      </c>
      <c r="D36" s="130">
        <v>8.9336044607946211E-2</v>
      </c>
      <c r="E36" s="131">
        <v>6.123411525973587E-2</v>
      </c>
      <c r="F36" s="131">
        <v>0.34826844308381005</v>
      </c>
      <c r="G36" s="132">
        <v>0.21496045173859096</v>
      </c>
    </row>
    <row r="37" spans="1:7" ht="15" customHeight="1">
      <c r="A37" s="111"/>
      <c r="B37" s="112" t="s">
        <v>18</v>
      </c>
      <c r="C37" s="133"/>
      <c r="D37" s="133"/>
      <c r="E37" s="133"/>
      <c r="F37" s="133"/>
      <c r="G37" s="134"/>
    </row>
    <row r="38" spans="1:7" ht="15" customHeight="1">
      <c r="A38" s="128">
        <v>25</v>
      </c>
      <c r="B38" s="129" t="s">
        <v>19</v>
      </c>
      <c r="C38" s="130">
        <v>0.25808119781769107</v>
      </c>
      <c r="D38" s="130">
        <v>0.23072733547363608</v>
      </c>
      <c r="E38" s="130">
        <v>0.26034610246392997</v>
      </c>
      <c r="F38" s="130">
        <v>0.339554816322021</v>
      </c>
      <c r="G38" s="135">
        <v>0.37358372416550889</v>
      </c>
    </row>
    <row r="39" spans="1:7" ht="15" customHeight="1">
      <c r="A39" s="128">
        <v>26</v>
      </c>
      <c r="B39" s="129" t="s">
        <v>20</v>
      </c>
      <c r="C39" s="130">
        <v>0.33786912213508585</v>
      </c>
      <c r="D39" s="130">
        <v>0.31438947143185342</v>
      </c>
      <c r="E39" s="130">
        <v>0.32961553676501126</v>
      </c>
      <c r="F39" s="130">
        <v>0.40767564769069259</v>
      </c>
      <c r="G39" s="135">
        <v>0.40471307579472632</v>
      </c>
    </row>
    <row r="40" spans="1:7" ht="15" customHeight="1">
      <c r="A40" s="128">
        <v>27</v>
      </c>
      <c r="B40" s="136" t="s">
        <v>21</v>
      </c>
      <c r="C40" s="130">
        <v>0.43137820778078279</v>
      </c>
      <c r="D40" s="130">
        <v>0.39546327430299349</v>
      </c>
      <c r="E40" s="130">
        <v>0.38247084591810304</v>
      </c>
      <c r="F40" s="130">
        <v>0.44293039539077217</v>
      </c>
      <c r="G40" s="135">
        <v>0.43921793656434854</v>
      </c>
    </row>
    <row r="41" spans="1:7" ht="15" customHeight="1">
      <c r="A41" s="137"/>
      <c r="B41" s="112" t="s">
        <v>523</v>
      </c>
      <c r="C41" s="113"/>
      <c r="D41" s="113"/>
      <c r="E41" s="113"/>
      <c r="F41" s="113"/>
      <c r="G41" s="114"/>
    </row>
    <row r="42" spans="1:7" ht="15" customHeight="1">
      <c r="A42" s="128">
        <v>28</v>
      </c>
      <c r="B42" s="138" t="s">
        <v>507</v>
      </c>
      <c r="C42" s="136">
        <v>719088088.83692896</v>
      </c>
      <c r="D42" s="136">
        <v>648546873.84498858</v>
      </c>
      <c r="E42" s="136">
        <v>814442837.42838514</v>
      </c>
      <c r="F42" s="136">
        <v>1034394124.4650158</v>
      </c>
      <c r="G42" s="139">
        <v>1000524134.3159332</v>
      </c>
    </row>
    <row r="43" spans="1:7" ht="15">
      <c r="A43" s="128">
        <v>29</v>
      </c>
      <c r="B43" s="129" t="s">
        <v>508</v>
      </c>
      <c r="C43" s="136">
        <v>518291441.70533252</v>
      </c>
      <c r="D43" s="136">
        <v>489804713.02241951</v>
      </c>
      <c r="E43" s="140">
        <v>538830445.85516953</v>
      </c>
      <c r="F43" s="140">
        <v>638901245.25180185</v>
      </c>
      <c r="G43" s="141">
        <v>554996447.65930593</v>
      </c>
    </row>
    <row r="44" spans="1:7" ht="15">
      <c r="A44" s="142">
        <v>30</v>
      </c>
      <c r="B44" s="143" t="s">
        <v>506</v>
      </c>
      <c r="C44" s="130">
        <v>1.38742034109403</v>
      </c>
      <c r="D44" s="130">
        <v>1.3240927590161899</v>
      </c>
      <c r="E44" s="130">
        <v>1.5115011478904006</v>
      </c>
      <c r="F44" s="130">
        <v>1.6190203605838074</v>
      </c>
      <c r="G44" s="135">
        <v>1.8027577267127339</v>
      </c>
    </row>
    <row r="45" spans="1:7">
      <c r="A45" s="142"/>
      <c r="B45" s="112" t="s">
        <v>622</v>
      </c>
      <c r="C45" s="113"/>
      <c r="D45" s="113"/>
      <c r="E45" s="113"/>
      <c r="F45" s="113"/>
      <c r="G45" s="114"/>
    </row>
    <row r="46" spans="1:7" ht="15">
      <c r="A46" s="142">
        <v>31</v>
      </c>
      <c r="B46" s="143" t="s">
        <v>629</v>
      </c>
      <c r="C46" s="144">
        <v>2077660400.2386599</v>
      </c>
      <c r="D46" s="144">
        <v>1960511450.0617635</v>
      </c>
      <c r="E46" s="145">
        <v>1941745935.0349255</v>
      </c>
      <c r="F46" s="145">
        <v>2055857760.5065064</v>
      </c>
      <c r="G46" s="146">
        <v>2014507373.4329233</v>
      </c>
    </row>
    <row r="47" spans="1:7" ht="15">
      <c r="A47" s="142">
        <v>32</v>
      </c>
      <c r="B47" s="143" t="s">
        <v>642</v>
      </c>
      <c r="C47" s="144">
        <v>1501117104.595583</v>
      </c>
      <c r="D47" s="144">
        <v>1460869260.0890672</v>
      </c>
      <c r="E47" s="145">
        <v>1441264537.2380395</v>
      </c>
      <c r="F47" s="145">
        <v>1387652210.4823098</v>
      </c>
      <c r="G47" s="146">
        <v>1270421323.5359678</v>
      </c>
    </row>
    <row r="48" spans="1:7" thickBot="1">
      <c r="A48" s="147">
        <v>33</v>
      </c>
      <c r="B48" s="148" t="s">
        <v>656</v>
      </c>
      <c r="C48" s="149">
        <v>1.3840761615986008</v>
      </c>
      <c r="D48" s="149">
        <v>1.3420170467152097</v>
      </c>
      <c r="E48" s="150">
        <v>1.347251586968192</v>
      </c>
      <c r="F48" s="150">
        <v>1.4815367604192025</v>
      </c>
      <c r="G48" s="151">
        <v>1.585700220951848</v>
      </c>
    </row>
    <row r="49" spans="1:2">
      <c r="A49" s="152"/>
    </row>
    <row r="50" spans="1:2" ht="45">
      <c r="B50" s="153" t="s">
        <v>601</v>
      </c>
    </row>
    <row r="51" spans="1:2" ht="75">
      <c r="B51" s="154"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E13" sqref="E13"/>
    </sheetView>
  </sheetViews>
  <sheetFormatPr defaultColWidth="9.140625" defaultRowHeight="12.75"/>
  <cols>
    <col min="1" max="1" width="11.85546875" style="603" bestFit="1" customWidth="1"/>
    <col min="2" max="2" width="105.140625" style="603" bestFit="1" customWidth="1"/>
    <col min="3" max="3" width="18.28515625" style="603" customWidth="1"/>
    <col min="4" max="4" width="19.28515625" style="603" customWidth="1"/>
    <col min="5" max="5" width="17.42578125" style="603" bestFit="1" customWidth="1"/>
    <col min="6" max="6" width="18.28515625" style="603" customWidth="1"/>
    <col min="7" max="7" width="30.42578125" style="603" customWidth="1"/>
    <col min="8" max="8" width="24.42578125" style="603" customWidth="1"/>
    <col min="9" max="16384" width="9.140625" style="603"/>
  </cols>
  <sheetData>
    <row r="1" spans="1:8" ht="15">
      <c r="A1" s="602" t="s">
        <v>188</v>
      </c>
      <c r="B1" s="97" t="str">
        <f>Info!C2</f>
        <v>სს ”ლიბერთი ბანკი”</v>
      </c>
    </row>
    <row r="2" spans="1:8">
      <c r="A2" s="604" t="s">
        <v>189</v>
      </c>
      <c r="B2" s="605">
        <f>'1. key ratios'!B2</f>
        <v>44469</v>
      </c>
    </row>
    <row r="3" spans="1:8">
      <c r="A3" s="606" t="s">
        <v>662</v>
      </c>
    </row>
    <row r="5" spans="1:8">
      <c r="A5" s="779" t="s">
        <v>663</v>
      </c>
      <c r="B5" s="780"/>
      <c r="C5" s="785" t="s">
        <v>664</v>
      </c>
      <c r="D5" s="786"/>
      <c r="E5" s="786"/>
      <c r="F5" s="786"/>
      <c r="G5" s="786"/>
      <c r="H5" s="787"/>
    </row>
    <row r="6" spans="1:8">
      <c r="A6" s="781"/>
      <c r="B6" s="782"/>
      <c r="C6" s="788"/>
      <c r="D6" s="789"/>
      <c r="E6" s="789"/>
      <c r="F6" s="789"/>
      <c r="G6" s="789"/>
      <c r="H6" s="790"/>
    </row>
    <row r="7" spans="1:8" ht="25.5">
      <c r="A7" s="783"/>
      <c r="B7" s="784"/>
      <c r="C7" s="607" t="s">
        <v>665</v>
      </c>
      <c r="D7" s="607" t="s">
        <v>666</v>
      </c>
      <c r="E7" s="607" t="s">
        <v>667</v>
      </c>
      <c r="F7" s="607" t="s">
        <v>668</v>
      </c>
      <c r="G7" s="608" t="s">
        <v>938</v>
      </c>
      <c r="H7" s="607" t="s">
        <v>68</v>
      </c>
    </row>
    <row r="8" spans="1:8">
      <c r="A8" s="609">
        <v>1</v>
      </c>
      <c r="B8" s="610" t="s">
        <v>216</v>
      </c>
      <c r="C8" s="611">
        <v>59522898.630555995</v>
      </c>
      <c r="D8" s="611">
        <v>65814784.497318588</v>
      </c>
      <c r="E8" s="611">
        <v>118302436.47105052</v>
      </c>
      <c r="F8" s="611">
        <v>60143373.099999994</v>
      </c>
      <c r="G8" s="611">
        <v>5921452.9299999997</v>
      </c>
      <c r="H8" s="611">
        <f>SUM(C8:G8)</f>
        <v>309704945.62892514</v>
      </c>
    </row>
    <row r="9" spans="1:8">
      <c r="A9" s="609">
        <v>2</v>
      </c>
      <c r="B9" s="610" t="s">
        <v>217</v>
      </c>
      <c r="C9" s="611">
        <v>0</v>
      </c>
      <c r="D9" s="611">
        <v>0</v>
      </c>
      <c r="E9" s="611">
        <v>0</v>
      </c>
      <c r="F9" s="611">
        <v>0</v>
      </c>
      <c r="G9" s="611">
        <v>0</v>
      </c>
      <c r="H9" s="611">
        <f t="shared" ref="H9:H21" si="0">SUM(C9:G9)</f>
        <v>0</v>
      </c>
    </row>
    <row r="10" spans="1:8">
      <c r="A10" s="609">
        <v>3</v>
      </c>
      <c r="B10" s="610" t="s">
        <v>218</v>
      </c>
      <c r="C10" s="611">
        <v>0</v>
      </c>
      <c r="D10" s="611">
        <v>0</v>
      </c>
      <c r="E10" s="611">
        <v>0</v>
      </c>
      <c r="F10" s="611">
        <v>0</v>
      </c>
      <c r="G10" s="611">
        <v>0</v>
      </c>
      <c r="H10" s="611">
        <f t="shared" si="0"/>
        <v>0</v>
      </c>
    </row>
    <row r="11" spans="1:8">
      <c r="A11" s="609">
        <v>4</v>
      </c>
      <c r="B11" s="610" t="s">
        <v>219</v>
      </c>
      <c r="C11" s="611">
        <v>0</v>
      </c>
      <c r="D11" s="611">
        <v>0</v>
      </c>
      <c r="E11" s="611">
        <v>0</v>
      </c>
      <c r="F11" s="611">
        <v>625358.4</v>
      </c>
      <c r="G11" s="611">
        <v>0</v>
      </c>
      <c r="H11" s="611">
        <f t="shared" si="0"/>
        <v>625358.4</v>
      </c>
    </row>
    <row r="12" spans="1:8">
      <c r="A12" s="609">
        <v>5</v>
      </c>
      <c r="B12" s="610" t="s">
        <v>220</v>
      </c>
      <c r="C12" s="611">
        <v>0</v>
      </c>
      <c r="D12" s="611">
        <v>0</v>
      </c>
      <c r="E12" s="611">
        <v>0</v>
      </c>
      <c r="F12" s="611">
        <v>773890.53999999992</v>
      </c>
      <c r="G12" s="611">
        <v>0</v>
      </c>
      <c r="H12" s="611">
        <f t="shared" si="0"/>
        <v>773890.53999999992</v>
      </c>
    </row>
    <row r="13" spans="1:8">
      <c r="A13" s="609">
        <v>6</v>
      </c>
      <c r="B13" s="610" t="s">
        <v>221</v>
      </c>
      <c r="C13" s="611">
        <v>236847690.62844411</v>
      </c>
      <c r="D13" s="611">
        <v>2521596.23</v>
      </c>
      <c r="E13" s="611">
        <v>0</v>
      </c>
      <c r="F13" s="611">
        <v>0</v>
      </c>
      <c r="G13" s="611">
        <v>0</v>
      </c>
      <c r="H13" s="611">
        <f t="shared" si="0"/>
        <v>239369286.85844409</v>
      </c>
    </row>
    <row r="14" spans="1:8">
      <c r="A14" s="609">
        <v>7</v>
      </c>
      <c r="B14" s="610" t="s">
        <v>73</v>
      </c>
      <c r="C14" s="611">
        <v>67858.123000000051</v>
      </c>
      <c r="D14" s="611">
        <v>148725987.35086888</v>
      </c>
      <c r="E14" s="611">
        <v>61338068.060266837</v>
      </c>
      <c r="F14" s="611">
        <v>136597548.56150743</v>
      </c>
      <c r="G14" s="611">
        <v>2089.1529999999998</v>
      </c>
      <c r="H14" s="611">
        <f t="shared" si="0"/>
        <v>346731551.24864316</v>
      </c>
    </row>
    <row r="15" spans="1:8">
      <c r="A15" s="609">
        <v>8</v>
      </c>
      <c r="B15" s="612" t="s">
        <v>74</v>
      </c>
      <c r="C15" s="611">
        <v>2138605.7629937655</v>
      </c>
      <c r="D15" s="611">
        <v>186028880.97991958</v>
      </c>
      <c r="E15" s="611">
        <v>634047270.31330967</v>
      </c>
      <c r="F15" s="611">
        <v>203788439.28850651</v>
      </c>
      <c r="G15" s="611">
        <v>0</v>
      </c>
      <c r="H15" s="611">
        <f t="shared" si="0"/>
        <v>1026003196.3447295</v>
      </c>
    </row>
    <row r="16" spans="1:8">
      <c r="A16" s="609">
        <v>9</v>
      </c>
      <c r="B16" s="610" t="s">
        <v>75</v>
      </c>
      <c r="C16" s="611">
        <v>3798.8040000000001</v>
      </c>
      <c r="D16" s="611">
        <v>6595731.4896528246</v>
      </c>
      <c r="E16" s="611">
        <v>95506521.735645667</v>
      </c>
      <c r="F16" s="611">
        <v>161263208.47267091</v>
      </c>
      <c r="G16" s="611">
        <v>0</v>
      </c>
      <c r="H16" s="611">
        <f t="shared" si="0"/>
        <v>263369260.5019694</v>
      </c>
    </row>
    <row r="17" spans="1:8">
      <c r="A17" s="609">
        <v>10</v>
      </c>
      <c r="B17" s="613" t="s">
        <v>690</v>
      </c>
      <c r="C17" s="611">
        <v>603635.9429999995</v>
      </c>
      <c r="D17" s="611">
        <v>1548175.5819999992</v>
      </c>
      <c r="E17" s="611">
        <v>3496919.4039999982</v>
      </c>
      <c r="F17" s="611">
        <v>2521213.1469999999</v>
      </c>
      <c r="G17" s="611">
        <v>0</v>
      </c>
      <c r="H17" s="611">
        <f t="shared" si="0"/>
        <v>8169944.0759999966</v>
      </c>
    </row>
    <row r="18" spans="1:8">
      <c r="A18" s="609">
        <v>11</v>
      </c>
      <c r="B18" s="610" t="s">
        <v>70</v>
      </c>
      <c r="C18" s="611">
        <v>1729869.7279999943</v>
      </c>
      <c r="D18" s="611">
        <v>83600895.348004907</v>
      </c>
      <c r="E18" s="611">
        <v>106151832.13123928</v>
      </c>
      <c r="F18" s="611">
        <v>26405665.735313639</v>
      </c>
      <c r="G18" s="611">
        <v>2066880</v>
      </c>
      <c r="H18" s="611">
        <f t="shared" si="0"/>
        <v>219955142.94255781</v>
      </c>
    </row>
    <row r="19" spans="1:8">
      <c r="A19" s="609">
        <v>12</v>
      </c>
      <c r="B19" s="610" t="s">
        <v>71</v>
      </c>
      <c r="C19" s="611">
        <v>0</v>
      </c>
      <c r="D19" s="611">
        <v>0</v>
      </c>
      <c r="E19" s="611">
        <v>0</v>
      </c>
      <c r="F19" s="611">
        <v>0</v>
      </c>
      <c r="G19" s="611">
        <v>0</v>
      </c>
      <c r="H19" s="611">
        <f t="shared" si="0"/>
        <v>0</v>
      </c>
    </row>
    <row r="20" spans="1:8">
      <c r="A20" s="614">
        <v>13</v>
      </c>
      <c r="B20" s="612" t="s">
        <v>72</v>
      </c>
      <c r="C20" s="611">
        <v>0</v>
      </c>
      <c r="D20" s="611">
        <v>0</v>
      </c>
      <c r="E20" s="611">
        <v>0</v>
      </c>
      <c r="F20" s="611">
        <v>0</v>
      </c>
      <c r="G20" s="611">
        <v>0</v>
      </c>
      <c r="H20" s="611">
        <f t="shared" si="0"/>
        <v>0</v>
      </c>
    </row>
    <row r="21" spans="1:8">
      <c r="A21" s="609">
        <v>14</v>
      </c>
      <c r="B21" s="610" t="s">
        <v>669</v>
      </c>
      <c r="C21" s="611">
        <v>278811720.45699996</v>
      </c>
      <c r="D21" s="611">
        <v>1624183.4010000005</v>
      </c>
      <c r="E21" s="611">
        <v>64177.77</v>
      </c>
      <c r="F21" s="611">
        <v>1168453.773</v>
      </c>
      <c r="G21" s="611">
        <v>149353465.62399983</v>
      </c>
      <c r="H21" s="611">
        <f t="shared" si="0"/>
        <v>431022001.0249998</v>
      </c>
    </row>
    <row r="22" spans="1:8">
      <c r="A22" s="615">
        <v>15</v>
      </c>
      <c r="B22" s="616" t="s">
        <v>68</v>
      </c>
      <c r="C22" s="611">
        <f>SUM(C18:C21)+SUM(C8:C16)</f>
        <v>579122442.13399386</v>
      </c>
      <c r="D22" s="611">
        <f t="shared" ref="D22:G22" si="1">SUM(D18:D21)+SUM(D8:D16)</f>
        <v>494912059.29676473</v>
      </c>
      <c r="E22" s="611">
        <f t="shared" si="1"/>
        <v>1015410306.481512</v>
      </c>
      <c r="F22" s="611">
        <f t="shared" si="1"/>
        <v>590765937.8709985</v>
      </c>
      <c r="G22" s="611">
        <f t="shared" si="1"/>
        <v>157343887.70699984</v>
      </c>
      <c r="H22" s="611">
        <f>SUM(H18:H21)+SUM(H8:H16)</f>
        <v>2837554633.4902687</v>
      </c>
    </row>
    <row r="26" spans="1:8" ht="38.25">
      <c r="B26" s="617"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 zoomScale="85" zoomScaleNormal="85" workbookViewId="0">
      <selection activeCell="E13" sqref="E13"/>
    </sheetView>
  </sheetViews>
  <sheetFormatPr defaultColWidth="9.140625" defaultRowHeight="12.75"/>
  <cols>
    <col min="1" max="1" width="11.85546875" style="565" bestFit="1" customWidth="1"/>
    <col min="2" max="2" width="112.7109375" style="603" customWidth="1"/>
    <col min="3" max="3" width="22.42578125" style="603" customWidth="1"/>
    <col min="4" max="4" width="23.5703125" style="603" customWidth="1"/>
    <col min="5" max="7" width="22.140625" style="630" customWidth="1"/>
    <col min="8" max="8" width="22.140625" style="603" customWidth="1"/>
    <col min="9" max="9" width="24.140625" style="603" customWidth="1"/>
    <col min="10" max="16384" width="9.140625" style="603"/>
  </cols>
  <sheetData>
    <row r="1" spans="1:9" ht="15">
      <c r="A1" s="602" t="s">
        <v>188</v>
      </c>
      <c r="B1" s="97" t="str">
        <f>Info!C2</f>
        <v>სს ”ლიბერთი ბანკი”</v>
      </c>
      <c r="E1" s="603"/>
      <c r="F1" s="603"/>
      <c r="G1" s="603"/>
    </row>
    <row r="2" spans="1:9">
      <c r="A2" s="604" t="s">
        <v>189</v>
      </c>
      <c r="B2" s="605">
        <f>'1. key ratios'!B2</f>
        <v>44469</v>
      </c>
      <c r="E2" s="603"/>
      <c r="F2" s="603"/>
      <c r="G2" s="603"/>
    </row>
    <row r="3" spans="1:9">
      <c r="A3" s="606" t="s">
        <v>670</v>
      </c>
      <c r="E3" s="603"/>
      <c r="F3" s="603"/>
      <c r="G3" s="603"/>
    </row>
    <row r="4" spans="1:9">
      <c r="C4" s="618" t="s">
        <v>671</v>
      </c>
      <c r="D4" s="618" t="s">
        <v>672</v>
      </c>
      <c r="E4" s="618" t="s">
        <v>673</v>
      </c>
      <c r="F4" s="618" t="s">
        <v>674</v>
      </c>
      <c r="G4" s="618" t="s">
        <v>675</v>
      </c>
      <c r="H4" s="618" t="s">
        <v>676</v>
      </c>
      <c r="I4" s="618" t="s">
        <v>677</v>
      </c>
    </row>
    <row r="5" spans="1:9" ht="33.950000000000003" customHeight="1">
      <c r="A5" s="779" t="s">
        <v>680</v>
      </c>
      <c r="B5" s="780"/>
      <c r="C5" s="793" t="s">
        <v>681</v>
      </c>
      <c r="D5" s="793"/>
      <c r="E5" s="793" t="s">
        <v>682</v>
      </c>
      <c r="F5" s="793" t="s">
        <v>683</v>
      </c>
      <c r="G5" s="791" t="s">
        <v>684</v>
      </c>
      <c r="H5" s="791" t="s">
        <v>685</v>
      </c>
      <c r="I5" s="619" t="s">
        <v>686</v>
      </c>
    </row>
    <row r="6" spans="1:9" ht="38.25">
      <c r="A6" s="783"/>
      <c r="B6" s="784"/>
      <c r="C6" s="620" t="s">
        <v>687</v>
      </c>
      <c r="D6" s="620" t="s">
        <v>688</v>
      </c>
      <c r="E6" s="793"/>
      <c r="F6" s="793"/>
      <c r="G6" s="792"/>
      <c r="H6" s="792"/>
      <c r="I6" s="619" t="s">
        <v>689</v>
      </c>
    </row>
    <row r="7" spans="1:9">
      <c r="A7" s="621">
        <v>1</v>
      </c>
      <c r="B7" s="610" t="s">
        <v>216</v>
      </c>
      <c r="C7" s="622">
        <v>0</v>
      </c>
      <c r="D7" s="622">
        <v>309704945.6605559</v>
      </c>
      <c r="E7" s="623">
        <v>0</v>
      </c>
      <c r="F7" s="623">
        <v>0</v>
      </c>
      <c r="G7" s="623">
        <v>0</v>
      </c>
      <c r="H7" s="622">
        <v>0</v>
      </c>
      <c r="I7" s="624">
        <f t="shared" ref="I7:I23" si="0">C7+D7-E7-F7-G7</f>
        <v>309704945.6605559</v>
      </c>
    </row>
    <row r="8" spans="1:9">
      <c r="A8" s="621">
        <v>2</v>
      </c>
      <c r="B8" s="610" t="s">
        <v>217</v>
      </c>
      <c r="C8" s="622">
        <v>0</v>
      </c>
      <c r="D8" s="622">
        <v>0</v>
      </c>
      <c r="E8" s="623">
        <v>0</v>
      </c>
      <c r="F8" s="623">
        <v>0</v>
      </c>
      <c r="G8" s="623">
        <v>0</v>
      </c>
      <c r="H8" s="622">
        <v>0</v>
      </c>
      <c r="I8" s="624">
        <f t="shared" si="0"/>
        <v>0</v>
      </c>
    </row>
    <row r="9" spans="1:9">
      <c r="A9" s="621">
        <v>3</v>
      </c>
      <c r="B9" s="610" t="s">
        <v>218</v>
      </c>
      <c r="C9" s="622">
        <v>0</v>
      </c>
      <c r="D9" s="622">
        <v>0</v>
      </c>
      <c r="E9" s="623">
        <v>0</v>
      </c>
      <c r="F9" s="623">
        <v>0</v>
      </c>
      <c r="G9" s="623">
        <v>0</v>
      </c>
      <c r="H9" s="622">
        <v>0</v>
      </c>
      <c r="I9" s="624">
        <f t="shared" si="0"/>
        <v>0</v>
      </c>
    </row>
    <row r="10" spans="1:9">
      <c r="A10" s="621">
        <v>4</v>
      </c>
      <c r="B10" s="610" t="s">
        <v>219</v>
      </c>
      <c r="C10" s="622">
        <v>0</v>
      </c>
      <c r="D10" s="622">
        <v>625358.4</v>
      </c>
      <c r="E10" s="623">
        <v>0</v>
      </c>
      <c r="F10" s="623">
        <v>0</v>
      </c>
      <c r="G10" s="623">
        <v>0</v>
      </c>
      <c r="H10" s="622">
        <v>0</v>
      </c>
      <c r="I10" s="624">
        <f t="shared" si="0"/>
        <v>625358.4</v>
      </c>
    </row>
    <row r="11" spans="1:9">
      <c r="A11" s="621">
        <v>5</v>
      </c>
      <c r="B11" s="610" t="s">
        <v>220</v>
      </c>
      <c r="C11" s="622">
        <v>0</v>
      </c>
      <c r="D11" s="622">
        <v>773890.53999999992</v>
      </c>
      <c r="E11" s="623">
        <v>0</v>
      </c>
      <c r="F11" s="623">
        <v>0</v>
      </c>
      <c r="G11" s="623">
        <v>0</v>
      </c>
      <c r="H11" s="622">
        <v>0</v>
      </c>
      <c r="I11" s="624">
        <f t="shared" si="0"/>
        <v>773890.53999999992</v>
      </c>
    </row>
    <row r="12" spans="1:9">
      <c r="A12" s="621">
        <v>6</v>
      </c>
      <c r="B12" s="610" t="s">
        <v>221</v>
      </c>
      <c r="C12" s="622">
        <v>0</v>
      </c>
      <c r="D12" s="622">
        <v>239369286.85844406</v>
      </c>
      <c r="E12" s="623">
        <v>0</v>
      </c>
      <c r="F12" s="623">
        <v>0</v>
      </c>
      <c r="G12" s="623">
        <v>0</v>
      </c>
      <c r="H12" s="622">
        <v>0</v>
      </c>
      <c r="I12" s="624">
        <f t="shared" si="0"/>
        <v>239369286.85844406</v>
      </c>
    </row>
    <row r="13" spans="1:9">
      <c r="A13" s="621">
        <v>7</v>
      </c>
      <c r="B13" s="610" t="s">
        <v>73</v>
      </c>
      <c r="C13" s="622">
        <v>21743660.289999966</v>
      </c>
      <c r="D13" s="622">
        <v>336212197.8586632</v>
      </c>
      <c r="E13" s="623">
        <v>11224306.90001999</v>
      </c>
      <c r="F13" s="623">
        <v>5443108.1983912531</v>
      </c>
      <c r="G13" s="623">
        <v>0</v>
      </c>
      <c r="H13" s="622">
        <v>0</v>
      </c>
      <c r="I13" s="624">
        <f t="shared" si="0"/>
        <v>341288443.0502519</v>
      </c>
    </row>
    <row r="14" spans="1:9">
      <c r="A14" s="621">
        <v>8</v>
      </c>
      <c r="B14" s="612" t="s">
        <v>74</v>
      </c>
      <c r="C14" s="622">
        <v>95214952.782856703</v>
      </c>
      <c r="D14" s="622">
        <v>1007729829.5971205</v>
      </c>
      <c r="E14" s="623">
        <v>76941586.03526175</v>
      </c>
      <c r="F14" s="623">
        <v>18590005.641059857</v>
      </c>
      <c r="G14" s="623">
        <v>0</v>
      </c>
      <c r="H14" s="622">
        <v>242870.94517600018</v>
      </c>
      <c r="I14" s="624">
        <f t="shared" si="0"/>
        <v>1007413190.7036556</v>
      </c>
    </row>
    <row r="15" spans="1:9">
      <c r="A15" s="621">
        <v>9</v>
      </c>
      <c r="B15" s="610" t="s">
        <v>75</v>
      </c>
      <c r="C15" s="622">
        <v>19125652.577142876</v>
      </c>
      <c r="D15" s="622">
        <v>253167406.14570475</v>
      </c>
      <c r="E15" s="623">
        <v>8923798.2208781671</v>
      </c>
      <c r="F15" s="623">
        <v>4549089.2654835396</v>
      </c>
      <c r="G15" s="623">
        <v>0</v>
      </c>
      <c r="H15" s="622">
        <v>0</v>
      </c>
      <c r="I15" s="624">
        <f t="shared" si="0"/>
        <v>258820171.23648596</v>
      </c>
    </row>
    <row r="16" spans="1:9">
      <c r="A16" s="621">
        <v>10</v>
      </c>
      <c r="B16" s="613" t="s">
        <v>690</v>
      </c>
      <c r="C16" s="622">
        <v>69052568.289999932</v>
      </c>
      <c r="D16" s="622">
        <v>1648375.8399999996</v>
      </c>
      <c r="E16" s="623">
        <v>62531000.053999826</v>
      </c>
      <c r="F16" s="623">
        <v>31026.044199999986</v>
      </c>
      <c r="G16" s="623">
        <v>0</v>
      </c>
      <c r="H16" s="622">
        <v>46989.70517600001</v>
      </c>
      <c r="I16" s="624">
        <f t="shared" si="0"/>
        <v>8138918.031800109</v>
      </c>
    </row>
    <row r="17" spans="1:9">
      <c r="A17" s="621">
        <v>11</v>
      </c>
      <c r="B17" s="610" t="s">
        <v>70</v>
      </c>
      <c r="C17" s="622">
        <v>54529.440000000002</v>
      </c>
      <c r="D17" s="622">
        <v>219949251.33155906</v>
      </c>
      <c r="E17" s="623">
        <v>48637.828999999998</v>
      </c>
      <c r="F17" s="623">
        <v>4296326.756666244</v>
      </c>
      <c r="G17" s="623">
        <v>0</v>
      </c>
      <c r="H17" s="622">
        <v>1910.97</v>
      </c>
      <c r="I17" s="624">
        <f t="shared" si="0"/>
        <v>215658816.18589282</v>
      </c>
    </row>
    <row r="18" spans="1:9">
      <c r="A18" s="621">
        <v>12</v>
      </c>
      <c r="B18" s="610" t="s">
        <v>71</v>
      </c>
      <c r="C18" s="622">
        <v>0</v>
      </c>
      <c r="D18" s="622">
        <v>0</v>
      </c>
      <c r="E18" s="623">
        <v>0</v>
      </c>
      <c r="F18" s="623">
        <v>0</v>
      </c>
      <c r="G18" s="623">
        <v>0</v>
      </c>
      <c r="H18" s="622">
        <v>0</v>
      </c>
      <c r="I18" s="624">
        <f t="shared" si="0"/>
        <v>0</v>
      </c>
    </row>
    <row r="19" spans="1:9">
      <c r="A19" s="625">
        <v>13</v>
      </c>
      <c r="B19" s="612" t="s">
        <v>72</v>
      </c>
      <c r="C19" s="622">
        <v>0</v>
      </c>
      <c r="D19" s="622">
        <v>0</v>
      </c>
      <c r="E19" s="623">
        <v>0</v>
      </c>
      <c r="F19" s="623">
        <v>0</v>
      </c>
      <c r="G19" s="623">
        <v>0</v>
      </c>
      <c r="H19" s="622">
        <v>0</v>
      </c>
      <c r="I19" s="624">
        <f t="shared" si="0"/>
        <v>0</v>
      </c>
    </row>
    <row r="20" spans="1:9">
      <c r="A20" s="621">
        <v>14</v>
      </c>
      <c r="B20" s="610" t="s">
        <v>669</v>
      </c>
      <c r="C20" s="622">
        <v>8206244.2620000001</v>
      </c>
      <c r="D20" s="622">
        <v>516322129.486</v>
      </c>
      <c r="E20" s="623">
        <v>8061788.2079999996</v>
      </c>
      <c r="F20" s="623">
        <v>0</v>
      </c>
      <c r="G20" s="623">
        <v>0</v>
      </c>
      <c r="H20" s="622">
        <v>0</v>
      </c>
      <c r="I20" s="624">
        <f t="shared" si="0"/>
        <v>516466585.54000002</v>
      </c>
    </row>
    <row r="21" spans="1:9" s="627" customFormat="1">
      <c r="A21" s="626">
        <v>15</v>
      </c>
      <c r="B21" s="616" t="s">
        <v>68</v>
      </c>
      <c r="C21" s="611">
        <f>SUM(C7:C15)+SUM(C17:C20)</f>
        <v>144345039.35199952</v>
      </c>
      <c r="D21" s="611">
        <f t="shared" ref="D21:H21" si="1">SUM(D7:D15)+SUM(D17:D20)</f>
        <v>2883854295.8780479</v>
      </c>
      <c r="E21" s="611">
        <f t="shared" si="1"/>
        <v>105200117.19315991</v>
      </c>
      <c r="F21" s="611">
        <f t="shared" si="1"/>
        <v>32878529.861600894</v>
      </c>
      <c r="G21" s="611">
        <f t="shared" si="1"/>
        <v>0</v>
      </c>
      <c r="H21" s="611">
        <f t="shared" si="1"/>
        <v>244781.91517600018</v>
      </c>
      <c r="I21" s="95">
        <f t="shared" si="0"/>
        <v>2890120688.1752863</v>
      </c>
    </row>
    <row r="22" spans="1:9">
      <c r="A22" s="628">
        <v>16</v>
      </c>
      <c r="B22" s="629" t="s">
        <v>691</v>
      </c>
      <c r="C22" s="622">
        <v>135161858.59999955</v>
      </c>
      <c r="D22" s="622">
        <v>1782364281.8570476</v>
      </c>
      <c r="E22" s="623">
        <v>96161392.495159909</v>
      </c>
      <c r="F22" s="623">
        <v>32737885.464200892</v>
      </c>
      <c r="G22" s="623">
        <v>0</v>
      </c>
      <c r="H22" s="622">
        <v>244781.91517600018</v>
      </c>
      <c r="I22" s="624">
        <f t="shared" si="0"/>
        <v>1788626862.4976861</v>
      </c>
    </row>
    <row r="23" spans="1:9">
      <c r="A23" s="628">
        <v>17</v>
      </c>
      <c r="B23" s="629" t="s">
        <v>692</v>
      </c>
      <c r="C23" s="622">
        <v>0</v>
      </c>
      <c r="D23" s="622">
        <v>238944681.21000004</v>
      </c>
      <c r="E23" s="623">
        <v>0</v>
      </c>
      <c r="F23" s="623">
        <v>0</v>
      </c>
      <c r="G23" s="623">
        <v>0</v>
      </c>
      <c r="H23" s="622">
        <v>0</v>
      </c>
      <c r="I23" s="624">
        <f t="shared" si="0"/>
        <v>238944681.21000004</v>
      </c>
    </row>
    <row r="26" spans="1:9" ht="42.6" customHeight="1">
      <c r="B26" s="617"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E13" sqref="E13"/>
    </sheetView>
  </sheetViews>
  <sheetFormatPr defaultColWidth="9.140625" defaultRowHeight="12.75"/>
  <cols>
    <col min="1" max="1" width="11" style="603" bestFit="1" customWidth="1"/>
    <col min="2" max="2" width="68.7109375" style="603" customWidth="1"/>
    <col min="3" max="8" width="22" style="603" customWidth="1"/>
    <col min="9" max="9" width="36.140625" style="603" customWidth="1"/>
    <col min="10" max="16384" width="9.140625" style="603"/>
  </cols>
  <sheetData>
    <row r="1" spans="1:12" ht="15">
      <c r="A1" s="602" t="s">
        <v>188</v>
      </c>
      <c r="B1" s="97" t="str">
        <f>Info!C2</f>
        <v>სს ”ლიბერთი ბანკი”</v>
      </c>
    </row>
    <row r="2" spans="1:12">
      <c r="A2" s="604" t="s">
        <v>189</v>
      </c>
      <c r="B2" s="605">
        <f>'1. key ratios'!B2</f>
        <v>44469</v>
      </c>
    </row>
    <row r="3" spans="1:12">
      <c r="A3" s="606" t="s">
        <v>693</v>
      </c>
    </row>
    <row r="4" spans="1:12">
      <c r="C4" s="618" t="s">
        <v>671</v>
      </c>
      <c r="D4" s="618" t="s">
        <v>672</v>
      </c>
      <c r="E4" s="618" t="s">
        <v>673</v>
      </c>
      <c r="F4" s="618" t="s">
        <v>674</v>
      </c>
      <c r="G4" s="618" t="s">
        <v>675</v>
      </c>
      <c r="H4" s="618" t="s">
        <v>676</v>
      </c>
      <c r="I4" s="618" t="s">
        <v>677</v>
      </c>
    </row>
    <row r="5" spans="1:12" ht="41.45" customHeight="1">
      <c r="A5" s="779" t="s">
        <v>948</v>
      </c>
      <c r="B5" s="780"/>
      <c r="C5" s="793" t="s">
        <v>681</v>
      </c>
      <c r="D5" s="793"/>
      <c r="E5" s="793" t="s">
        <v>682</v>
      </c>
      <c r="F5" s="793" t="s">
        <v>683</v>
      </c>
      <c r="G5" s="791" t="s">
        <v>684</v>
      </c>
      <c r="H5" s="791" t="s">
        <v>685</v>
      </c>
      <c r="I5" s="619" t="s">
        <v>686</v>
      </c>
    </row>
    <row r="6" spans="1:12" ht="41.45" customHeight="1">
      <c r="A6" s="783"/>
      <c r="B6" s="784"/>
      <c r="C6" s="620" t="s">
        <v>687</v>
      </c>
      <c r="D6" s="620" t="s">
        <v>688</v>
      </c>
      <c r="E6" s="793"/>
      <c r="F6" s="793"/>
      <c r="G6" s="792"/>
      <c r="H6" s="792"/>
      <c r="I6" s="619" t="s">
        <v>689</v>
      </c>
    </row>
    <row r="7" spans="1:12">
      <c r="A7" s="631">
        <v>1</v>
      </c>
      <c r="B7" s="632" t="s">
        <v>694</v>
      </c>
      <c r="C7" s="699">
        <v>21213598.317410972</v>
      </c>
      <c r="D7" s="699">
        <v>905885976.33826423</v>
      </c>
      <c r="E7" s="699">
        <v>18444151.465741787</v>
      </c>
      <c r="F7" s="699">
        <v>11595959.470840644</v>
      </c>
      <c r="G7" s="699"/>
      <c r="H7" s="699">
        <v>0</v>
      </c>
      <c r="I7" s="709">
        <f>C7+D7-E7-F7-G7</f>
        <v>897059463.71909273</v>
      </c>
      <c r="L7" s="708"/>
    </row>
    <row r="8" spans="1:12">
      <c r="A8" s="631">
        <v>2</v>
      </c>
      <c r="B8" s="632" t="s">
        <v>695</v>
      </c>
      <c r="C8" s="699">
        <v>0</v>
      </c>
      <c r="D8" s="699">
        <v>280920360.93936807</v>
      </c>
      <c r="E8" s="699">
        <v>0</v>
      </c>
      <c r="F8" s="699">
        <v>827186.03304077999</v>
      </c>
      <c r="G8" s="699"/>
      <c r="H8" s="699">
        <v>0</v>
      </c>
      <c r="I8" s="709">
        <f>C8+D8-E8-F8-G8</f>
        <v>280093174.90632731</v>
      </c>
      <c r="L8" s="708"/>
    </row>
    <row r="9" spans="1:12">
      <c r="A9" s="631">
        <v>3</v>
      </c>
      <c r="B9" s="632" t="s">
        <v>696</v>
      </c>
      <c r="C9" s="699">
        <v>0</v>
      </c>
      <c r="D9" s="699">
        <v>59741356.630127974</v>
      </c>
      <c r="E9" s="699">
        <v>0</v>
      </c>
      <c r="F9" s="699">
        <v>1193453.63914648</v>
      </c>
      <c r="G9" s="699"/>
      <c r="H9" s="699">
        <v>0</v>
      </c>
      <c r="I9" s="709">
        <f t="shared" ref="I9:I34" si="0">C9+D9-E9-F9-G9</f>
        <v>58547902.990981497</v>
      </c>
      <c r="L9" s="708"/>
    </row>
    <row r="10" spans="1:12">
      <c r="A10" s="631">
        <v>4</v>
      </c>
      <c r="B10" s="632" t="s">
        <v>697</v>
      </c>
      <c r="C10" s="699">
        <v>3795687.713436</v>
      </c>
      <c r="D10" s="699">
        <v>43777712.585493006</v>
      </c>
      <c r="E10" s="699">
        <v>2271083.2309032003</v>
      </c>
      <c r="F10" s="699">
        <v>644027.35005224007</v>
      </c>
      <c r="G10" s="699"/>
      <c r="H10" s="699">
        <v>0</v>
      </c>
      <c r="I10" s="709">
        <f t="shared" si="0"/>
        <v>44658289.717973568</v>
      </c>
      <c r="L10" s="708"/>
    </row>
    <row r="11" spans="1:12">
      <c r="A11" s="631">
        <v>5</v>
      </c>
      <c r="B11" s="632" t="s">
        <v>698</v>
      </c>
      <c r="C11" s="699">
        <v>2789484.6703900001</v>
      </c>
      <c r="D11" s="699">
        <v>60260401.055685997</v>
      </c>
      <c r="E11" s="699">
        <v>4420271.3737889007</v>
      </c>
      <c r="F11" s="699">
        <v>483208.02745938016</v>
      </c>
      <c r="G11" s="699"/>
      <c r="H11" s="699">
        <v>0</v>
      </c>
      <c r="I11" s="709">
        <f t="shared" si="0"/>
        <v>58146406.324827716</v>
      </c>
      <c r="L11" s="708"/>
    </row>
    <row r="12" spans="1:12">
      <c r="A12" s="631">
        <v>6</v>
      </c>
      <c r="B12" s="632" t="s">
        <v>699</v>
      </c>
      <c r="C12" s="699">
        <v>10428.549999999999</v>
      </c>
      <c r="D12" s="699">
        <v>512691.02817999996</v>
      </c>
      <c r="E12" s="699">
        <v>10428.549999999999</v>
      </c>
      <c r="F12" s="699">
        <v>10137.4568206</v>
      </c>
      <c r="G12" s="699"/>
      <c r="H12" s="699">
        <v>0</v>
      </c>
      <c r="I12" s="709">
        <f t="shared" si="0"/>
        <v>502553.57135939994</v>
      </c>
      <c r="L12" s="708"/>
    </row>
    <row r="13" spans="1:12">
      <c r="A13" s="631">
        <v>7</v>
      </c>
      <c r="B13" s="632" t="s">
        <v>700</v>
      </c>
      <c r="C13" s="699">
        <v>107412.92</v>
      </c>
      <c r="D13" s="699">
        <v>5743100.0429210002</v>
      </c>
      <c r="E13" s="699">
        <v>44510.744999999995</v>
      </c>
      <c r="F13" s="699">
        <v>113913.38505377999</v>
      </c>
      <c r="G13" s="699"/>
      <c r="H13" s="699">
        <v>0</v>
      </c>
      <c r="I13" s="709">
        <f t="shared" si="0"/>
        <v>5692088.83286722</v>
      </c>
      <c r="L13" s="708"/>
    </row>
    <row r="14" spans="1:12">
      <c r="A14" s="631">
        <v>8</v>
      </c>
      <c r="B14" s="632" t="s">
        <v>701</v>
      </c>
      <c r="C14" s="699">
        <v>48233.48</v>
      </c>
      <c r="D14" s="699">
        <v>1747766.8959270001</v>
      </c>
      <c r="E14" s="699">
        <v>52911.506999999998</v>
      </c>
      <c r="F14" s="699">
        <v>32626.38599812</v>
      </c>
      <c r="G14" s="699"/>
      <c r="H14" s="699">
        <v>0</v>
      </c>
      <c r="I14" s="709">
        <f t="shared" si="0"/>
        <v>1710462.48292888</v>
      </c>
      <c r="L14" s="708"/>
    </row>
    <row r="15" spans="1:12">
      <c r="A15" s="631">
        <v>9</v>
      </c>
      <c r="B15" s="632" t="s">
        <v>702</v>
      </c>
      <c r="C15" s="699">
        <v>122362.13</v>
      </c>
      <c r="D15" s="699">
        <v>3594540.9302219995</v>
      </c>
      <c r="E15" s="699">
        <v>114032.36499999999</v>
      </c>
      <c r="F15" s="699">
        <v>71757.02399999999</v>
      </c>
      <c r="G15" s="699"/>
      <c r="H15" s="699">
        <v>0</v>
      </c>
      <c r="I15" s="709">
        <f t="shared" si="0"/>
        <v>3531113.6712219995</v>
      </c>
      <c r="L15" s="708"/>
    </row>
    <row r="16" spans="1:12">
      <c r="A16" s="631">
        <v>10</v>
      </c>
      <c r="B16" s="632" t="s">
        <v>703</v>
      </c>
      <c r="C16" s="699">
        <v>13295.539999999999</v>
      </c>
      <c r="D16" s="699">
        <v>1280208.917411</v>
      </c>
      <c r="E16" s="699">
        <v>12178.528999999999</v>
      </c>
      <c r="F16" s="699">
        <v>25510.474399999999</v>
      </c>
      <c r="G16" s="699"/>
      <c r="H16" s="699">
        <v>0</v>
      </c>
      <c r="I16" s="709">
        <f t="shared" si="0"/>
        <v>1255815.454011</v>
      </c>
      <c r="L16" s="708"/>
    </row>
    <row r="17" spans="1:12">
      <c r="A17" s="631">
        <v>11</v>
      </c>
      <c r="B17" s="632" t="s">
        <v>704</v>
      </c>
      <c r="C17" s="699">
        <v>46894.429999999993</v>
      </c>
      <c r="D17" s="699">
        <v>437920.6</v>
      </c>
      <c r="E17" s="699">
        <v>28287.958000000002</v>
      </c>
      <c r="F17" s="699">
        <v>8263.3032000000003</v>
      </c>
      <c r="G17" s="699"/>
      <c r="H17" s="699">
        <v>3653.49</v>
      </c>
      <c r="I17" s="709">
        <f t="shared" si="0"/>
        <v>448263.76879999996</v>
      </c>
      <c r="L17" s="708"/>
    </row>
    <row r="18" spans="1:12">
      <c r="A18" s="631">
        <v>12</v>
      </c>
      <c r="B18" s="632" t="s">
        <v>705</v>
      </c>
      <c r="C18" s="699">
        <v>7344554.0458979961</v>
      </c>
      <c r="D18" s="699">
        <v>82641747.216821983</v>
      </c>
      <c r="E18" s="699">
        <v>4495485.4439815981</v>
      </c>
      <c r="F18" s="699">
        <v>1568253.5320384202</v>
      </c>
      <c r="G18" s="699"/>
      <c r="H18" s="699">
        <v>0</v>
      </c>
      <c r="I18" s="709">
        <f t="shared" si="0"/>
        <v>83922562.286699951</v>
      </c>
      <c r="L18" s="708"/>
    </row>
    <row r="19" spans="1:12">
      <c r="A19" s="631">
        <v>13</v>
      </c>
      <c r="B19" s="632" t="s">
        <v>706</v>
      </c>
      <c r="C19" s="699">
        <v>1095103.982996</v>
      </c>
      <c r="D19" s="699">
        <v>34341576.179722004</v>
      </c>
      <c r="E19" s="699">
        <v>480783.46289880003</v>
      </c>
      <c r="F19" s="699">
        <v>676311.27807568002</v>
      </c>
      <c r="G19" s="699"/>
      <c r="H19" s="699">
        <v>0</v>
      </c>
      <c r="I19" s="709">
        <f t="shared" si="0"/>
        <v>34279585.421743527</v>
      </c>
      <c r="L19" s="708"/>
    </row>
    <row r="20" spans="1:12">
      <c r="A20" s="631">
        <v>14</v>
      </c>
      <c r="B20" s="632" t="s">
        <v>707</v>
      </c>
      <c r="C20" s="699">
        <v>7040152.27807</v>
      </c>
      <c r="D20" s="699">
        <v>55110477.508974008</v>
      </c>
      <c r="E20" s="699">
        <v>4230910.2924268004</v>
      </c>
      <c r="F20" s="699">
        <v>670349.12757911999</v>
      </c>
      <c r="G20" s="699"/>
      <c r="H20" s="699">
        <v>0</v>
      </c>
      <c r="I20" s="709">
        <f t="shared" si="0"/>
        <v>57249370.367038086</v>
      </c>
      <c r="L20" s="708"/>
    </row>
    <row r="21" spans="1:12">
      <c r="A21" s="631">
        <v>15</v>
      </c>
      <c r="B21" s="632" t="s">
        <v>708</v>
      </c>
      <c r="C21" s="699">
        <v>1333634.7222489996</v>
      </c>
      <c r="D21" s="699">
        <v>7367253.5596999982</v>
      </c>
      <c r="E21" s="699">
        <v>664412.84748639993</v>
      </c>
      <c r="F21" s="699">
        <v>119039.29823524001</v>
      </c>
      <c r="G21" s="699"/>
      <c r="H21" s="699">
        <v>0</v>
      </c>
      <c r="I21" s="709">
        <f t="shared" si="0"/>
        <v>7917436.1362273581</v>
      </c>
      <c r="L21" s="708"/>
    </row>
    <row r="22" spans="1:12">
      <c r="A22" s="631">
        <v>16</v>
      </c>
      <c r="B22" s="632" t="s">
        <v>709</v>
      </c>
      <c r="C22" s="699">
        <v>0</v>
      </c>
      <c r="D22" s="699">
        <v>14753855.530808</v>
      </c>
      <c r="E22" s="699">
        <v>0</v>
      </c>
      <c r="F22" s="699">
        <v>294311.09527087997</v>
      </c>
      <c r="G22" s="699"/>
      <c r="H22" s="699">
        <v>0</v>
      </c>
      <c r="I22" s="709">
        <f t="shared" si="0"/>
        <v>14459544.43553712</v>
      </c>
      <c r="L22" s="708"/>
    </row>
    <row r="23" spans="1:12">
      <c r="A23" s="631">
        <v>17</v>
      </c>
      <c r="B23" s="632" t="s">
        <v>710</v>
      </c>
      <c r="C23" s="699">
        <v>0</v>
      </c>
      <c r="D23" s="699">
        <v>3402794.6328199999</v>
      </c>
      <c r="E23" s="699">
        <v>0</v>
      </c>
      <c r="F23" s="699">
        <v>68048.919456400006</v>
      </c>
      <c r="G23" s="699"/>
      <c r="H23" s="699">
        <v>0</v>
      </c>
      <c r="I23" s="709">
        <f t="shared" si="0"/>
        <v>3334745.7133636</v>
      </c>
      <c r="L23" s="708"/>
    </row>
    <row r="24" spans="1:12">
      <c r="A24" s="631">
        <v>18</v>
      </c>
      <c r="B24" s="632" t="s">
        <v>711</v>
      </c>
      <c r="C24" s="699">
        <v>0</v>
      </c>
      <c r="D24" s="699">
        <v>46378208.480737999</v>
      </c>
      <c r="E24" s="699">
        <v>0</v>
      </c>
      <c r="F24" s="699">
        <v>923549.09326260001</v>
      </c>
      <c r="G24" s="699"/>
      <c r="H24" s="699">
        <v>0</v>
      </c>
      <c r="I24" s="709">
        <f t="shared" si="0"/>
        <v>45454659.387475401</v>
      </c>
      <c r="L24" s="708"/>
    </row>
    <row r="25" spans="1:12">
      <c r="A25" s="631">
        <v>19</v>
      </c>
      <c r="B25" s="632" t="s">
        <v>712</v>
      </c>
      <c r="C25" s="699">
        <v>365729.61442800006</v>
      </c>
      <c r="D25" s="699">
        <v>293853.40008500003</v>
      </c>
      <c r="E25" s="699">
        <v>193360.40721400004</v>
      </c>
      <c r="F25" s="699">
        <v>5851.1283939799996</v>
      </c>
      <c r="G25" s="699"/>
      <c r="H25" s="699">
        <v>0</v>
      </c>
      <c r="I25" s="709">
        <f t="shared" si="0"/>
        <v>460371.47890502017</v>
      </c>
      <c r="L25" s="708"/>
    </row>
    <row r="26" spans="1:12">
      <c r="A26" s="631">
        <v>20</v>
      </c>
      <c r="B26" s="632" t="s">
        <v>713</v>
      </c>
      <c r="C26" s="699">
        <v>18533860.398777999</v>
      </c>
      <c r="D26" s="699">
        <v>3623583.0789530003</v>
      </c>
      <c r="E26" s="699">
        <v>5560965.6256333999</v>
      </c>
      <c r="F26" s="699">
        <v>71843.19260486</v>
      </c>
      <c r="G26" s="699"/>
      <c r="H26" s="699">
        <v>0</v>
      </c>
      <c r="I26" s="709">
        <f t="shared" si="0"/>
        <v>16524634.65949274</v>
      </c>
      <c r="J26" s="633"/>
      <c r="L26" s="708"/>
    </row>
    <row r="27" spans="1:12">
      <c r="A27" s="631">
        <v>21</v>
      </c>
      <c r="B27" s="632" t="s">
        <v>714</v>
      </c>
      <c r="C27" s="699">
        <v>19890.759999999998</v>
      </c>
      <c r="D27" s="699">
        <v>12209519.680306001</v>
      </c>
      <c r="E27" s="699">
        <v>5967.2280000000001</v>
      </c>
      <c r="F27" s="699">
        <v>241584.09703199999</v>
      </c>
      <c r="G27" s="699"/>
      <c r="H27" s="699">
        <v>0</v>
      </c>
      <c r="I27" s="709">
        <f t="shared" si="0"/>
        <v>11981859.115274001</v>
      </c>
      <c r="J27" s="633"/>
      <c r="L27" s="708"/>
    </row>
    <row r="28" spans="1:12">
      <c r="A28" s="631">
        <v>22</v>
      </c>
      <c r="B28" s="632" t="s">
        <v>715</v>
      </c>
      <c r="C28" s="699">
        <v>0</v>
      </c>
      <c r="D28" s="699">
        <v>1991079.6093869999</v>
      </c>
      <c r="E28" s="699">
        <v>0</v>
      </c>
      <c r="F28" s="699">
        <v>39615.538187759994</v>
      </c>
      <c r="G28" s="699"/>
      <c r="H28" s="699">
        <v>0</v>
      </c>
      <c r="I28" s="709">
        <f t="shared" si="0"/>
        <v>1951464.0711992399</v>
      </c>
      <c r="J28" s="633"/>
      <c r="L28" s="708"/>
    </row>
    <row r="29" spans="1:12">
      <c r="A29" s="631">
        <v>23</v>
      </c>
      <c r="B29" s="632" t="s">
        <v>716</v>
      </c>
      <c r="C29" s="699">
        <v>10504006.032444006</v>
      </c>
      <c r="D29" s="699">
        <v>66617593.302811958</v>
      </c>
      <c r="E29" s="699">
        <v>6036329.9720640043</v>
      </c>
      <c r="F29" s="699">
        <v>1153543.0754529396</v>
      </c>
      <c r="G29" s="699"/>
      <c r="H29" s="699">
        <v>0</v>
      </c>
      <c r="I29" s="709">
        <f t="shared" si="0"/>
        <v>69931726.287739024</v>
      </c>
      <c r="J29" s="633"/>
      <c r="L29" s="708"/>
    </row>
    <row r="30" spans="1:12">
      <c r="A30" s="631">
        <v>24</v>
      </c>
      <c r="B30" s="632" t="s">
        <v>717</v>
      </c>
      <c r="C30" s="699">
        <v>11737712.494293991</v>
      </c>
      <c r="D30" s="699">
        <v>208981677.37579715</v>
      </c>
      <c r="E30" s="699">
        <v>9251845.9254297968</v>
      </c>
      <c r="F30" s="699">
        <v>3769731.8740419</v>
      </c>
      <c r="G30" s="699"/>
      <c r="H30" s="699">
        <v>11390.25</v>
      </c>
      <c r="I30" s="709">
        <f t="shared" si="0"/>
        <v>207697812.07061946</v>
      </c>
      <c r="J30" s="633"/>
      <c r="L30" s="708"/>
    </row>
    <row r="31" spans="1:12">
      <c r="A31" s="631">
        <v>25</v>
      </c>
      <c r="B31" s="632" t="s">
        <v>718</v>
      </c>
      <c r="C31" s="699">
        <v>568409.9300000004</v>
      </c>
      <c r="D31" s="699">
        <v>5759187.1065811226</v>
      </c>
      <c r="E31" s="699">
        <v>498669.61056000035</v>
      </c>
      <c r="F31" s="699">
        <v>111571.10444946239</v>
      </c>
      <c r="G31" s="699"/>
      <c r="H31" s="699">
        <v>0</v>
      </c>
      <c r="I31" s="709">
        <f t="shared" si="0"/>
        <v>5717356.3215716612</v>
      </c>
      <c r="J31" s="633"/>
      <c r="L31" s="708"/>
    </row>
    <row r="32" spans="1:12">
      <c r="A32" s="631">
        <v>26</v>
      </c>
      <c r="B32" s="632" t="s">
        <v>719</v>
      </c>
      <c r="C32" s="699">
        <v>48471406.589605585</v>
      </c>
      <c r="D32" s="699">
        <v>424064071.7489413</v>
      </c>
      <c r="E32" s="699">
        <v>39346474.853886455</v>
      </c>
      <c r="F32" s="699">
        <v>8018255.0500869937</v>
      </c>
      <c r="G32" s="699"/>
      <c r="H32" s="699">
        <v>229738.17517599999</v>
      </c>
      <c r="I32" s="709">
        <f t="shared" si="0"/>
        <v>425170748.43457341</v>
      </c>
      <c r="J32" s="633"/>
      <c r="L32" s="708"/>
    </row>
    <row r="33" spans="1:12">
      <c r="A33" s="631">
        <v>27</v>
      </c>
      <c r="B33" s="634" t="s">
        <v>165</v>
      </c>
      <c r="C33" s="699">
        <v>9183180.7519999668</v>
      </c>
      <c r="D33" s="699">
        <v>552415781.5020014</v>
      </c>
      <c r="E33" s="699">
        <v>9037055.7991447747</v>
      </c>
      <c r="F33" s="699">
        <v>140629.9074206315</v>
      </c>
      <c r="G33" s="699">
        <v>0</v>
      </c>
      <c r="H33" s="699">
        <v>0</v>
      </c>
      <c r="I33" s="709">
        <f t="shared" si="0"/>
        <v>552421276.547436</v>
      </c>
      <c r="J33" s="633"/>
      <c r="L33" s="708"/>
    </row>
    <row r="34" spans="1:12">
      <c r="A34" s="631">
        <v>28</v>
      </c>
      <c r="B34" s="635" t="s">
        <v>68</v>
      </c>
      <c r="C34" s="700">
        <f>SUM(C7:C33)</f>
        <v>144345039.35199952</v>
      </c>
      <c r="D34" s="700">
        <f t="shared" ref="D34:H34" si="1">SUM(D7:D33)</f>
        <v>2883854295.8780479</v>
      </c>
      <c r="E34" s="700">
        <f t="shared" si="1"/>
        <v>105200117.19315991</v>
      </c>
      <c r="F34" s="700">
        <f t="shared" si="1"/>
        <v>32878529.861600894</v>
      </c>
      <c r="G34" s="700">
        <f t="shared" si="1"/>
        <v>0</v>
      </c>
      <c r="H34" s="700">
        <f t="shared" si="1"/>
        <v>244781.91517599998</v>
      </c>
      <c r="I34" s="710">
        <f t="shared" si="0"/>
        <v>2890120688.1752863</v>
      </c>
      <c r="J34" s="633"/>
      <c r="L34" s="708"/>
    </row>
    <row r="35" spans="1:12">
      <c r="A35" s="633"/>
      <c r="B35" s="633"/>
      <c r="C35" s="633"/>
      <c r="D35" s="633"/>
      <c r="E35" s="633"/>
      <c r="F35" s="633"/>
      <c r="G35" s="633"/>
      <c r="H35" s="633"/>
      <c r="I35" s="633"/>
      <c r="J35" s="633"/>
    </row>
    <row r="36" spans="1:12">
      <c r="A36" s="633"/>
      <c r="B36" s="636"/>
      <c r="C36" s="633"/>
      <c r="D36" s="633"/>
      <c r="E36" s="633"/>
      <c r="F36" s="633"/>
      <c r="G36" s="633"/>
      <c r="H36" s="633"/>
      <c r="I36" s="633"/>
      <c r="J36" s="633"/>
    </row>
    <row r="37" spans="1:12">
      <c r="A37" s="633"/>
      <c r="B37" s="633"/>
      <c r="C37" s="633"/>
      <c r="D37" s="633"/>
      <c r="E37" s="633"/>
      <c r="F37" s="633"/>
      <c r="G37" s="633"/>
      <c r="H37" s="633"/>
      <c r="I37" s="633"/>
      <c r="J37" s="633"/>
    </row>
    <row r="38" spans="1:12">
      <c r="A38" s="633"/>
      <c r="B38" s="633"/>
      <c r="C38" s="633"/>
      <c r="D38" s="633"/>
      <c r="E38" s="633"/>
      <c r="F38" s="633"/>
      <c r="G38" s="633"/>
      <c r="H38" s="633"/>
      <c r="I38" s="633"/>
      <c r="J38" s="633"/>
    </row>
    <row r="39" spans="1:12">
      <c r="A39" s="633"/>
      <c r="B39" s="633"/>
      <c r="C39" s="633"/>
      <c r="D39" s="633"/>
      <c r="E39" s="633"/>
      <c r="F39" s="633"/>
      <c r="G39" s="633"/>
      <c r="H39" s="633"/>
      <c r="I39" s="633"/>
      <c r="J39" s="633"/>
    </row>
    <row r="40" spans="1:12">
      <c r="A40" s="633"/>
      <c r="B40" s="633"/>
      <c r="C40" s="633"/>
      <c r="D40" s="633"/>
      <c r="E40" s="633"/>
      <c r="F40" s="633"/>
      <c r="G40" s="633"/>
      <c r="H40" s="633"/>
      <c r="I40" s="633"/>
      <c r="J40" s="633"/>
    </row>
    <row r="41" spans="1:12">
      <c r="A41" s="633"/>
      <c r="B41" s="633"/>
      <c r="C41" s="633"/>
      <c r="D41" s="633"/>
      <c r="E41" s="633"/>
      <c r="F41" s="633"/>
      <c r="G41" s="633"/>
      <c r="H41" s="633"/>
      <c r="I41" s="633"/>
      <c r="J41" s="633"/>
    </row>
    <row r="42" spans="1:12">
      <c r="A42" s="637"/>
      <c r="B42" s="637"/>
      <c r="C42" s="633"/>
      <c r="D42" s="633"/>
      <c r="E42" s="633"/>
      <c r="F42" s="633"/>
      <c r="G42" s="633"/>
      <c r="H42" s="633"/>
      <c r="I42" s="633"/>
      <c r="J42" s="633"/>
    </row>
    <row r="43" spans="1:12">
      <c r="A43" s="637"/>
      <c r="B43" s="637"/>
      <c r="C43" s="633"/>
      <c r="D43" s="633"/>
      <c r="E43" s="633"/>
      <c r="F43" s="633"/>
      <c r="G43" s="633"/>
      <c r="H43" s="633"/>
      <c r="I43" s="633"/>
      <c r="J43" s="633"/>
    </row>
    <row r="44" spans="1:12">
      <c r="A44" s="633"/>
      <c r="B44" s="638"/>
      <c r="C44" s="633"/>
      <c r="D44" s="633"/>
      <c r="E44" s="633"/>
      <c r="F44" s="633"/>
      <c r="G44" s="633"/>
      <c r="H44" s="633"/>
      <c r="I44" s="633"/>
      <c r="J44" s="633"/>
    </row>
    <row r="45" spans="1:12">
      <c r="A45" s="633"/>
      <c r="B45" s="638"/>
      <c r="C45" s="633"/>
      <c r="D45" s="633"/>
      <c r="E45" s="633"/>
      <c r="F45" s="633"/>
      <c r="G45" s="633"/>
      <c r="H45" s="633"/>
      <c r="I45" s="633"/>
      <c r="J45" s="633"/>
    </row>
    <row r="46" spans="1:12">
      <c r="A46" s="633"/>
      <c r="B46" s="638"/>
      <c r="C46" s="633"/>
      <c r="D46" s="633"/>
      <c r="E46" s="633"/>
      <c r="F46" s="633"/>
      <c r="G46" s="633"/>
      <c r="H46" s="633"/>
      <c r="I46" s="633"/>
      <c r="J46" s="633"/>
    </row>
    <row r="47" spans="1:12">
      <c r="A47" s="633"/>
      <c r="B47" s="633"/>
      <c r="C47" s="633"/>
      <c r="D47" s="633"/>
      <c r="E47" s="633"/>
      <c r="F47" s="633"/>
      <c r="G47" s="633"/>
      <c r="H47" s="633"/>
      <c r="I47" s="633"/>
      <c r="J47" s="633"/>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E13" sqref="E13"/>
    </sheetView>
  </sheetViews>
  <sheetFormatPr defaultColWidth="9.140625" defaultRowHeight="12.75"/>
  <cols>
    <col min="1" max="1" width="11.85546875" style="603" bestFit="1" customWidth="1"/>
    <col min="2" max="2" width="95.5703125" style="603" customWidth="1"/>
    <col min="3" max="3" width="35.5703125" style="603" customWidth="1"/>
    <col min="4" max="4" width="37.28515625" style="630" customWidth="1"/>
    <col min="5" max="16384" width="9.140625" style="603"/>
  </cols>
  <sheetData>
    <row r="1" spans="1:4" ht="15">
      <c r="A1" s="602" t="s">
        <v>188</v>
      </c>
      <c r="B1" s="97" t="str">
        <f>Info!C2</f>
        <v>სს ”ლიბერთი ბანკი”</v>
      </c>
      <c r="D1" s="603"/>
    </row>
    <row r="2" spans="1:4">
      <c r="A2" s="604" t="s">
        <v>189</v>
      </c>
      <c r="B2" s="605">
        <f>'1. key ratios'!B2</f>
        <v>44469</v>
      </c>
      <c r="D2" s="603"/>
    </row>
    <row r="3" spans="1:4">
      <c r="A3" s="606" t="s">
        <v>720</v>
      </c>
      <c r="D3" s="603"/>
    </row>
    <row r="5" spans="1:4" ht="51">
      <c r="A5" s="794" t="s">
        <v>721</v>
      </c>
      <c r="B5" s="794"/>
      <c r="C5" s="608" t="s">
        <v>722</v>
      </c>
      <c r="D5" s="608" t="s">
        <v>723</v>
      </c>
    </row>
    <row r="6" spans="1:4">
      <c r="A6" s="639">
        <v>1</v>
      </c>
      <c r="B6" s="640" t="s">
        <v>724</v>
      </c>
      <c r="C6" s="699">
        <v>120481657.87999904</v>
      </c>
      <c r="D6" s="699"/>
    </row>
    <row r="7" spans="1:4">
      <c r="A7" s="641">
        <v>2</v>
      </c>
      <c r="B7" s="640" t="s">
        <v>725</v>
      </c>
      <c r="C7" s="699">
        <f>SUM(C8:C11)</f>
        <v>21844557.142302297</v>
      </c>
      <c r="D7" s="699">
        <f>SUM(D8:D11)</f>
        <v>0</v>
      </c>
    </row>
    <row r="8" spans="1:4">
      <c r="A8" s="642">
        <v>2.1</v>
      </c>
      <c r="B8" s="643" t="s">
        <v>726</v>
      </c>
      <c r="C8" s="699">
        <v>10534710.118663535</v>
      </c>
      <c r="D8" s="699"/>
    </row>
    <row r="9" spans="1:4">
      <c r="A9" s="642">
        <v>2.2000000000000002</v>
      </c>
      <c r="B9" s="643" t="s">
        <v>727</v>
      </c>
      <c r="C9" s="699">
        <v>11309847.023638761</v>
      </c>
      <c r="D9" s="699"/>
    </row>
    <row r="10" spans="1:4">
      <c r="A10" s="642">
        <v>2.2999999999999998</v>
      </c>
      <c r="B10" s="643" t="s">
        <v>728</v>
      </c>
      <c r="C10" s="699">
        <v>0</v>
      </c>
      <c r="D10" s="699"/>
    </row>
    <row r="11" spans="1:4">
      <c r="A11" s="642">
        <v>2.4</v>
      </c>
      <c r="B11" s="643" t="s">
        <v>729</v>
      </c>
      <c r="C11" s="699">
        <v>0</v>
      </c>
      <c r="D11" s="699"/>
    </row>
    <row r="12" spans="1:4">
      <c r="A12" s="639">
        <v>3</v>
      </c>
      <c r="B12" s="640" t="s">
        <v>730</v>
      </c>
      <c r="C12" s="699">
        <f>SUM(C13:C18)</f>
        <v>13426937.040302254</v>
      </c>
      <c r="D12" s="699">
        <f>SUM(D13:D18)</f>
        <v>0</v>
      </c>
    </row>
    <row r="13" spans="1:4">
      <c r="A13" s="642">
        <v>3.1</v>
      </c>
      <c r="B13" s="643" t="s">
        <v>731</v>
      </c>
      <c r="C13" s="699">
        <v>244781.91517600001</v>
      </c>
      <c r="D13" s="699"/>
    </row>
    <row r="14" spans="1:4">
      <c r="A14" s="642">
        <v>3.2</v>
      </c>
      <c r="B14" s="643" t="s">
        <v>732</v>
      </c>
      <c r="C14" s="699">
        <v>5685818.7051092414</v>
      </c>
      <c r="D14" s="699"/>
    </row>
    <row r="15" spans="1:4">
      <c r="A15" s="642">
        <v>3.3</v>
      </c>
      <c r="B15" s="643" t="s">
        <v>733</v>
      </c>
      <c r="C15" s="699">
        <v>6253872.4778927378</v>
      </c>
      <c r="D15" s="699"/>
    </row>
    <row r="16" spans="1:4">
      <c r="A16" s="642">
        <v>3.4</v>
      </c>
      <c r="B16" s="643" t="s">
        <v>734</v>
      </c>
      <c r="C16" s="699">
        <v>584617.71034300001</v>
      </c>
      <c r="D16" s="699"/>
    </row>
    <row r="17" spans="1:4" ht="25.5">
      <c r="A17" s="641">
        <v>3.5</v>
      </c>
      <c r="B17" s="643" t="s">
        <v>735</v>
      </c>
      <c r="C17" s="699">
        <v>657846.23178127431</v>
      </c>
      <c r="D17" s="699"/>
    </row>
    <row r="18" spans="1:4">
      <c r="A18" s="642">
        <v>3.6</v>
      </c>
      <c r="B18" s="643" t="s">
        <v>736</v>
      </c>
      <c r="C18" s="699">
        <v>0</v>
      </c>
      <c r="D18" s="699"/>
    </row>
    <row r="19" spans="1:4">
      <c r="A19" s="644">
        <v>4</v>
      </c>
      <c r="B19" s="640" t="s">
        <v>737</v>
      </c>
      <c r="C19" s="700">
        <f>C6+C7-C12</f>
        <v>128899277.9819991</v>
      </c>
      <c r="D19" s="700">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45" sqref="D45"/>
    </sheetView>
  </sheetViews>
  <sheetFormatPr defaultColWidth="9.140625" defaultRowHeight="12.75"/>
  <cols>
    <col min="1" max="1" width="11.85546875" style="603" bestFit="1" customWidth="1"/>
    <col min="2" max="2" width="133.7109375" style="603" customWidth="1"/>
    <col min="3" max="3" width="22.7109375" style="603" customWidth="1"/>
    <col min="4" max="4" width="49.140625" style="630" customWidth="1"/>
    <col min="5" max="16384" width="9.140625" style="603"/>
  </cols>
  <sheetData>
    <row r="1" spans="1:4" ht="15">
      <c r="A1" s="602" t="s">
        <v>188</v>
      </c>
      <c r="B1" s="97" t="str">
        <f>Info!C2</f>
        <v>სს ”ლიბერთი ბანკი”</v>
      </c>
      <c r="D1" s="603"/>
    </row>
    <row r="2" spans="1:4">
      <c r="A2" s="604" t="s">
        <v>189</v>
      </c>
      <c r="B2" s="605">
        <f>'1. key ratios'!B2</f>
        <v>44469</v>
      </c>
      <c r="D2" s="603"/>
    </row>
    <row r="3" spans="1:4">
      <c r="A3" s="606" t="s">
        <v>738</v>
      </c>
      <c r="D3" s="603"/>
    </row>
    <row r="4" spans="1:4">
      <c r="A4" s="606"/>
      <c r="D4" s="603"/>
    </row>
    <row r="5" spans="1:4" ht="15" customHeight="1">
      <c r="A5" s="795" t="s">
        <v>739</v>
      </c>
      <c r="B5" s="796"/>
      <c r="C5" s="785" t="s">
        <v>740</v>
      </c>
      <c r="D5" s="799" t="s">
        <v>741</v>
      </c>
    </row>
    <row r="6" spans="1:4">
      <c r="A6" s="797"/>
      <c r="B6" s="798"/>
      <c r="C6" s="788"/>
      <c r="D6" s="799"/>
    </row>
    <row r="7" spans="1:4">
      <c r="A7" s="635">
        <v>1</v>
      </c>
      <c r="B7" s="616" t="s">
        <v>742</v>
      </c>
      <c r="C7" s="699">
        <v>123370813.98261157</v>
      </c>
      <c r="D7" s="645"/>
    </row>
    <row r="8" spans="1:4">
      <c r="A8" s="634">
        <v>2</v>
      </c>
      <c r="B8" s="634" t="s">
        <v>743</v>
      </c>
      <c r="C8" s="699">
        <v>24070698.130036</v>
      </c>
      <c r="D8" s="645"/>
    </row>
    <row r="9" spans="1:4">
      <c r="A9" s="634">
        <v>3</v>
      </c>
      <c r="B9" s="646" t="s">
        <v>744</v>
      </c>
      <c r="C9" s="699">
        <v>0</v>
      </c>
      <c r="D9" s="645"/>
    </row>
    <row r="10" spans="1:4">
      <c r="A10" s="634">
        <v>4</v>
      </c>
      <c r="B10" s="634" t="s">
        <v>745</v>
      </c>
      <c r="C10" s="699">
        <f>SUM(C11:C18)</f>
        <v>12272966.38014999</v>
      </c>
      <c r="D10" s="645"/>
    </row>
    <row r="11" spans="1:4">
      <c r="A11" s="634">
        <v>5</v>
      </c>
      <c r="B11" s="647" t="s">
        <v>746</v>
      </c>
      <c r="C11" s="699">
        <v>461226.80532000004</v>
      </c>
      <c r="D11" s="645"/>
    </row>
    <row r="12" spans="1:4">
      <c r="A12" s="634">
        <v>6</v>
      </c>
      <c r="B12" s="647" t="s">
        <v>747</v>
      </c>
      <c r="C12" s="699">
        <v>36640.410000000003</v>
      </c>
      <c r="D12" s="645"/>
    </row>
    <row r="13" spans="1:4">
      <c r="A13" s="634">
        <v>7</v>
      </c>
      <c r="B13" s="647" t="s">
        <v>748</v>
      </c>
      <c r="C13" s="699">
        <v>10239961.117894992</v>
      </c>
      <c r="D13" s="645"/>
    </row>
    <row r="14" spans="1:4">
      <c r="A14" s="634">
        <v>8</v>
      </c>
      <c r="B14" s="647" t="s">
        <v>749</v>
      </c>
      <c r="C14" s="699">
        <v>15870</v>
      </c>
      <c r="D14" s="699">
        <v>15870</v>
      </c>
    </row>
    <row r="15" spans="1:4">
      <c r="A15" s="634">
        <v>9</v>
      </c>
      <c r="B15" s="647" t="s">
        <v>750</v>
      </c>
      <c r="C15" s="699"/>
      <c r="D15" s="634"/>
    </row>
    <row r="16" spans="1:4">
      <c r="A16" s="634">
        <v>10</v>
      </c>
      <c r="B16" s="647" t="s">
        <v>751</v>
      </c>
      <c r="C16" s="699">
        <v>244781.91517599858</v>
      </c>
      <c r="D16" s="645"/>
    </row>
    <row r="17" spans="1:4">
      <c r="A17" s="634">
        <v>11</v>
      </c>
      <c r="B17" s="647" t="s">
        <v>752</v>
      </c>
      <c r="C17" s="699"/>
      <c r="D17" s="634"/>
    </row>
    <row r="18" spans="1:4">
      <c r="A18" s="634">
        <v>12</v>
      </c>
      <c r="B18" s="647" t="s">
        <v>753</v>
      </c>
      <c r="C18" s="699">
        <v>1274486.1317589998</v>
      </c>
      <c r="D18" s="645"/>
    </row>
    <row r="19" spans="1:4">
      <c r="A19" s="635">
        <v>13</v>
      </c>
      <c r="B19" s="648" t="s">
        <v>754</v>
      </c>
      <c r="C19" s="700">
        <f>C7+C8+C9-C10</f>
        <v>135168545.73249757</v>
      </c>
      <c r="D19" s="649"/>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topLeftCell="C1" zoomScale="85" zoomScaleNormal="85" zoomScaleSheetLayoutView="100" workbookViewId="0">
      <selection activeCell="E13" sqref="E13"/>
    </sheetView>
  </sheetViews>
  <sheetFormatPr defaultColWidth="9.140625" defaultRowHeight="12.75"/>
  <cols>
    <col min="1" max="1" width="11.85546875" style="603" bestFit="1" customWidth="1"/>
    <col min="2" max="2" width="57.140625" style="603" customWidth="1"/>
    <col min="3" max="3" width="20.28515625" style="603" customWidth="1"/>
    <col min="4" max="5" width="22.28515625" style="603" customWidth="1"/>
    <col min="6" max="6" width="23.42578125" style="603" customWidth="1"/>
    <col min="7" max="14" width="22.28515625" style="603" customWidth="1"/>
    <col min="15" max="15" width="23.28515625" style="603" bestFit="1" customWidth="1"/>
    <col min="16" max="16" width="21.7109375" style="603" bestFit="1" customWidth="1"/>
    <col min="17" max="19" width="19" style="603" bestFit="1" customWidth="1"/>
    <col min="20" max="20" width="16.140625" style="603" customWidth="1"/>
    <col min="21" max="21" width="18" style="603" customWidth="1"/>
    <col min="22" max="22" width="20" style="603" customWidth="1"/>
    <col min="23" max="16384" width="9.140625" style="603"/>
  </cols>
  <sheetData>
    <row r="1" spans="1:22" ht="15">
      <c r="A1" s="602" t="s">
        <v>188</v>
      </c>
      <c r="B1" s="97" t="str">
        <f>Info!C2</f>
        <v>სს ”ლიბერთი ბანკი”</v>
      </c>
    </row>
    <row r="2" spans="1:22">
      <c r="A2" s="604" t="s">
        <v>189</v>
      </c>
      <c r="B2" s="605">
        <f>'1. key ratios'!B2</f>
        <v>44469</v>
      </c>
      <c r="C2" s="565"/>
    </row>
    <row r="3" spans="1:22">
      <c r="A3" s="606" t="s">
        <v>755</v>
      </c>
    </row>
    <row r="5" spans="1:22" ht="15" customHeight="1">
      <c r="A5" s="785" t="s">
        <v>756</v>
      </c>
      <c r="B5" s="787"/>
      <c r="C5" s="802" t="s">
        <v>757</v>
      </c>
      <c r="D5" s="803"/>
      <c r="E5" s="803"/>
      <c r="F5" s="803"/>
      <c r="G5" s="803"/>
      <c r="H5" s="803"/>
      <c r="I5" s="803"/>
      <c r="J5" s="803"/>
      <c r="K5" s="803"/>
      <c r="L5" s="803"/>
      <c r="M5" s="803"/>
      <c r="N5" s="803"/>
      <c r="O5" s="803"/>
      <c r="P5" s="803"/>
      <c r="Q5" s="803"/>
      <c r="R5" s="803"/>
      <c r="S5" s="803"/>
      <c r="T5" s="803"/>
      <c r="U5" s="804"/>
      <c r="V5" s="650"/>
    </row>
    <row r="6" spans="1:22">
      <c r="A6" s="800"/>
      <c r="B6" s="801"/>
      <c r="C6" s="805" t="s">
        <v>68</v>
      </c>
      <c r="D6" s="807" t="s">
        <v>758</v>
      </c>
      <c r="E6" s="807"/>
      <c r="F6" s="808"/>
      <c r="G6" s="809" t="s">
        <v>759</v>
      </c>
      <c r="H6" s="810"/>
      <c r="I6" s="810"/>
      <c r="J6" s="810"/>
      <c r="K6" s="811"/>
      <c r="L6" s="651"/>
      <c r="M6" s="812" t="s">
        <v>760</v>
      </c>
      <c r="N6" s="812"/>
      <c r="O6" s="792"/>
      <c r="P6" s="792"/>
      <c r="Q6" s="792"/>
      <c r="R6" s="792"/>
      <c r="S6" s="792"/>
      <c r="T6" s="792"/>
      <c r="U6" s="792"/>
      <c r="V6" s="652"/>
    </row>
    <row r="7" spans="1:22" ht="25.5">
      <c r="A7" s="788"/>
      <c r="B7" s="790"/>
      <c r="C7" s="806"/>
      <c r="D7" s="653"/>
      <c r="E7" s="619" t="s">
        <v>761</v>
      </c>
      <c r="F7" s="654" t="s">
        <v>762</v>
      </c>
      <c r="G7" s="565"/>
      <c r="H7" s="654" t="s">
        <v>761</v>
      </c>
      <c r="I7" s="619" t="s">
        <v>788</v>
      </c>
      <c r="J7" s="619" t="s">
        <v>763</v>
      </c>
      <c r="K7" s="654" t="s">
        <v>764</v>
      </c>
      <c r="L7" s="655"/>
      <c r="M7" s="620" t="s">
        <v>765</v>
      </c>
      <c r="N7" s="619" t="s">
        <v>763</v>
      </c>
      <c r="O7" s="619" t="s">
        <v>766</v>
      </c>
      <c r="P7" s="619" t="s">
        <v>767</v>
      </c>
      <c r="Q7" s="619" t="s">
        <v>768</v>
      </c>
      <c r="R7" s="619" t="s">
        <v>769</v>
      </c>
      <c r="S7" s="619" t="s">
        <v>770</v>
      </c>
      <c r="T7" s="656" t="s">
        <v>771</v>
      </c>
      <c r="U7" s="619" t="s">
        <v>772</v>
      </c>
      <c r="V7" s="650"/>
    </row>
    <row r="8" spans="1:22">
      <c r="A8" s="657">
        <v>1</v>
      </c>
      <c r="B8" s="616" t="s">
        <v>773</v>
      </c>
      <c r="C8" s="700">
        <f>SUM(C9:C14)</f>
        <v>1887219399.225297</v>
      </c>
      <c r="D8" s="700">
        <f t="shared" ref="D8:U8" si="0">SUM(D9:D14)</f>
        <v>1648994237.6437902</v>
      </c>
      <c r="E8" s="700">
        <f t="shared" si="0"/>
        <v>18329110.10360802</v>
      </c>
      <c r="F8" s="700">
        <f t="shared" si="0"/>
        <v>751406.26685756003</v>
      </c>
      <c r="G8" s="700">
        <f t="shared" si="0"/>
        <v>103056615.84977901</v>
      </c>
      <c r="H8" s="700">
        <f t="shared" si="0"/>
        <v>3136520.9178000009</v>
      </c>
      <c r="I8" s="700">
        <f t="shared" si="0"/>
        <v>5794141.798480005</v>
      </c>
      <c r="J8" s="700">
        <f t="shared" si="0"/>
        <v>206297.72999999998</v>
      </c>
      <c r="K8" s="700">
        <f t="shared" si="0"/>
        <v>20508.129999999997</v>
      </c>
      <c r="L8" s="700">
        <f t="shared" si="0"/>
        <v>135168545.73171186</v>
      </c>
      <c r="M8" s="700">
        <f t="shared" si="0"/>
        <v>4968865.5236050002</v>
      </c>
      <c r="N8" s="700">
        <f t="shared" si="0"/>
        <v>4974127.1736880029</v>
      </c>
      <c r="O8" s="700">
        <f t="shared" si="0"/>
        <v>18250700.655465011</v>
      </c>
      <c r="P8" s="700">
        <f t="shared" si="0"/>
        <v>15044593.170640016</v>
      </c>
      <c r="Q8" s="700">
        <f t="shared" si="0"/>
        <v>10126726.784156006</v>
      </c>
      <c r="R8" s="700">
        <f t="shared" si="0"/>
        <v>25967451.578696001</v>
      </c>
      <c r="S8" s="700">
        <f t="shared" si="0"/>
        <v>0</v>
      </c>
      <c r="T8" s="700">
        <f t="shared" si="0"/>
        <v>16706.98</v>
      </c>
      <c r="U8" s="700">
        <f t="shared" si="0"/>
        <v>60246994.473518945</v>
      </c>
      <c r="V8" s="633"/>
    </row>
    <row r="9" spans="1:22">
      <c r="A9" s="631">
        <v>1.1000000000000001</v>
      </c>
      <c r="B9" s="658" t="s">
        <v>774</v>
      </c>
      <c r="C9" s="701">
        <v>0</v>
      </c>
      <c r="D9" s="699">
        <v>0</v>
      </c>
      <c r="E9" s="699">
        <v>0</v>
      </c>
      <c r="F9" s="699">
        <v>0</v>
      </c>
      <c r="G9" s="699">
        <v>0</v>
      </c>
      <c r="H9" s="699">
        <v>0</v>
      </c>
      <c r="I9" s="699">
        <v>0</v>
      </c>
      <c r="J9" s="699">
        <v>0</v>
      </c>
      <c r="K9" s="699">
        <v>0</v>
      </c>
      <c r="L9" s="699">
        <v>0</v>
      </c>
      <c r="M9" s="699">
        <v>0</v>
      </c>
      <c r="N9" s="699">
        <v>0</v>
      </c>
      <c r="O9" s="699">
        <v>0</v>
      </c>
      <c r="P9" s="699">
        <v>0</v>
      </c>
      <c r="Q9" s="699">
        <v>0</v>
      </c>
      <c r="R9" s="699">
        <v>0</v>
      </c>
      <c r="S9" s="699">
        <v>0</v>
      </c>
      <c r="T9" s="699">
        <v>0</v>
      </c>
      <c r="U9" s="699">
        <v>0</v>
      </c>
      <c r="V9" s="633"/>
    </row>
    <row r="10" spans="1:22">
      <c r="A10" s="631">
        <v>1.2</v>
      </c>
      <c r="B10" s="658" t="s">
        <v>775</v>
      </c>
      <c r="C10" s="701">
        <v>0</v>
      </c>
      <c r="D10" s="699">
        <v>0</v>
      </c>
      <c r="E10" s="699">
        <v>0</v>
      </c>
      <c r="F10" s="699">
        <v>0</v>
      </c>
      <c r="G10" s="699">
        <v>0</v>
      </c>
      <c r="H10" s="699">
        <v>0</v>
      </c>
      <c r="I10" s="699">
        <v>0</v>
      </c>
      <c r="J10" s="699">
        <v>0</v>
      </c>
      <c r="K10" s="699">
        <v>0</v>
      </c>
      <c r="L10" s="699">
        <v>0</v>
      </c>
      <c r="M10" s="699">
        <v>0</v>
      </c>
      <c r="N10" s="699">
        <v>0</v>
      </c>
      <c r="O10" s="699">
        <v>0</v>
      </c>
      <c r="P10" s="699">
        <v>0</v>
      </c>
      <c r="Q10" s="699">
        <v>0</v>
      </c>
      <c r="R10" s="699">
        <v>0</v>
      </c>
      <c r="S10" s="699">
        <v>0</v>
      </c>
      <c r="T10" s="699">
        <v>0</v>
      </c>
      <c r="U10" s="699">
        <v>0</v>
      </c>
      <c r="V10" s="633"/>
    </row>
    <row r="11" spans="1:22">
      <c r="A11" s="631">
        <v>1.3</v>
      </c>
      <c r="B11" s="658" t="s">
        <v>776</v>
      </c>
      <c r="C11" s="701">
        <v>0</v>
      </c>
      <c r="D11" s="699">
        <v>0</v>
      </c>
      <c r="E11" s="699">
        <v>0</v>
      </c>
      <c r="F11" s="699">
        <v>0</v>
      </c>
      <c r="G11" s="699">
        <v>0</v>
      </c>
      <c r="H11" s="699">
        <v>0</v>
      </c>
      <c r="I11" s="699">
        <v>0</v>
      </c>
      <c r="J11" s="699">
        <v>0</v>
      </c>
      <c r="K11" s="699">
        <v>0</v>
      </c>
      <c r="L11" s="699">
        <v>0</v>
      </c>
      <c r="M11" s="699">
        <v>0</v>
      </c>
      <c r="N11" s="699">
        <v>0</v>
      </c>
      <c r="O11" s="699">
        <v>0</v>
      </c>
      <c r="P11" s="699">
        <v>0</v>
      </c>
      <c r="Q11" s="699">
        <v>0</v>
      </c>
      <c r="R11" s="699">
        <v>0</v>
      </c>
      <c r="S11" s="699">
        <v>0</v>
      </c>
      <c r="T11" s="699">
        <v>0</v>
      </c>
      <c r="U11" s="699">
        <v>0</v>
      </c>
      <c r="V11" s="633"/>
    </row>
    <row r="12" spans="1:22">
      <c r="A12" s="631">
        <v>1.4</v>
      </c>
      <c r="B12" s="658" t="s">
        <v>777</v>
      </c>
      <c r="C12" s="701">
        <v>98767088.737264022</v>
      </c>
      <c r="D12" s="699">
        <v>98767088.737264022</v>
      </c>
      <c r="E12" s="699">
        <v>0</v>
      </c>
      <c r="F12" s="699">
        <v>0</v>
      </c>
      <c r="G12" s="699">
        <v>0</v>
      </c>
      <c r="H12" s="699">
        <v>0</v>
      </c>
      <c r="I12" s="699">
        <v>0</v>
      </c>
      <c r="J12" s="699">
        <v>0</v>
      </c>
      <c r="K12" s="699">
        <v>0</v>
      </c>
      <c r="L12" s="699">
        <v>0</v>
      </c>
      <c r="M12" s="699">
        <v>0</v>
      </c>
      <c r="N12" s="699">
        <v>0</v>
      </c>
      <c r="O12" s="699">
        <v>0</v>
      </c>
      <c r="P12" s="699">
        <v>0</v>
      </c>
      <c r="Q12" s="699">
        <v>0</v>
      </c>
      <c r="R12" s="699">
        <v>0</v>
      </c>
      <c r="S12" s="699">
        <v>0</v>
      </c>
      <c r="T12" s="699">
        <v>0</v>
      </c>
      <c r="U12" s="699">
        <v>0</v>
      </c>
      <c r="V12" s="633"/>
    </row>
    <row r="13" spans="1:22">
      <c r="A13" s="631">
        <v>1.5</v>
      </c>
      <c r="B13" s="658" t="s">
        <v>778</v>
      </c>
      <c r="C13" s="701">
        <v>371754463.45863456</v>
      </c>
      <c r="D13" s="699">
        <v>276322309.30708951</v>
      </c>
      <c r="E13" s="699">
        <v>693489.73016799986</v>
      </c>
      <c r="F13" s="699">
        <v>53988.663220560004</v>
      </c>
      <c r="G13" s="699">
        <v>62555103.924659006</v>
      </c>
      <c r="H13" s="699">
        <v>150212.36349600001</v>
      </c>
      <c r="I13" s="699">
        <v>30000</v>
      </c>
      <c r="J13" s="699">
        <v>0</v>
      </c>
      <c r="K13" s="699">
        <v>0</v>
      </c>
      <c r="L13" s="699">
        <v>32877050.226886</v>
      </c>
      <c r="M13" s="699">
        <v>933483.90888400003</v>
      </c>
      <c r="N13" s="699">
        <v>0</v>
      </c>
      <c r="O13" s="699">
        <v>713808.97742399992</v>
      </c>
      <c r="P13" s="699">
        <v>439427.08</v>
      </c>
      <c r="Q13" s="699">
        <v>20970.52</v>
      </c>
      <c r="R13" s="699">
        <v>8483.2999999999993</v>
      </c>
      <c r="S13" s="699">
        <v>0</v>
      </c>
      <c r="T13" s="699">
        <v>0</v>
      </c>
      <c r="U13" s="699">
        <v>170030.36</v>
      </c>
      <c r="V13" s="633"/>
    </row>
    <row r="14" spans="1:22">
      <c r="A14" s="631">
        <v>1.6</v>
      </c>
      <c r="B14" s="658" t="s">
        <v>779</v>
      </c>
      <c r="C14" s="701">
        <v>1416697847.0293984</v>
      </c>
      <c r="D14" s="699">
        <v>1273904839.5994368</v>
      </c>
      <c r="E14" s="699">
        <v>17635620.37344002</v>
      </c>
      <c r="F14" s="699">
        <v>697417.60363700008</v>
      </c>
      <c r="G14" s="699">
        <v>40501511.925120004</v>
      </c>
      <c r="H14" s="699">
        <v>2986308.5543040009</v>
      </c>
      <c r="I14" s="699">
        <v>5764141.798480005</v>
      </c>
      <c r="J14" s="699">
        <v>206297.72999999998</v>
      </c>
      <c r="K14" s="699">
        <v>20508.129999999997</v>
      </c>
      <c r="L14" s="699">
        <v>102291495.50482588</v>
      </c>
      <c r="M14" s="699">
        <v>4035381.6147209997</v>
      </c>
      <c r="N14" s="699">
        <v>4974127.1736880029</v>
      </c>
      <c r="O14" s="699">
        <v>17536891.678041011</v>
      </c>
      <c r="P14" s="699">
        <v>14605166.090640016</v>
      </c>
      <c r="Q14" s="699">
        <v>10105756.264156006</v>
      </c>
      <c r="R14" s="699">
        <v>25958968.278696001</v>
      </c>
      <c r="S14" s="699">
        <v>0</v>
      </c>
      <c r="T14" s="699">
        <v>16706.98</v>
      </c>
      <c r="U14" s="699">
        <v>60076964.113518946</v>
      </c>
      <c r="V14" s="633"/>
    </row>
    <row r="15" spans="1:22">
      <c r="A15" s="657">
        <v>2</v>
      </c>
      <c r="B15" s="635" t="s">
        <v>780</v>
      </c>
      <c r="C15" s="700">
        <f>SUM(C16:C21)</f>
        <v>233842165.69000003</v>
      </c>
      <c r="D15" s="700">
        <f t="shared" ref="D15:U15" si="1">SUM(D16:D21)</f>
        <v>233842165.69000003</v>
      </c>
      <c r="E15" s="700">
        <f t="shared" si="1"/>
        <v>0</v>
      </c>
      <c r="F15" s="700">
        <f t="shared" si="1"/>
        <v>0</v>
      </c>
      <c r="G15" s="700">
        <f t="shared" si="1"/>
        <v>0</v>
      </c>
      <c r="H15" s="700">
        <f t="shared" si="1"/>
        <v>0</v>
      </c>
      <c r="I15" s="700">
        <f t="shared" si="1"/>
        <v>0</v>
      </c>
      <c r="J15" s="700">
        <f t="shared" si="1"/>
        <v>0</v>
      </c>
      <c r="K15" s="700">
        <f t="shared" si="1"/>
        <v>0</v>
      </c>
      <c r="L15" s="700">
        <f t="shared" si="1"/>
        <v>0</v>
      </c>
      <c r="M15" s="700">
        <f t="shared" si="1"/>
        <v>0</v>
      </c>
      <c r="N15" s="700">
        <f t="shared" si="1"/>
        <v>0</v>
      </c>
      <c r="O15" s="700">
        <f t="shared" si="1"/>
        <v>0</v>
      </c>
      <c r="P15" s="700">
        <f t="shared" si="1"/>
        <v>0</v>
      </c>
      <c r="Q15" s="700">
        <f t="shared" si="1"/>
        <v>0</v>
      </c>
      <c r="R15" s="700">
        <f t="shared" si="1"/>
        <v>0</v>
      </c>
      <c r="S15" s="700">
        <f t="shared" si="1"/>
        <v>0</v>
      </c>
      <c r="T15" s="700">
        <f t="shared" si="1"/>
        <v>0</v>
      </c>
      <c r="U15" s="700">
        <f t="shared" si="1"/>
        <v>0</v>
      </c>
      <c r="V15" s="633"/>
    </row>
    <row r="16" spans="1:22">
      <c r="A16" s="631">
        <v>2.1</v>
      </c>
      <c r="B16" s="658" t="s">
        <v>774</v>
      </c>
      <c r="C16" s="701"/>
      <c r="D16" s="699"/>
      <c r="E16" s="699"/>
      <c r="F16" s="699"/>
      <c r="G16" s="699"/>
      <c r="H16" s="699"/>
      <c r="I16" s="699"/>
      <c r="J16" s="699"/>
      <c r="K16" s="699"/>
      <c r="L16" s="699"/>
      <c r="M16" s="699"/>
      <c r="N16" s="699"/>
      <c r="O16" s="699"/>
      <c r="P16" s="699"/>
      <c r="Q16" s="699"/>
      <c r="R16" s="699"/>
      <c r="S16" s="699"/>
      <c r="T16" s="699"/>
      <c r="U16" s="699"/>
      <c r="V16" s="633"/>
    </row>
    <row r="17" spans="1:22">
      <c r="A17" s="631">
        <v>2.2000000000000002</v>
      </c>
      <c r="B17" s="658" t="s">
        <v>775</v>
      </c>
      <c r="C17" s="701">
        <v>233842165.69000003</v>
      </c>
      <c r="D17" s="699">
        <v>233842165.69000003</v>
      </c>
      <c r="E17" s="699"/>
      <c r="F17" s="699"/>
      <c r="G17" s="699"/>
      <c r="H17" s="699"/>
      <c r="I17" s="699"/>
      <c r="J17" s="699"/>
      <c r="K17" s="699"/>
      <c r="L17" s="699"/>
      <c r="M17" s="699"/>
      <c r="N17" s="699"/>
      <c r="O17" s="699"/>
      <c r="P17" s="699"/>
      <c r="Q17" s="699"/>
      <c r="R17" s="699"/>
      <c r="S17" s="699"/>
      <c r="T17" s="699"/>
      <c r="U17" s="699"/>
      <c r="V17" s="633"/>
    </row>
    <row r="18" spans="1:22">
      <c r="A18" s="631">
        <v>2.2999999999999998</v>
      </c>
      <c r="B18" s="658" t="s">
        <v>776</v>
      </c>
      <c r="C18" s="701"/>
      <c r="D18" s="699"/>
      <c r="E18" s="699"/>
      <c r="F18" s="699"/>
      <c r="G18" s="699"/>
      <c r="H18" s="699"/>
      <c r="I18" s="699"/>
      <c r="J18" s="699"/>
      <c r="K18" s="699"/>
      <c r="L18" s="699"/>
      <c r="M18" s="699"/>
      <c r="N18" s="699"/>
      <c r="O18" s="699"/>
      <c r="P18" s="699"/>
      <c r="Q18" s="699"/>
      <c r="R18" s="699"/>
      <c r="S18" s="699"/>
      <c r="T18" s="699"/>
      <c r="U18" s="699"/>
      <c r="V18" s="633"/>
    </row>
    <row r="19" spans="1:22">
      <c r="A19" s="631">
        <v>2.4</v>
      </c>
      <c r="B19" s="658" t="s">
        <v>777</v>
      </c>
      <c r="C19" s="701"/>
      <c r="D19" s="699"/>
      <c r="E19" s="699"/>
      <c r="F19" s="699"/>
      <c r="G19" s="699"/>
      <c r="H19" s="699"/>
      <c r="I19" s="699"/>
      <c r="J19" s="699"/>
      <c r="K19" s="699"/>
      <c r="L19" s="699"/>
      <c r="M19" s="699"/>
      <c r="N19" s="699"/>
      <c r="O19" s="699"/>
      <c r="P19" s="699"/>
      <c r="Q19" s="699"/>
      <c r="R19" s="699"/>
      <c r="S19" s="699"/>
      <c r="T19" s="699"/>
      <c r="U19" s="699"/>
      <c r="V19" s="633"/>
    </row>
    <row r="20" spans="1:22">
      <c r="A20" s="631">
        <v>2.5</v>
      </c>
      <c r="B20" s="658" t="s">
        <v>778</v>
      </c>
      <c r="C20" s="701"/>
      <c r="D20" s="699"/>
      <c r="E20" s="699"/>
      <c r="F20" s="699"/>
      <c r="G20" s="699"/>
      <c r="H20" s="699"/>
      <c r="I20" s="699"/>
      <c r="J20" s="699"/>
      <c r="K20" s="699"/>
      <c r="L20" s="699"/>
      <c r="M20" s="699"/>
      <c r="N20" s="699"/>
      <c r="O20" s="699"/>
      <c r="P20" s="699"/>
      <c r="Q20" s="699"/>
      <c r="R20" s="699"/>
      <c r="S20" s="699"/>
      <c r="T20" s="699"/>
      <c r="U20" s="699"/>
      <c r="V20" s="633"/>
    </row>
    <row r="21" spans="1:22">
      <c r="A21" s="631">
        <v>2.6</v>
      </c>
      <c r="B21" s="658" t="s">
        <v>779</v>
      </c>
      <c r="C21" s="701"/>
      <c r="D21" s="699"/>
      <c r="E21" s="699"/>
      <c r="F21" s="699"/>
      <c r="G21" s="699"/>
      <c r="H21" s="699"/>
      <c r="I21" s="699"/>
      <c r="J21" s="699"/>
      <c r="K21" s="699"/>
      <c r="L21" s="699"/>
      <c r="M21" s="699"/>
      <c r="N21" s="699"/>
      <c r="O21" s="699"/>
      <c r="P21" s="699"/>
      <c r="Q21" s="699"/>
      <c r="R21" s="699"/>
      <c r="S21" s="699"/>
      <c r="T21" s="699"/>
      <c r="U21" s="699"/>
      <c r="V21" s="633"/>
    </row>
    <row r="22" spans="1:22">
      <c r="A22" s="657">
        <v>3</v>
      </c>
      <c r="B22" s="616" t="s">
        <v>781</v>
      </c>
      <c r="C22" s="700">
        <f>SUM(C23:C28)</f>
        <v>122671073.82362799</v>
      </c>
      <c r="D22" s="700">
        <f>SUM(D23:D28)</f>
        <v>13613483.805883998</v>
      </c>
      <c r="E22" s="702"/>
      <c r="F22" s="702"/>
      <c r="G22" s="700">
        <f>SUM(G23:G28)</f>
        <v>0</v>
      </c>
      <c r="H22" s="702"/>
      <c r="I22" s="702"/>
      <c r="J22" s="702"/>
      <c r="K22" s="702"/>
      <c r="L22" s="700">
        <f>SUM(L23:L28)</f>
        <v>0</v>
      </c>
      <c r="M22" s="702"/>
      <c r="N22" s="702"/>
      <c r="O22" s="702"/>
      <c r="P22" s="702"/>
      <c r="Q22" s="702"/>
      <c r="R22" s="702"/>
      <c r="S22" s="702"/>
      <c r="T22" s="702"/>
      <c r="U22" s="700">
        <f>SUM(U23:U28)</f>
        <v>0</v>
      </c>
      <c r="V22" s="633"/>
    </row>
    <row r="23" spans="1:22">
      <c r="A23" s="631">
        <v>3.1</v>
      </c>
      <c r="B23" s="658" t="s">
        <v>774</v>
      </c>
      <c r="C23" s="701">
        <v>0</v>
      </c>
      <c r="D23" s="699">
        <v>0</v>
      </c>
      <c r="E23" s="702"/>
      <c r="F23" s="702"/>
      <c r="G23" s="699"/>
      <c r="H23" s="702"/>
      <c r="I23" s="702"/>
      <c r="J23" s="702"/>
      <c r="K23" s="702"/>
      <c r="L23" s="699"/>
      <c r="M23" s="702"/>
      <c r="N23" s="702"/>
      <c r="O23" s="702"/>
      <c r="P23" s="702"/>
      <c r="Q23" s="702"/>
      <c r="R23" s="702"/>
      <c r="S23" s="702"/>
      <c r="T23" s="702"/>
      <c r="U23" s="699"/>
      <c r="V23" s="633"/>
    </row>
    <row r="24" spans="1:22">
      <c r="A24" s="631">
        <v>3.2</v>
      </c>
      <c r="B24" s="658" t="s">
        <v>775</v>
      </c>
      <c r="C24" s="701">
        <v>0</v>
      </c>
      <c r="D24" s="699">
        <v>0</v>
      </c>
      <c r="E24" s="702"/>
      <c r="F24" s="702"/>
      <c r="G24" s="699"/>
      <c r="H24" s="702"/>
      <c r="I24" s="702"/>
      <c r="J24" s="702"/>
      <c r="K24" s="702"/>
      <c r="L24" s="699"/>
      <c r="M24" s="702"/>
      <c r="N24" s="702"/>
      <c r="O24" s="702"/>
      <c r="P24" s="702"/>
      <c r="Q24" s="702"/>
      <c r="R24" s="702"/>
      <c r="S24" s="702"/>
      <c r="T24" s="702"/>
      <c r="U24" s="699"/>
      <c r="V24" s="633"/>
    </row>
    <row r="25" spans="1:22">
      <c r="A25" s="631">
        <v>3.3</v>
      </c>
      <c r="B25" s="658" t="s">
        <v>776</v>
      </c>
      <c r="C25" s="701">
        <v>5280317.5</v>
      </c>
      <c r="D25" s="699">
        <v>5280317.5</v>
      </c>
      <c r="E25" s="702"/>
      <c r="F25" s="702"/>
      <c r="G25" s="699"/>
      <c r="H25" s="702"/>
      <c r="I25" s="702"/>
      <c r="J25" s="702"/>
      <c r="K25" s="702"/>
      <c r="L25" s="699"/>
      <c r="M25" s="702"/>
      <c r="N25" s="702"/>
      <c r="O25" s="702"/>
      <c r="P25" s="702"/>
      <c r="Q25" s="702"/>
      <c r="R25" s="702"/>
      <c r="S25" s="702"/>
      <c r="T25" s="702"/>
      <c r="U25" s="699"/>
      <c r="V25" s="633"/>
    </row>
    <row r="26" spans="1:22">
      <c r="A26" s="631">
        <v>3.4</v>
      </c>
      <c r="B26" s="658" t="s">
        <v>777</v>
      </c>
      <c r="C26" s="701">
        <v>4294734.1899999995</v>
      </c>
      <c r="D26" s="699">
        <v>921054.19</v>
      </c>
      <c r="E26" s="702"/>
      <c r="F26" s="702"/>
      <c r="G26" s="699"/>
      <c r="H26" s="702"/>
      <c r="I26" s="702"/>
      <c r="J26" s="702"/>
      <c r="K26" s="702"/>
      <c r="L26" s="699"/>
      <c r="M26" s="702"/>
      <c r="N26" s="702"/>
      <c r="O26" s="702"/>
      <c r="P26" s="702"/>
      <c r="Q26" s="702"/>
      <c r="R26" s="702"/>
      <c r="S26" s="702"/>
      <c r="T26" s="702"/>
      <c r="U26" s="699"/>
      <c r="V26" s="633"/>
    </row>
    <row r="27" spans="1:22">
      <c r="A27" s="631">
        <v>3.5</v>
      </c>
      <c r="B27" s="658" t="s">
        <v>778</v>
      </c>
      <c r="C27" s="701">
        <v>56886705.117054023</v>
      </c>
      <c r="D27" s="699">
        <v>7237014.2158839991</v>
      </c>
      <c r="E27" s="702"/>
      <c r="F27" s="702"/>
      <c r="G27" s="699"/>
      <c r="H27" s="702"/>
      <c r="I27" s="702"/>
      <c r="J27" s="702"/>
      <c r="K27" s="702"/>
      <c r="L27" s="699"/>
      <c r="M27" s="702"/>
      <c r="N27" s="702"/>
      <c r="O27" s="702"/>
      <c r="P27" s="702"/>
      <c r="Q27" s="702"/>
      <c r="R27" s="702"/>
      <c r="S27" s="702"/>
      <c r="T27" s="702"/>
      <c r="U27" s="699"/>
      <c r="V27" s="633"/>
    </row>
    <row r="28" spans="1:22">
      <c r="A28" s="631">
        <v>3.6</v>
      </c>
      <c r="B28" s="658" t="s">
        <v>779</v>
      </c>
      <c r="C28" s="701">
        <v>56209317.016573973</v>
      </c>
      <c r="D28" s="699">
        <v>175097.9</v>
      </c>
      <c r="E28" s="702"/>
      <c r="F28" s="702"/>
      <c r="G28" s="699"/>
      <c r="H28" s="702"/>
      <c r="I28" s="702"/>
      <c r="J28" s="702"/>
      <c r="K28" s="702"/>
      <c r="L28" s="699"/>
      <c r="M28" s="702"/>
      <c r="N28" s="702"/>
      <c r="O28" s="702"/>
      <c r="P28" s="702"/>
      <c r="Q28" s="702"/>
      <c r="R28" s="702"/>
      <c r="S28" s="702"/>
      <c r="T28" s="702"/>
      <c r="U28" s="699"/>
      <c r="V28" s="633"/>
    </row>
    <row r="31" spans="1:22">
      <c r="C31" s="703"/>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I1" zoomScale="85" zoomScaleNormal="85" zoomScaleSheetLayoutView="85" workbookViewId="0">
      <selection activeCell="E13" sqref="E13"/>
    </sheetView>
  </sheetViews>
  <sheetFormatPr defaultColWidth="9.140625" defaultRowHeight="12.75"/>
  <cols>
    <col min="1" max="1" width="11.85546875" style="603" bestFit="1" customWidth="1"/>
    <col min="2" max="2" width="90.28515625" style="603" bestFit="1" customWidth="1"/>
    <col min="3" max="3" width="20.140625" style="603" customWidth="1"/>
    <col min="4" max="4" width="22.28515625" style="603" customWidth="1"/>
    <col min="5" max="5" width="17.140625" style="603" customWidth="1"/>
    <col min="6" max="7" width="22.28515625" style="603" customWidth="1"/>
    <col min="8" max="8" width="17.140625" style="603" customWidth="1"/>
    <col min="9" max="14" width="22.28515625" style="603" customWidth="1"/>
    <col min="15" max="15" width="23.28515625" style="603" bestFit="1" customWidth="1"/>
    <col min="16" max="16" width="21.7109375" style="603" bestFit="1" customWidth="1"/>
    <col min="17" max="19" width="19" style="603" bestFit="1" customWidth="1"/>
    <col min="20" max="20" width="15.42578125" style="603" customWidth="1"/>
    <col min="21" max="21" width="20" style="603" customWidth="1"/>
    <col min="22" max="16384" width="9.140625" style="603"/>
  </cols>
  <sheetData>
    <row r="1" spans="1:21" ht="15">
      <c r="A1" s="602" t="s">
        <v>188</v>
      </c>
      <c r="B1" s="659" t="str">
        <f>Info!C2</f>
        <v>სს ”ლიბერთი ბანკი”</v>
      </c>
    </row>
    <row r="2" spans="1:21">
      <c r="A2" s="604" t="s">
        <v>189</v>
      </c>
      <c r="B2" s="605">
        <f>'1. key ratios'!B2</f>
        <v>44469</v>
      </c>
    </row>
    <row r="3" spans="1:21">
      <c r="A3" s="606" t="s">
        <v>782</v>
      </c>
      <c r="C3" s="660"/>
    </row>
    <row r="4" spans="1:21">
      <c r="A4" s="606"/>
      <c r="B4" s="660"/>
      <c r="C4" s="660"/>
    </row>
    <row r="5" spans="1:21" s="630" customFormat="1" ht="13.5" customHeight="1">
      <c r="A5" s="813" t="s">
        <v>783</v>
      </c>
      <c r="B5" s="814"/>
      <c r="C5" s="819" t="s">
        <v>784</v>
      </c>
      <c r="D5" s="820"/>
      <c r="E5" s="820"/>
      <c r="F5" s="820"/>
      <c r="G5" s="820"/>
      <c r="H5" s="820"/>
      <c r="I5" s="820"/>
      <c r="J5" s="820"/>
      <c r="K5" s="820"/>
      <c r="L5" s="820"/>
      <c r="M5" s="820"/>
      <c r="N5" s="820"/>
      <c r="O5" s="820"/>
      <c r="P5" s="820"/>
      <c r="Q5" s="820"/>
      <c r="R5" s="820"/>
      <c r="S5" s="820"/>
      <c r="T5" s="821"/>
      <c r="U5" s="661"/>
    </row>
    <row r="6" spans="1:21" s="630" customFormat="1">
      <c r="A6" s="815"/>
      <c r="B6" s="816"/>
      <c r="C6" s="799" t="s">
        <v>68</v>
      </c>
      <c r="D6" s="819" t="s">
        <v>785</v>
      </c>
      <c r="E6" s="820"/>
      <c r="F6" s="821"/>
      <c r="G6" s="819" t="s">
        <v>786</v>
      </c>
      <c r="H6" s="820"/>
      <c r="I6" s="820"/>
      <c r="J6" s="820"/>
      <c r="K6" s="821"/>
      <c r="L6" s="822" t="s">
        <v>787</v>
      </c>
      <c r="M6" s="823"/>
      <c r="N6" s="823"/>
      <c r="O6" s="823"/>
      <c r="P6" s="823"/>
      <c r="Q6" s="823"/>
      <c r="R6" s="823"/>
      <c r="S6" s="823"/>
      <c r="T6" s="824"/>
      <c r="U6" s="651"/>
    </row>
    <row r="7" spans="1:21" s="630" customFormat="1" ht="25.5">
      <c r="A7" s="817"/>
      <c r="B7" s="818"/>
      <c r="C7" s="799"/>
      <c r="E7" s="620" t="s">
        <v>761</v>
      </c>
      <c r="F7" s="654" t="s">
        <v>762</v>
      </c>
      <c r="H7" s="620" t="s">
        <v>761</v>
      </c>
      <c r="I7" s="654" t="s">
        <v>788</v>
      </c>
      <c r="J7" s="654" t="s">
        <v>763</v>
      </c>
      <c r="K7" s="654" t="s">
        <v>764</v>
      </c>
      <c r="L7" s="662"/>
      <c r="M7" s="620" t="s">
        <v>765</v>
      </c>
      <c r="N7" s="654" t="s">
        <v>763</v>
      </c>
      <c r="O7" s="654" t="s">
        <v>766</v>
      </c>
      <c r="P7" s="654" t="s">
        <v>767</v>
      </c>
      <c r="Q7" s="654" t="s">
        <v>768</v>
      </c>
      <c r="R7" s="654" t="s">
        <v>769</v>
      </c>
      <c r="S7" s="654" t="s">
        <v>770</v>
      </c>
      <c r="T7" s="663" t="s">
        <v>771</v>
      </c>
      <c r="U7" s="661"/>
    </row>
    <row r="8" spans="1:21">
      <c r="A8" s="664">
        <v>1</v>
      </c>
      <c r="B8" s="648" t="s">
        <v>773</v>
      </c>
      <c r="C8" s="711">
        <v>1887219399.2251651</v>
      </c>
      <c r="D8" s="699">
        <v>1648994237.6436803</v>
      </c>
      <c r="E8" s="699">
        <v>18329110.103607997</v>
      </c>
      <c r="F8" s="699">
        <v>751406.26685756037</v>
      </c>
      <c r="G8" s="699">
        <v>103056615.84977897</v>
      </c>
      <c r="H8" s="699">
        <v>3136520.9177999985</v>
      </c>
      <c r="I8" s="699">
        <v>5794141.7984800022</v>
      </c>
      <c r="J8" s="699">
        <v>206297.73</v>
      </c>
      <c r="K8" s="699">
        <v>20508.13</v>
      </c>
      <c r="L8" s="699">
        <v>135168545.73171213</v>
      </c>
      <c r="M8" s="699">
        <v>4968865.5236049993</v>
      </c>
      <c r="N8" s="699">
        <v>4974127.1736879963</v>
      </c>
      <c r="O8" s="699">
        <v>18250700.655465011</v>
      </c>
      <c r="P8" s="699">
        <v>15044593.170640003</v>
      </c>
      <c r="Q8" s="699">
        <v>10126726.784155997</v>
      </c>
      <c r="R8" s="699">
        <v>25967451.578695957</v>
      </c>
      <c r="S8" s="699">
        <v>0</v>
      </c>
      <c r="T8" s="699">
        <v>16706.98</v>
      </c>
      <c r="U8" s="633"/>
    </row>
    <row r="9" spans="1:21">
      <c r="A9" s="658">
        <v>1.1000000000000001</v>
      </c>
      <c r="B9" s="658" t="s">
        <v>789</v>
      </c>
      <c r="C9" s="701">
        <v>981425656.3701967</v>
      </c>
      <c r="D9" s="699">
        <v>828625551.3329829</v>
      </c>
      <c r="E9" s="699">
        <v>7567727.1536080008</v>
      </c>
      <c r="F9" s="699">
        <v>53622.590000000004</v>
      </c>
      <c r="G9" s="699">
        <v>90696825.071518958</v>
      </c>
      <c r="H9" s="699">
        <v>1946184.3578000001</v>
      </c>
      <c r="I9" s="699">
        <v>1304240.7684799996</v>
      </c>
      <c r="J9" s="699">
        <v>29390.15</v>
      </c>
      <c r="K9" s="699">
        <v>7936.23</v>
      </c>
      <c r="L9" s="699">
        <v>62103279.965693988</v>
      </c>
      <c r="M9" s="699">
        <v>2710593.4836050002</v>
      </c>
      <c r="N9" s="699">
        <v>676078.32368800021</v>
      </c>
      <c r="O9" s="699">
        <v>4390111.4281580001</v>
      </c>
      <c r="P9" s="699">
        <v>1870866.3140439996</v>
      </c>
      <c r="Q9" s="699">
        <v>2390683.584156001</v>
      </c>
      <c r="R9" s="699">
        <v>3790650.5116000017</v>
      </c>
      <c r="S9" s="699">
        <v>0</v>
      </c>
      <c r="T9" s="699">
        <v>16706.98</v>
      </c>
      <c r="U9" s="633"/>
    </row>
    <row r="10" spans="1:21">
      <c r="A10" s="665" t="s">
        <v>251</v>
      </c>
      <c r="B10" s="665" t="s">
        <v>790</v>
      </c>
      <c r="C10" s="712">
        <v>741076830.91078401</v>
      </c>
      <c r="D10" s="699">
        <v>597323630.20572293</v>
      </c>
      <c r="E10" s="699">
        <v>3034999.7443839996</v>
      </c>
      <c r="F10" s="699">
        <v>53622.590000000004</v>
      </c>
      <c r="G10" s="699">
        <v>87530955.191518992</v>
      </c>
      <c r="H10" s="699">
        <v>1030972.6378000001</v>
      </c>
      <c r="I10" s="699">
        <v>640519.26847999997</v>
      </c>
      <c r="J10" s="699">
        <v>29390.15</v>
      </c>
      <c r="K10" s="699">
        <v>7936.23</v>
      </c>
      <c r="L10" s="699">
        <v>56222245.513542034</v>
      </c>
      <c r="M10" s="699">
        <v>2388362.9636049997</v>
      </c>
      <c r="N10" s="699">
        <v>221456.19</v>
      </c>
      <c r="O10" s="699">
        <v>3542189.709694</v>
      </c>
      <c r="P10" s="699">
        <v>1043957.7640440002</v>
      </c>
      <c r="Q10" s="699">
        <v>1149115.304156</v>
      </c>
      <c r="R10" s="699">
        <v>2008943.0716000004</v>
      </c>
      <c r="S10" s="699">
        <v>0</v>
      </c>
      <c r="T10" s="699">
        <v>0</v>
      </c>
      <c r="U10" s="633"/>
    </row>
    <row r="11" spans="1:21">
      <c r="A11" s="666" t="s">
        <v>791</v>
      </c>
      <c r="B11" s="667" t="s">
        <v>792</v>
      </c>
      <c r="C11" s="713">
        <v>413846971.65747511</v>
      </c>
      <c r="D11" s="699">
        <v>313452964.01976097</v>
      </c>
      <c r="E11" s="699">
        <v>2035283.674384</v>
      </c>
      <c r="F11" s="699">
        <v>53622.590000000004</v>
      </c>
      <c r="G11" s="699">
        <v>73758210.970682994</v>
      </c>
      <c r="H11" s="699">
        <v>896576.63780000003</v>
      </c>
      <c r="I11" s="699">
        <v>507383.26847999997</v>
      </c>
      <c r="J11" s="699">
        <v>29390.15</v>
      </c>
      <c r="K11" s="699">
        <v>7936.23</v>
      </c>
      <c r="L11" s="699">
        <v>26635796.667031009</v>
      </c>
      <c r="M11" s="699">
        <v>1825051.2175330003</v>
      </c>
      <c r="N11" s="699">
        <v>103822.78</v>
      </c>
      <c r="O11" s="699">
        <v>842423.38837200007</v>
      </c>
      <c r="P11" s="699">
        <v>627202.22</v>
      </c>
      <c r="Q11" s="699">
        <v>1059272.074156</v>
      </c>
      <c r="R11" s="699">
        <v>1769403.4446040003</v>
      </c>
      <c r="S11" s="699">
        <v>0</v>
      </c>
      <c r="T11" s="699">
        <v>0</v>
      </c>
      <c r="U11" s="633"/>
    </row>
    <row r="12" spans="1:21">
      <c r="A12" s="666" t="s">
        <v>793</v>
      </c>
      <c r="B12" s="667" t="s">
        <v>794</v>
      </c>
      <c r="C12" s="713">
        <v>142184566.884027</v>
      </c>
      <c r="D12" s="699">
        <v>131475376.857261</v>
      </c>
      <c r="E12" s="699">
        <v>422898.01</v>
      </c>
      <c r="F12" s="699">
        <v>0</v>
      </c>
      <c r="G12" s="699">
        <v>8393271.2576780003</v>
      </c>
      <c r="H12" s="699">
        <v>134396</v>
      </c>
      <c r="I12" s="699">
        <v>111888.43</v>
      </c>
      <c r="J12" s="699">
        <v>0</v>
      </c>
      <c r="K12" s="699">
        <v>0</v>
      </c>
      <c r="L12" s="699">
        <v>2315918.7690879996</v>
      </c>
      <c r="M12" s="699">
        <v>176578.64510000002</v>
      </c>
      <c r="N12" s="699">
        <v>0</v>
      </c>
      <c r="O12" s="699">
        <v>383967.34619999997</v>
      </c>
      <c r="P12" s="699">
        <v>234131.93404400002</v>
      </c>
      <c r="Q12" s="699">
        <v>80000</v>
      </c>
      <c r="R12" s="699">
        <v>13305.25</v>
      </c>
      <c r="S12" s="699">
        <v>0</v>
      </c>
      <c r="T12" s="699">
        <v>0</v>
      </c>
      <c r="U12" s="633"/>
    </row>
    <row r="13" spans="1:21">
      <c r="A13" s="666" t="s">
        <v>795</v>
      </c>
      <c r="B13" s="667" t="s">
        <v>796</v>
      </c>
      <c r="C13" s="713">
        <v>72982497.852152973</v>
      </c>
      <c r="D13" s="699">
        <v>44782867.805553995</v>
      </c>
      <c r="E13" s="699">
        <v>567388.26</v>
      </c>
      <c r="F13" s="699">
        <v>0</v>
      </c>
      <c r="G13" s="699">
        <v>4472060.2908939999</v>
      </c>
      <c r="H13" s="699">
        <v>0</v>
      </c>
      <c r="I13" s="699">
        <v>21247.57</v>
      </c>
      <c r="J13" s="699">
        <v>0</v>
      </c>
      <c r="K13" s="699">
        <v>0</v>
      </c>
      <c r="L13" s="699">
        <v>23727569.755705003</v>
      </c>
      <c r="M13" s="699">
        <v>346571.31097200001</v>
      </c>
      <c r="N13" s="699">
        <v>0</v>
      </c>
      <c r="O13" s="699">
        <v>0</v>
      </c>
      <c r="P13" s="699">
        <v>0</v>
      </c>
      <c r="Q13" s="699">
        <v>0</v>
      </c>
      <c r="R13" s="699">
        <v>20000</v>
      </c>
      <c r="S13" s="699">
        <v>0</v>
      </c>
      <c r="T13" s="699">
        <v>0</v>
      </c>
      <c r="U13" s="633"/>
    </row>
    <row r="14" spans="1:21">
      <c r="A14" s="666" t="s">
        <v>797</v>
      </c>
      <c r="B14" s="667" t="s">
        <v>798</v>
      </c>
      <c r="C14" s="713">
        <v>112062794.51712903</v>
      </c>
      <c r="D14" s="699">
        <v>107612421.523147</v>
      </c>
      <c r="E14" s="699">
        <v>9429.7999999999993</v>
      </c>
      <c r="F14" s="699">
        <v>0</v>
      </c>
      <c r="G14" s="699">
        <v>907412.67226400017</v>
      </c>
      <c r="H14" s="699">
        <v>0</v>
      </c>
      <c r="I14" s="699">
        <v>0</v>
      </c>
      <c r="J14" s="699">
        <v>0</v>
      </c>
      <c r="K14" s="699">
        <v>0</v>
      </c>
      <c r="L14" s="699">
        <v>3542960.3217179994</v>
      </c>
      <c r="M14" s="699">
        <v>40161.79</v>
      </c>
      <c r="N14" s="699">
        <v>117633.41</v>
      </c>
      <c r="O14" s="699">
        <v>2315798.9751220001</v>
      </c>
      <c r="P14" s="699">
        <v>182623.61</v>
      </c>
      <c r="Q14" s="699">
        <v>9843.23</v>
      </c>
      <c r="R14" s="699">
        <v>206234.37699600001</v>
      </c>
      <c r="S14" s="699">
        <v>0</v>
      </c>
      <c r="T14" s="699">
        <v>0</v>
      </c>
      <c r="U14" s="633"/>
    </row>
    <row r="15" spans="1:21">
      <c r="A15" s="668">
        <v>1.2</v>
      </c>
      <c r="B15" s="669" t="s">
        <v>799</v>
      </c>
      <c r="C15" s="714">
        <v>50645531.203624211</v>
      </c>
      <c r="D15" s="699">
        <v>16535417.537459664</v>
      </c>
      <c r="E15" s="699">
        <v>151354.54307216004</v>
      </c>
      <c r="F15" s="699">
        <v>1072.4518</v>
      </c>
      <c r="G15" s="699">
        <v>9069682.5071519017</v>
      </c>
      <c r="H15" s="699">
        <v>194618.43578</v>
      </c>
      <c r="I15" s="699">
        <v>130424.07684800001</v>
      </c>
      <c r="J15" s="699">
        <v>2939.0149999999999</v>
      </c>
      <c r="K15" s="699">
        <v>793.62300000000005</v>
      </c>
      <c r="L15" s="699">
        <v>25040431.159012556</v>
      </c>
      <c r="M15" s="699">
        <v>1082721.9569363</v>
      </c>
      <c r="N15" s="699">
        <v>204261.78710639998</v>
      </c>
      <c r="O15" s="699">
        <v>2109145.7726366012</v>
      </c>
      <c r="P15" s="699">
        <v>1616465.734044</v>
      </c>
      <c r="Q15" s="699">
        <v>2026930.7759488001</v>
      </c>
      <c r="R15" s="699">
        <v>3326927.8992980015</v>
      </c>
      <c r="S15" s="699">
        <v>0</v>
      </c>
      <c r="T15" s="699">
        <v>16706.98</v>
      </c>
      <c r="U15" s="633"/>
    </row>
    <row r="16" spans="1:21">
      <c r="A16" s="670">
        <v>1.3</v>
      </c>
      <c r="B16" s="669" t="s">
        <v>800</v>
      </c>
      <c r="C16" s="715"/>
      <c r="D16" s="715"/>
      <c r="E16" s="715"/>
      <c r="F16" s="715"/>
      <c r="G16" s="715"/>
      <c r="H16" s="715"/>
      <c r="I16" s="715"/>
      <c r="J16" s="715"/>
      <c r="K16" s="715"/>
      <c r="L16" s="715"/>
      <c r="M16" s="715"/>
      <c r="N16" s="715"/>
      <c r="O16" s="715"/>
      <c r="P16" s="715"/>
      <c r="Q16" s="715"/>
      <c r="R16" s="715"/>
      <c r="S16" s="715"/>
      <c r="T16" s="715"/>
      <c r="U16" s="633"/>
    </row>
    <row r="17" spans="1:21" s="630" customFormat="1" ht="25.5">
      <c r="A17" s="671" t="s">
        <v>801</v>
      </c>
      <c r="B17" s="672" t="s">
        <v>802</v>
      </c>
      <c r="C17" s="716">
        <v>919603967.31394434</v>
      </c>
      <c r="D17" s="717">
        <v>769207174.30297983</v>
      </c>
      <c r="E17" s="717">
        <v>6196180.0660539111</v>
      </c>
      <c r="F17" s="717">
        <v>53622.590000000004</v>
      </c>
      <c r="G17" s="717">
        <v>89700905.847358465</v>
      </c>
      <c r="H17" s="717">
        <v>1674966.4777999998</v>
      </c>
      <c r="I17" s="717">
        <v>1157114.6937834711</v>
      </c>
      <c r="J17" s="717">
        <v>29390.15</v>
      </c>
      <c r="K17" s="717">
        <v>7936.23</v>
      </c>
      <c r="L17" s="717">
        <v>60695887.163605213</v>
      </c>
      <c r="M17" s="717">
        <v>2597048.6965054087</v>
      </c>
      <c r="N17" s="717">
        <v>552829.33664819843</v>
      </c>
      <c r="O17" s="717">
        <v>4069472.2408045917</v>
      </c>
      <c r="P17" s="717">
        <v>1666633.3940439993</v>
      </c>
      <c r="Q17" s="717">
        <v>2131909.6225560005</v>
      </c>
      <c r="R17" s="717">
        <v>3514134.2470040009</v>
      </c>
      <c r="S17" s="717">
        <v>0</v>
      </c>
      <c r="T17" s="717">
        <v>16706.98</v>
      </c>
      <c r="U17" s="638"/>
    </row>
    <row r="18" spans="1:21" s="630" customFormat="1" ht="25.5">
      <c r="A18" s="673" t="s">
        <v>803</v>
      </c>
      <c r="B18" s="673" t="s">
        <v>804</v>
      </c>
      <c r="C18" s="718">
        <v>683964875.71523428</v>
      </c>
      <c r="D18" s="717">
        <v>541792111.88806772</v>
      </c>
      <c r="E18" s="717">
        <v>3032045.8679550425</v>
      </c>
      <c r="F18" s="717">
        <v>53622.590000000004</v>
      </c>
      <c r="G18" s="717">
        <v>87472947.242054969</v>
      </c>
      <c r="H18" s="717">
        <v>1030972.6378000001</v>
      </c>
      <c r="I18" s="717">
        <v>640519.26847999997</v>
      </c>
      <c r="J18" s="717">
        <v>29390.15</v>
      </c>
      <c r="K18" s="717">
        <v>7936.23</v>
      </c>
      <c r="L18" s="717">
        <v>54699816.585111745</v>
      </c>
      <c r="M18" s="717">
        <v>2365559.5265054083</v>
      </c>
      <c r="N18" s="717">
        <v>200482.70118729127</v>
      </c>
      <c r="O18" s="717">
        <v>2453654.2573720003</v>
      </c>
      <c r="P18" s="717">
        <v>997175.95404400001</v>
      </c>
      <c r="Q18" s="717">
        <v>1139281.4425560001</v>
      </c>
      <c r="R18" s="717">
        <v>1815224.8770040001</v>
      </c>
      <c r="S18" s="717">
        <v>0</v>
      </c>
      <c r="T18" s="717">
        <v>0</v>
      </c>
      <c r="U18" s="638"/>
    </row>
    <row r="19" spans="1:21" s="630" customFormat="1">
      <c r="A19" s="671" t="s">
        <v>805</v>
      </c>
      <c r="B19" s="674" t="s">
        <v>806</v>
      </c>
      <c r="C19" s="719">
        <v>1201862251.4987712</v>
      </c>
      <c r="D19" s="717">
        <v>933954505.03122032</v>
      </c>
      <c r="E19" s="717">
        <v>5047978.1390695665</v>
      </c>
      <c r="F19" s="717">
        <v>140834.166</v>
      </c>
      <c r="G19" s="717">
        <v>130977706.60471648</v>
      </c>
      <c r="H19" s="717">
        <v>2083570.2822000005</v>
      </c>
      <c r="I19" s="717">
        <v>944178.75465096836</v>
      </c>
      <c r="J19" s="717">
        <v>48679.85</v>
      </c>
      <c r="K19" s="717">
        <v>13923.37</v>
      </c>
      <c r="L19" s="717">
        <v>136930039.86283386</v>
      </c>
      <c r="M19" s="717">
        <v>5773080.8563950006</v>
      </c>
      <c r="N19" s="717">
        <v>608651.00076772249</v>
      </c>
      <c r="O19" s="717">
        <v>3276368.0482773711</v>
      </c>
      <c r="P19" s="717">
        <v>2232979.175863496</v>
      </c>
      <c r="Q19" s="717">
        <v>3739505.3674565041</v>
      </c>
      <c r="R19" s="717">
        <v>7080865.8938086797</v>
      </c>
      <c r="S19" s="717">
        <v>0</v>
      </c>
      <c r="T19" s="717">
        <v>7579.9519942862362</v>
      </c>
      <c r="U19" s="638"/>
    </row>
    <row r="20" spans="1:21" s="630" customFormat="1">
      <c r="A20" s="673" t="s">
        <v>807</v>
      </c>
      <c r="B20" s="673" t="s">
        <v>808</v>
      </c>
      <c r="C20" s="718">
        <v>878408512.14738476</v>
      </c>
      <c r="D20" s="717">
        <v>691609567.66083312</v>
      </c>
      <c r="E20" s="717">
        <v>4009216.5947852191</v>
      </c>
      <c r="F20" s="717">
        <v>140834.166</v>
      </c>
      <c r="G20" s="717">
        <v>127199799.75168553</v>
      </c>
      <c r="H20" s="717">
        <v>1504740.9622</v>
      </c>
      <c r="I20" s="717">
        <v>733512.73151999991</v>
      </c>
      <c r="J20" s="717">
        <v>48679.85</v>
      </c>
      <c r="K20" s="717">
        <v>13923.37</v>
      </c>
      <c r="L20" s="717">
        <v>59599144.734866947</v>
      </c>
      <c r="M20" s="717">
        <v>5421325.2263950007</v>
      </c>
      <c r="N20" s="717">
        <v>498877.62</v>
      </c>
      <c r="O20" s="717">
        <v>1781630.6382211954</v>
      </c>
      <c r="P20" s="717">
        <v>1558419.3711401524</v>
      </c>
      <c r="Q20" s="717">
        <v>2603024.6074313144</v>
      </c>
      <c r="R20" s="717">
        <v>3809342.0238086861</v>
      </c>
      <c r="S20" s="717">
        <v>0</v>
      </c>
      <c r="T20" s="717">
        <v>0</v>
      </c>
      <c r="U20" s="638"/>
    </row>
    <row r="21" spans="1:21" s="630" customFormat="1">
      <c r="A21" s="675">
        <v>1.4</v>
      </c>
      <c r="B21" s="676" t="s">
        <v>939</v>
      </c>
      <c r="C21" s="720">
        <v>659695.97799999989</v>
      </c>
      <c r="D21" s="717">
        <v>659695.97799999989</v>
      </c>
      <c r="E21" s="717">
        <v>0</v>
      </c>
      <c r="F21" s="717">
        <v>0</v>
      </c>
      <c r="G21" s="717">
        <v>0</v>
      </c>
      <c r="H21" s="717">
        <v>0</v>
      </c>
      <c r="I21" s="717">
        <v>0</v>
      </c>
      <c r="J21" s="717">
        <v>0</v>
      </c>
      <c r="K21" s="717">
        <v>0</v>
      </c>
      <c r="L21" s="717">
        <v>0</v>
      </c>
      <c r="M21" s="717">
        <v>0</v>
      </c>
      <c r="N21" s="717">
        <v>0</v>
      </c>
      <c r="O21" s="717">
        <v>0</v>
      </c>
      <c r="P21" s="717">
        <v>0</v>
      </c>
      <c r="Q21" s="717">
        <v>0</v>
      </c>
      <c r="R21" s="717">
        <v>0</v>
      </c>
      <c r="S21" s="717">
        <v>0</v>
      </c>
      <c r="T21" s="717">
        <v>0</v>
      </c>
      <c r="U21" s="638"/>
    </row>
    <row r="22" spans="1:21" s="630" customFormat="1">
      <c r="A22" s="675">
        <v>1.5</v>
      </c>
      <c r="B22" s="676" t="s">
        <v>940</v>
      </c>
      <c r="C22" s="720"/>
      <c r="D22" s="717"/>
      <c r="E22" s="717"/>
      <c r="F22" s="717"/>
      <c r="G22" s="717"/>
      <c r="H22" s="717"/>
      <c r="I22" s="717"/>
      <c r="J22" s="717"/>
      <c r="K22" s="717"/>
      <c r="L22" s="717"/>
      <c r="M22" s="717"/>
      <c r="N22" s="717"/>
      <c r="O22" s="717"/>
      <c r="P22" s="717"/>
      <c r="Q22" s="717"/>
      <c r="R22" s="717"/>
      <c r="S22" s="717"/>
      <c r="T22" s="717"/>
      <c r="U22" s="638"/>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zoomScale="85" zoomScaleNormal="85" zoomScaleSheetLayoutView="85" workbookViewId="0">
      <selection activeCell="E13" sqref="E13"/>
    </sheetView>
  </sheetViews>
  <sheetFormatPr defaultColWidth="9.140625" defaultRowHeight="12.75"/>
  <cols>
    <col min="1" max="1" width="11.85546875" style="603" bestFit="1" customWidth="1"/>
    <col min="2" max="2" width="85.42578125" style="603" customWidth="1"/>
    <col min="3" max="5" width="19.5703125" style="603" customWidth="1"/>
    <col min="6" max="7" width="19.5703125" style="680" customWidth="1"/>
    <col min="8" max="9" width="19.5703125" style="603" customWidth="1"/>
    <col min="10" max="14" width="19.5703125" style="680" customWidth="1"/>
    <col min="15" max="15" width="19.5703125" style="603" customWidth="1"/>
    <col min="16" max="16384" width="9.140625" style="603"/>
  </cols>
  <sheetData>
    <row r="1" spans="1:15" ht="15">
      <c r="A1" s="602" t="s">
        <v>188</v>
      </c>
      <c r="B1" s="659" t="str">
        <f>Info!C2</f>
        <v>სს ”ლიბერთი ბანკი”</v>
      </c>
      <c r="F1" s="603"/>
      <c r="G1" s="603"/>
      <c r="J1" s="603"/>
      <c r="K1" s="603"/>
      <c r="L1" s="603"/>
      <c r="M1" s="603"/>
      <c r="N1" s="603"/>
    </row>
    <row r="2" spans="1:15">
      <c r="A2" s="604" t="s">
        <v>189</v>
      </c>
      <c r="B2" s="605">
        <f>'1. key ratios'!B2</f>
        <v>44469</v>
      </c>
      <c r="F2" s="603"/>
      <c r="G2" s="603"/>
      <c r="J2" s="603"/>
      <c r="K2" s="603"/>
      <c r="L2" s="603"/>
      <c r="M2" s="603"/>
      <c r="N2" s="603"/>
    </row>
    <row r="3" spans="1:15">
      <c r="A3" s="606" t="s">
        <v>811</v>
      </c>
      <c r="F3" s="603"/>
      <c r="G3" s="603"/>
      <c r="J3" s="603"/>
      <c r="K3" s="603"/>
      <c r="L3" s="603"/>
      <c r="M3" s="603"/>
      <c r="N3" s="603"/>
    </row>
    <row r="4" spans="1:15">
      <c r="F4" s="603"/>
      <c r="G4" s="603"/>
      <c r="J4" s="603"/>
      <c r="K4" s="603"/>
      <c r="L4" s="603"/>
      <c r="M4" s="603"/>
      <c r="N4" s="603"/>
    </row>
    <row r="5" spans="1:15" ht="37.5" customHeight="1">
      <c r="A5" s="779" t="s">
        <v>812</v>
      </c>
      <c r="B5" s="780"/>
      <c r="C5" s="825" t="s">
        <v>813</v>
      </c>
      <c r="D5" s="826"/>
      <c r="E5" s="826"/>
      <c r="F5" s="826"/>
      <c r="G5" s="826"/>
      <c r="H5" s="827"/>
      <c r="I5" s="828" t="s">
        <v>814</v>
      </c>
      <c r="J5" s="829"/>
      <c r="K5" s="829"/>
      <c r="L5" s="829"/>
      <c r="M5" s="829"/>
      <c r="N5" s="830"/>
      <c r="O5" s="831" t="s">
        <v>684</v>
      </c>
    </row>
    <row r="6" spans="1:15" ht="39.6" customHeight="1">
      <c r="A6" s="783"/>
      <c r="B6" s="784"/>
      <c r="C6" s="677"/>
      <c r="D6" s="620" t="s">
        <v>815</v>
      </c>
      <c r="E6" s="620" t="s">
        <v>816</v>
      </c>
      <c r="F6" s="620" t="s">
        <v>817</v>
      </c>
      <c r="G6" s="620" t="s">
        <v>818</v>
      </c>
      <c r="H6" s="620" t="s">
        <v>819</v>
      </c>
      <c r="I6" s="678"/>
      <c r="J6" s="620" t="s">
        <v>815</v>
      </c>
      <c r="K6" s="620" t="s">
        <v>816</v>
      </c>
      <c r="L6" s="620" t="s">
        <v>817</v>
      </c>
      <c r="M6" s="620" t="s">
        <v>818</v>
      </c>
      <c r="N6" s="620" t="s">
        <v>819</v>
      </c>
      <c r="O6" s="832"/>
    </row>
    <row r="7" spans="1:15">
      <c r="A7" s="631">
        <v>1</v>
      </c>
      <c r="B7" s="632" t="s">
        <v>694</v>
      </c>
      <c r="C7" s="704">
        <v>606859771.83945656</v>
      </c>
      <c r="D7" s="699">
        <v>580209602.04204476</v>
      </c>
      <c r="E7" s="699">
        <v>5436571.4800000004</v>
      </c>
      <c r="F7" s="699">
        <v>3124260.4709560014</v>
      </c>
      <c r="G7" s="699">
        <v>2252243.34</v>
      </c>
      <c r="H7" s="699">
        <v>15837094.506454984</v>
      </c>
      <c r="I7" s="699">
        <v>30040110.936582353</v>
      </c>
      <c r="J7" s="699">
        <v>11595959.470840644</v>
      </c>
      <c r="K7" s="699">
        <v>543657.14800000016</v>
      </c>
      <c r="L7" s="699">
        <v>937278.14128679992</v>
      </c>
      <c r="M7" s="699">
        <v>1126121.67</v>
      </c>
      <c r="N7" s="699">
        <v>15837094.506454984</v>
      </c>
      <c r="O7" s="699"/>
    </row>
    <row r="8" spans="1:15">
      <c r="A8" s="631">
        <v>2</v>
      </c>
      <c r="B8" s="632" t="s">
        <v>695</v>
      </c>
      <c r="C8" s="704">
        <v>41359301.652039006</v>
      </c>
      <c r="D8" s="699">
        <v>41359301.652039006</v>
      </c>
      <c r="E8" s="699">
        <v>0</v>
      </c>
      <c r="F8" s="705">
        <v>0</v>
      </c>
      <c r="G8" s="705">
        <v>0</v>
      </c>
      <c r="H8" s="699">
        <v>0</v>
      </c>
      <c r="I8" s="699">
        <v>827186.03304077999</v>
      </c>
      <c r="J8" s="705">
        <v>827186.03304077999</v>
      </c>
      <c r="K8" s="705">
        <v>0</v>
      </c>
      <c r="L8" s="705">
        <v>0</v>
      </c>
      <c r="M8" s="705">
        <v>0</v>
      </c>
      <c r="N8" s="705">
        <v>0</v>
      </c>
      <c r="O8" s="699"/>
    </row>
    <row r="9" spans="1:15">
      <c r="A9" s="631">
        <v>3</v>
      </c>
      <c r="B9" s="632" t="s">
        <v>696</v>
      </c>
      <c r="C9" s="704">
        <v>59672681.957323991</v>
      </c>
      <c r="D9" s="699">
        <v>59672681.957323991</v>
      </c>
      <c r="E9" s="699">
        <v>0</v>
      </c>
      <c r="F9" s="706">
        <v>0</v>
      </c>
      <c r="G9" s="706">
        <v>0</v>
      </c>
      <c r="H9" s="699">
        <v>0</v>
      </c>
      <c r="I9" s="699">
        <v>1193453.63914648</v>
      </c>
      <c r="J9" s="706">
        <v>1193453.63914648</v>
      </c>
      <c r="K9" s="706">
        <v>0</v>
      </c>
      <c r="L9" s="706">
        <v>0</v>
      </c>
      <c r="M9" s="706">
        <v>0</v>
      </c>
      <c r="N9" s="706">
        <v>0</v>
      </c>
      <c r="O9" s="699"/>
    </row>
    <row r="10" spans="1:15">
      <c r="A10" s="631">
        <v>4</v>
      </c>
      <c r="B10" s="632" t="s">
        <v>697</v>
      </c>
      <c r="C10" s="704">
        <v>47320824.384772003</v>
      </c>
      <c r="D10" s="699">
        <v>32201367.502611998</v>
      </c>
      <c r="E10" s="699">
        <v>11323769.168723999</v>
      </c>
      <c r="F10" s="706">
        <v>3795687.713436</v>
      </c>
      <c r="G10" s="706">
        <v>0</v>
      </c>
      <c r="H10" s="699">
        <v>0</v>
      </c>
      <c r="I10" s="699">
        <v>2915110.5809554402</v>
      </c>
      <c r="J10" s="706">
        <v>644027.35005224007</v>
      </c>
      <c r="K10" s="706">
        <v>1132376.9168724001</v>
      </c>
      <c r="L10" s="706">
        <v>1138706.3140308</v>
      </c>
      <c r="M10" s="706">
        <v>0</v>
      </c>
      <c r="N10" s="706">
        <v>0</v>
      </c>
      <c r="O10" s="699"/>
    </row>
    <row r="11" spans="1:15">
      <c r="A11" s="631">
        <v>5</v>
      </c>
      <c r="B11" s="632" t="s">
        <v>698</v>
      </c>
      <c r="C11" s="704">
        <v>62572314.780077986</v>
      </c>
      <c r="D11" s="699">
        <v>24160401.372969002</v>
      </c>
      <c r="E11" s="699">
        <v>35622428.736718997</v>
      </c>
      <c r="F11" s="706">
        <v>2726049.2503900002</v>
      </c>
      <c r="G11" s="706">
        <v>46443.39</v>
      </c>
      <c r="H11" s="699">
        <v>16992.03</v>
      </c>
      <c r="I11" s="699">
        <v>4903479.40124828</v>
      </c>
      <c r="J11" s="706">
        <v>483208.02745938016</v>
      </c>
      <c r="K11" s="706">
        <v>3562242.8736719005</v>
      </c>
      <c r="L11" s="706">
        <v>817814.77511699998</v>
      </c>
      <c r="M11" s="706">
        <v>23221.695</v>
      </c>
      <c r="N11" s="706">
        <v>16992.03</v>
      </c>
      <c r="O11" s="699"/>
    </row>
    <row r="12" spans="1:15">
      <c r="A12" s="631">
        <v>6</v>
      </c>
      <c r="B12" s="632" t="s">
        <v>699</v>
      </c>
      <c r="C12" s="704">
        <v>517301.39103000006</v>
      </c>
      <c r="D12" s="699">
        <v>506872.84103000001</v>
      </c>
      <c r="E12" s="699">
        <v>0</v>
      </c>
      <c r="F12" s="706">
        <v>0</v>
      </c>
      <c r="G12" s="706">
        <v>0</v>
      </c>
      <c r="H12" s="699">
        <v>10428.549999999999</v>
      </c>
      <c r="I12" s="699">
        <v>20566.0068206</v>
      </c>
      <c r="J12" s="706">
        <v>10137.4568206</v>
      </c>
      <c r="K12" s="706">
        <v>0</v>
      </c>
      <c r="L12" s="706">
        <v>0</v>
      </c>
      <c r="M12" s="706">
        <v>0</v>
      </c>
      <c r="N12" s="706">
        <v>10428.549999999999</v>
      </c>
      <c r="O12" s="699"/>
    </row>
    <row r="13" spans="1:15">
      <c r="A13" s="631">
        <v>7</v>
      </c>
      <c r="B13" s="632" t="s">
        <v>700</v>
      </c>
      <c r="C13" s="704">
        <v>5819832.7926890003</v>
      </c>
      <c r="D13" s="699">
        <v>5695669.2526890002</v>
      </c>
      <c r="E13" s="699">
        <v>16750.62</v>
      </c>
      <c r="F13" s="706">
        <v>79986.31</v>
      </c>
      <c r="G13" s="706">
        <v>17173.64</v>
      </c>
      <c r="H13" s="699">
        <v>10252.970000000001</v>
      </c>
      <c r="I13" s="699">
        <v>158424.13005377998</v>
      </c>
      <c r="J13" s="706">
        <v>113913.38505377999</v>
      </c>
      <c r="K13" s="706">
        <v>1675.0619999999999</v>
      </c>
      <c r="L13" s="706">
        <v>23995.893</v>
      </c>
      <c r="M13" s="706">
        <v>8586.82</v>
      </c>
      <c r="N13" s="706">
        <v>10252.970000000001</v>
      </c>
      <c r="O13" s="699"/>
    </row>
    <row r="14" spans="1:15">
      <c r="A14" s="631">
        <v>8</v>
      </c>
      <c r="B14" s="632" t="s">
        <v>701</v>
      </c>
      <c r="C14" s="704">
        <v>1768051.0999059998</v>
      </c>
      <c r="D14" s="699">
        <v>1631319.2999059998</v>
      </c>
      <c r="E14" s="699">
        <v>88498.319999999992</v>
      </c>
      <c r="F14" s="706">
        <v>0</v>
      </c>
      <c r="G14" s="706">
        <v>8343.61</v>
      </c>
      <c r="H14" s="699">
        <v>39889.870000000003</v>
      </c>
      <c r="I14" s="699">
        <v>85537.89299812002</v>
      </c>
      <c r="J14" s="706">
        <v>32626.38599812</v>
      </c>
      <c r="K14" s="706">
        <v>8849.8320000000003</v>
      </c>
      <c r="L14" s="706">
        <v>0</v>
      </c>
      <c r="M14" s="706">
        <v>4171.8050000000003</v>
      </c>
      <c r="N14" s="706">
        <v>39889.870000000003</v>
      </c>
      <c r="O14" s="699"/>
    </row>
    <row r="15" spans="1:15">
      <c r="A15" s="631">
        <v>9</v>
      </c>
      <c r="B15" s="632" t="s">
        <v>702</v>
      </c>
      <c r="C15" s="704">
        <v>3710213.3300000005</v>
      </c>
      <c r="D15" s="699">
        <v>3587851.2</v>
      </c>
      <c r="E15" s="699">
        <v>0</v>
      </c>
      <c r="F15" s="706">
        <v>0</v>
      </c>
      <c r="G15" s="706">
        <v>16659.53</v>
      </c>
      <c r="H15" s="699">
        <v>105702.59999999999</v>
      </c>
      <c r="I15" s="699">
        <v>185789.38899999997</v>
      </c>
      <c r="J15" s="706">
        <v>71757.02399999999</v>
      </c>
      <c r="K15" s="706">
        <v>0</v>
      </c>
      <c r="L15" s="706">
        <v>0</v>
      </c>
      <c r="M15" s="706">
        <v>8329.7649999999994</v>
      </c>
      <c r="N15" s="706">
        <v>105702.59999999999</v>
      </c>
      <c r="O15" s="699"/>
    </row>
    <row r="16" spans="1:15">
      <c r="A16" s="631">
        <v>10</v>
      </c>
      <c r="B16" s="632" t="s">
        <v>703</v>
      </c>
      <c r="C16" s="704">
        <v>1288819.26</v>
      </c>
      <c r="D16" s="699">
        <v>1275523.72</v>
      </c>
      <c r="E16" s="699">
        <v>0</v>
      </c>
      <c r="F16" s="706">
        <v>1595.73</v>
      </c>
      <c r="G16" s="706">
        <v>0</v>
      </c>
      <c r="H16" s="699">
        <v>11699.81</v>
      </c>
      <c r="I16" s="699">
        <v>37689.003400000001</v>
      </c>
      <c r="J16" s="706">
        <v>25510.474399999999</v>
      </c>
      <c r="K16" s="706">
        <v>0</v>
      </c>
      <c r="L16" s="706">
        <v>478.71899999999999</v>
      </c>
      <c r="M16" s="706">
        <v>0</v>
      </c>
      <c r="N16" s="706">
        <v>11699.81</v>
      </c>
      <c r="O16" s="699"/>
    </row>
    <row r="17" spans="1:15">
      <c r="A17" s="631">
        <v>11</v>
      </c>
      <c r="B17" s="632" t="s">
        <v>704</v>
      </c>
      <c r="C17" s="704">
        <v>474646.09</v>
      </c>
      <c r="D17" s="699">
        <v>413165.16000000003</v>
      </c>
      <c r="E17" s="699">
        <v>14586.5</v>
      </c>
      <c r="F17" s="706">
        <v>28664.46</v>
      </c>
      <c r="G17" s="706">
        <v>0</v>
      </c>
      <c r="H17" s="699">
        <v>18229.97</v>
      </c>
      <c r="I17" s="699">
        <v>36551.261199999994</v>
      </c>
      <c r="J17" s="706">
        <v>8263.3032000000003</v>
      </c>
      <c r="K17" s="706">
        <v>1458.65</v>
      </c>
      <c r="L17" s="706">
        <v>8599.3379999999997</v>
      </c>
      <c r="M17" s="706">
        <v>0</v>
      </c>
      <c r="N17" s="706">
        <v>18229.97</v>
      </c>
      <c r="O17" s="699"/>
    </row>
    <row r="18" spans="1:15">
      <c r="A18" s="631">
        <v>12</v>
      </c>
      <c r="B18" s="632" t="s">
        <v>705</v>
      </c>
      <c r="C18" s="704">
        <v>89036735.621252984</v>
      </c>
      <c r="D18" s="699">
        <v>78433113.611921057</v>
      </c>
      <c r="E18" s="699">
        <v>3259067.9634339991</v>
      </c>
      <c r="F18" s="706">
        <v>3897647.676554</v>
      </c>
      <c r="G18" s="706">
        <v>893244.04934399994</v>
      </c>
      <c r="H18" s="699">
        <v>2553662.3200000003</v>
      </c>
      <c r="I18" s="699">
        <v>6063738.9760200093</v>
      </c>
      <c r="J18" s="706">
        <v>1568253.5320384202</v>
      </c>
      <c r="K18" s="706">
        <v>325906.79634340003</v>
      </c>
      <c r="L18" s="706">
        <v>1169294.3029662</v>
      </c>
      <c r="M18" s="706">
        <v>446622.02467199997</v>
      </c>
      <c r="N18" s="706">
        <v>2553662.3200000003</v>
      </c>
      <c r="O18" s="699"/>
    </row>
    <row r="19" spans="1:15">
      <c r="A19" s="631">
        <v>13</v>
      </c>
      <c r="B19" s="632" t="s">
        <v>706</v>
      </c>
      <c r="C19" s="704">
        <v>34967405.266779989</v>
      </c>
      <c r="D19" s="699">
        <v>33815563.903783984</v>
      </c>
      <c r="E19" s="699">
        <v>56737.38</v>
      </c>
      <c r="F19" s="706">
        <v>784068.68299600005</v>
      </c>
      <c r="G19" s="706">
        <v>142292.36000000004</v>
      </c>
      <c r="H19" s="699">
        <v>168742.94</v>
      </c>
      <c r="I19" s="699">
        <v>1157094.7409744796</v>
      </c>
      <c r="J19" s="706">
        <v>676311.27807568002</v>
      </c>
      <c r="K19" s="706">
        <v>5673.7379999999994</v>
      </c>
      <c r="L19" s="706">
        <v>235220.60489880003</v>
      </c>
      <c r="M19" s="706">
        <v>71146.180000000022</v>
      </c>
      <c r="N19" s="706">
        <v>168742.94</v>
      </c>
      <c r="O19" s="699"/>
    </row>
    <row r="20" spans="1:15">
      <c r="A20" s="631">
        <v>14</v>
      </c>
      <c r="B20" s="632" t="s">
        <v>707</v>
      </c>
      <c r="C20" s="704">
        <v>61227207.146524005</v>
      </c>
      <c r="D20" s="699">
        <v>35372130.838955998</v>
      </c>
      <c r="E20" s="699">
        <v>18814924.029498</v>
      </c>
      <c r="F20" s="706">
        <v>6029454.2227899991</v>
      </c>
      <c r="G20" s="706">
        <v>940232.86528000003</v>
      </c>
      <c r="H20" s="699">
        <v>70465.19</v>
      </c>
      <c r="I20" s="699">
        <v>4901259.4200059203</v>
      </c>
      <c r="J20" s="706">
        <v>670349.12757911999</v>
      </c>
      <c r="K20" s="706">
        <v>1881492.4029498</v>
      </c>
      <c r="L20" s="706">
        <v>1808836.2668369999</v>
      </c>
      <c r="M20" s="706">
        <v>470116.43264000001</v>
      </c>
      <c r="N20" s="706">
        <v>70465.19</v>
      </c>
      <c r="O20" s="699"/>
    </row>
    <row r="21" spans="1:15">
      <c r="A21" s="631">
        <v>15</v>
      </c>
      <c r="B21" s="632" t="s">
        <v>708</v>
      </c>
      <c r="C21" s="704">
        <v>8603746.3321279995</v>
      </c>
      <c r="D21" s="699">
        <v>5951964.9117620001</v>
      </c>
      <c r="E21" s="699">
        <v>1318146.6981169998</v>
      </c>
      <c r="F21" s="706">
        <v>1000025.4922490001</v>
      </c>
      <c r="G21" s="706">
        <v>202037.4</v>
      </c>
      <c r="H21" s="699">
        <v>131571.83000000002</v>
      </c>
      <c r="I21" s="699">
        <v>783452.14572163986</v>
      </c>
      <c r="J21" s="706">
        <v>119039.29823524001</v>
      </c>
      <c r="K21" s="706">
        <v>131814.66981169998</v>
      </c>
      <c r="L21" s="706">
        <v>300007.64767470001</v>
      </c>
      <c r="M21" s="706">
        <v>101018.7</v>
      </c>
      <c r="N21" s="706">
        <v>131571.83000000002</v>
      </c>
      <c r="O21" s="699"/>
    </row>
    <row r="22" spans="1:15">
      <c r="A22" s="631">
        <v>16</v>
      </c>
      <c r="B22" s="632" t="s">
        <v>709</v>
      </c>
      <c r="C22" s="704">
        <v>14715554.763544001</v>
      </c>
      <c r="D22" s="699">
        <v>14715554.763544001</v>
      </c>
      <c r="E22" s="699">
        <v>0</v>
      </c>
      <c r="F22" s="706">
        <v>0</v>
      </c>
      <c r="G22" s="706">
        <v>0</v>
      </c>
      <c r="H22" s="699">
        <v>0</v>
      </c>
      <c r="I22" s="699">
        <v>294311.09527087997</v>
      </c>
      <c r="J22" s="706">
        <v>294311.09527087997</v>
      </c>
      <c r="K22" s="706">
        <v>0</v>
      </c>
      <c r="L22" s="706">
        <v>0</v>
      </c>
      <c r="M22" s="706">
        <v>0</v>
      </c>
      <c r="N22" s="706">
        <v>0</v>
      </c>
      <c r="O22" s="699"/>
    </row>
    <row r="23" spans="1:15">
      <c r="A23" s="631">
        <v>17</v>
      </c>
      <c r="B23" s="632" t="s">
        <v>710</v>
      </c>
      <c r="C23" s="704">
        <v>3402445.9728200003</v>
      </c>
      <c r="D23" s="699">
        <v>3402445.9728200003</v>
      </c>
      <c r="E23" s="699">
        <v>0</v>
      </c>
      <c r="F23" s="706">
        <v>0</v>
      </c>
      <c r="G23" s="706">
        <v>0</v>
      </c>
      <c r="H23" s="699">
        <v>0</v>
      </c>
      <c r="I23" s="699">
        <v>68048.919456400006</v>
      </c>
      <c r="J23" s="706">
        <v>68048.919456400006</v>
      </c>
      <c r="K23" s="706">
        <v>0</v>
      </c>
      <c r="L23" s="706">
        <v>0</v>
      </c>
      <c r="M23" s="706">
        <v>0</v>
      </c>
      <c r="N23" s="706">
        <v>0</v>
      </c>
      <c r="O23" s="699"/>
    </row>
    <row r="24" spans="1:15">
      <c r="A24" s="631">
        <v>18</v>
      </c>
      <c r="B24" s="632" t="s">
        <v>711</v>
      </c>
      <c r="C24" s="704">
        <v>46177454.66313</v>
      </c>
      <c r="D24" s="699">
        <v>46177454.66313</v>
      </c>
      <c r="E24" s="699">
        <v>0</v>
      </c>
      <c r="F24" s="706">
        <v>0</v>
      </c>
      <c r="G24" s="706">
        <v>0</v>
      </c>
      <c r="H24" s="699">
        <v>0</v>
      </c>
      <c r="I24" s="699">
        <v>923549.09326260001</v>
      </c>
      <c r="J24" s="706">
        <v>923549.09326260001</v>
      </c>
      <c r="K24" s="706">
        <v>0</v>
      </c>
      <c r="L24" s="706">
        <v>0</v>
      </c>
      <c r="M24" s="706">
        <v>0</v>
      </c>
      <c r="N24" s="706">
        <v>0</v>
      </c>
      <c r="O24" s="699"/>
    </row>
    <row r="25" spans="1:15">
      <c r="A25" s="631">
        <v>19</v>
      </c>
      <c r="B25" s="632" t="s">
        <v>712</v>
      </c>
      <c r="C25" s="704">
        <v>658286.03412700014</v>
      </c>
      <c r="D25" s="699">
        <v>292556.41969899996</v>
      </c>
      <c r="E25" s="699">
        <v>0</v>
      </c>
      <c r="F25" s="706">
        <v>0</v>
      </c>
      <c r="G25" s="706">
        <v>344738.41442800011</v>
      </c>
      <c r="H25" s="699">
        <v>20991.200000000001</v>
      </c>
      <c r="I25" s="699">
        <v>199211.53560798004</v>
      </c>
      <c r="J25" s="706">
        <v>5851.1283939799996</v>
      </c>
      <c r="K25" s="706">
        <v>0</v>
      </c>
      <c r="L25" s="706">
        <v>0</v>
      </c>
      <c r="M25" s="706">
        <v>172369.20721400005</v>
      </c>
      <c r="N25" s="706">
        <v>20991.200000000001</v>
      </c>
      <c r="O25" s="699"/>
    </row>
    <row r="26" spans="1:15">
      <c r="A26" s="631">
        <v>20</v>
      </c>
      <c r="B26" s="632" t="s">
        <v>713</v>
      </c>
      <c r="C26" s="704">
        <v>22126020.029021002</v>
      </c>
      <c r="D26" s="699">
        <v>3592159.6302430001</v>
      </c>
      <c r="E26" s="699">
        <v>0</v>
      </c>
      <c r="F26" s="706">
        <v>18532706.818778001</v>
      </c>
      <c r="G26" s="706">
        <v>0</v>
      </c>
      <c r="H26" s="699">
        <v>1153.58</v>
      </c>
      <c r="I26" s="699">
        <v>5632808.8182382593</v>
      </c>
      <c r="J26" s="706">
        <v>71843.19260486</v>
      </c>
      <c r="K26" s="706">
        <v>0</v>
      </c>
      <c r="L26" s="706">
        <v>5559812.0456333999</v>
      </c>
      <c r="M26" s="706">
        <v>0</v>
      </c>
      <c r="N26" s="706">
        <v>1153.58</v>
      </c>
      <c r="O26" s="699"/>
    </row>
    <row r="27" spans="1:15">
      <c r="A27" s="631">
        <v>21</v>
      </c>
      <c r="B27" s="632" t="s">
        <v>714</v>
      </c>
      <c r="C27" s="704">
        <v>12099095.6116</v>
      </c>
      <c r="D27" s="699">
        <v>12079204.851599999</v>
      </c>
      <c r="E27" s="699">
        <v>0</v>
      </c>
      <c r="F27" s="706">
        <v>19890.759999999998</v>
      </c>
      <c r="G27" s="706">
        <v>0</v>
      </c>
      <c r="H27" s="699">
        <v>0</v>
      </c>
      <c r="I27" s="699">
        <v>247551.32503199999</v>
      </c>
      <c r="J27" s="706">
        <v>241584.09703199999</v>
      </c>
      <c r="K27" s="706">
        <v>0</v>
      </c>
      <c r="L27" s="706">
        <v>5967.2280000000001</v>
      </c>
      <c r="M27" s="706">
        <v>0</v>
      </c>
      <c r="N27" s="706">
        <v>0</v>
      </c>
      <c r="O27" s="699"/>
    </row>
    <row r="28" spans="1:15">
      <c r="A28" s="631">
        <v>22</v>
      </c>
      <c r="B28" s="632" t="s">
        <v>715</v>
      </c>
      <c r="C28" s="704">
        <v>1980776.9093879997</v>
      </c>
      <c r="D28" s="699">
        <v>1980776.9093879997</v>
      </c>
      <c r="E28" s="699">
        <v>0</v>
      </c>
      <c r="F28" s="706">
        <v>0</v>
      </c>
      <c r="G28" s="706">
        <v>0</v>
      </c>
      <c r="H28" s="699">
        <v>0</v>
      </c>
      <c r="I28" s="699">
        <v>39615.538187759994</v>
      </c>
      <c r="J28" s="706">
        <v>39615.538187759994</v>
      </c>
      <c r="K28" s="706">
        <v>0</v>
      </c>
      <c r="L28" s="706">
        <v>0</v>
      </c>
      <c r="M28" s="706">
        <v>0</v>
      </c>
      <c r="N28" s="706">
        <v>0</v>
      </c>
      <c r="O28" s="699"/>
    </row>
    <row r="29" spans="1:15">
      <c r="A29" s="631">
        <v>23</v>
      </c>
      <c r="B29" s="632" t="s">
        <v>716</v>
      </c>
      <c r="C29" s="704">
        <v>76098091.8560711</v>
      </c>
      <c r="D29" s="699">
        <v>57677153.772646934</v>
      </c>
      <c r="E29" s="699">
        <v>7916932.050979998</v>
      </c>
      <c r="F29" s="706">
        <v>6325368.9962800005</v>
      </c>
      <c r="G29" s="706">
        <v>1663221.9361640005</v>
      </c>
      <c r="H29" s="699">
        <v>2515415.0999999996</v>
      </c>
      <c r="I29" s="699">
        <v>7189873.0475169402</v>
      </c>
      <c r="J29" s="706">
        <v>1153543.0754529396</v>
      </c>
      <c r="K29" s="706">
        <v>791693.20509799989</v>
      </c>
      <c r="L29" s="706">
        <v>1897610.6988840005</v>
      </c>
      <c r="M29" s="706">
        <v>831610.96808200027</v>
      </c>
      <c r="N29" s="706">
        <v>2515415.0999999996</v>
      </c>
      <c r="O29" s="699"/>
    </row>
    <row r="30" spans="1:15">
      <c r="A30" s="631">
        <v>24</v>
      </c>
      <c r="B30" s="632" t="s">
        <v>717</v>
      </c>
      <c r="C30" s="704">
        <v>212605656.93121675</v>
      </c>
      <c r="D30" s="699">
        <v>195348738.65209478</v>
      </c>
      <c r="E30" s="699">
        <v>5519205.7848279998</v>
      </c>
      <c r="F30" s="706">
        <v>2001239.5099999993</v>
      </c>
      <c r="G30" s="706">
        <v>3273838.9806939992</v>
      </c>
      <c r="H30" s="699">
        <v>6462634.0035999976</v>
      </c>
      <c r="I30" s="699">
        <v>13021577.799471708</v>
      </c>
      <c r="J30" s="706">
        <v>3769731.8740419</v>
      </c>
      <c r="K30" s="706">
        <v>551920.57848279993</v>
      </c>
      <c r="L30" s="706">
        <v>600371.853</v>
      </c>
      <c r="M30" s="706">
        <v>1636919.4903469996</v>
      </c>
      <c r="N30" s="706">
        <v>6462634.0035999976</v>
      </c>
      <c r="O30" s="699"/>
    </row>
    <row r="31" spans="1:15">
      <c r="A31" s="631">
        <v>25</v>
      </c>
      <c r="B31" s="632" t="s">
        <v>718</v>
      </c>
      <c r="C31" s="704">
        <v>6271471.408073117</v>
      </c>
      <c r="D31" s="699">
        <v>5578555.2224731194</v>
      </c>
      <c r="E31" s="699">
        <v>124506.2556</v>
      </c>
      <c r="F31" s="706">
        <v>89046.15</v>
      </c>
      <c r="G31" s="706">
        <v>39717.279999999992</v>
      </c>
      <c r="H31" s="699">
        <v>439646.50000000017</v>
      </c>
      <c r="I31" s="699">
        <v>610240.71500946267</v>
      </c>
      <c r="J31" s="706">
        <v>111571.10444946239</v>
      </c>
      <c r="K31" s="706">
        <v>12450.625559999999</v>
      </c>
      <c r="L31" s="706">
        <v>26713.845000000001</v>
      </c>
      <c r="M31" s="706">
        <v>19858.639999999996</v>
      </c>
      <c r="N31" s="706">
        <v>439646.50000000017</v>
      </c>
      <c r="O31" s="699"/>
    </row>
    <row r="32" spans="1:15">
      <c r="A32" s="631">
        <v>26</v>
      </c>
      <c r="B32" s="632" t="s">
        <v>820</v>
      </c>
      <c r="C32" s="704">
        <v>465885692.10221523</v>
      </c>
      <c r="D32" s="699">
        <v>403863107.5190165</v>
      </c>
      <c r="E32" s="699">
        <v>13544490.861879019</v>
      </c>
      <c r="F32" s="706">
        <v>10816159.22346201</v>
      </c>
      <c r="G32" s="706">
        <v>5829512.9943920029</v>
      </c>
      <c r="H32" s="699">
        <v>31832421.503463961</v>
      </c>
      <c r="I32" s="699">
        <v>47363046.538976312</v>
      </c>
      <c r="J32" s="706">
        <v>8016571.6850906853</v>
      </c>
      <c r="K32" s="706">
        <v>1354449.0861878975</v>
      </c>
      <c r="L32" s="706">
        <v>3244847.7670386001</v>
      </c>
      <c r="M32" s="706">
        <v>2914756.4971960015</v>
      </c>
      <c r="N32" s="706">
        <v>31832421.503463961</v>
      </c>
      <c r="O32" s="699"/>
    </row>
    <row r="33" spans="1:15">
      <c r="A33" s="631">
        <v>27</v>
      </c>
      <c r="B33" s="679" t="s">
        <v>68</v>
      </c>
      <c r="C33" s="707">
        <f>SUM(C7:C32)</f>
        <v>1887219399.2251859</v>
      </c>
      <c r="D33" s="707">
        <f t="shared" ref="D33:O33" si="0">SUM(D7:D32)</f>
        <v>1648994237.6436923</v>
      </c>
      <c r="E33" s="707">
        <f t="shared" si="0"/>
        <v>103056615.84977901</v>
      </c>
      <c r="F33" s="707">
        <f t="shared" si="0"/>
        <v>59251851.467891008</v>
      </c>
      <c r="G33" s="707">
        <f t="shared" si="0"/>
        <v>15669699.790302001</v>
      </c>
      <c r="H33" s="707">
        <f t="shared" si="0"/>
        <v>60246994.473518938</v>
      </c>
      <c r="I33" s="707">
        <f t="shared" si="0"/>
        <v>128899277.98319817</v>
      </c>
      <c r="J33" s="707">
        <f t="shared" si="0"/>
        <v>32736216.589183956</v>
      </c>
      <c r="K33" s="707">
        <f t="shared" si="0"/>
        <v>10305661.584977899</v>
      </c>
      <c r="L33" s="707">
        <f t="shared" si="0"/>
        <v>17775555.4403673</v>
      </c>
      <c r="M33" s="707">
        <f t="shared" si="0"/>
        <v>7834849.8951510005</v>
      </c>
      <c r="N33" s="707">
        <f t="shared" si="0"/>
        <v>60246994.473518938</v>
      </c>
      <c r="O33" s="707">
        <f t="shared" si="0"/>
        <v>0</v>
      </c>
    </row>
    <row r="34" spans="1:15">
      <c r="A34" s="633"/>
      <c r="B34" s="633"/>
      <c r="C34" s="633"/>
      <c r="D34" s="633"/>
      <c r="E34" s="633"/>
      <c r="H34" s="633"/>
      <c r="I34" s="633"/>
      <c r="O34" s="633"/>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topLeftCell="C1" zoomScale="85" zoomScaleNormal="85" zoomScaleSheetLayoutView="85" workbookViewId="0">
      <selection activeCell="E13" sqref="E13"/>
    </sheetView>
  </sheetViews>
  <sheetFormatPr defaultColWidth="8.7109375" defaultRowHeight="12.75"/>
  <cols>
    <col min="1" max="1" width="11.85546875" style="603" bestFit="1" customWidth="1"/>
    <col min="2" max="2" width="92" style="603" customWidth="1"/>
    <col min="3" max="3" width="20.85546875" style="603" customWidth="1"/>
    <col min="4" max="4" width="21.85546875" style="603" customWidth="1"/>
    <col min="5" max="5" width="21" style="603" customWidth="1"/>
    <col min="6" max="6" width="22.5703125" style="603" customWidth="1"/>
    <col min="7" max="7" width="23.42578125" style="603" customWidth="1"/>
    <col min="8" max="8" width="23" style="603" customWidth="1"/>
    <col min="9" max="9" width="19.28515625" style="603" customWidth="1"/>
    <col min="10" max="10" width="20.42578125" style="603" customWidth="1"/>
    <col min="11" max="11" width="23.28515625" style="603" customWidth="1"/>
    <col min="12" max="16384" width="8.7109375" style="603"/>
  </cols>
  <sheetData>
    <row r="1" spans="1:12" ht="15">
      <c r="A1" s="602" t="s">
        <v>188</v>
      </c>
      <c r="B1" s="97" t="str">
        <f>Info!C2</f>
        <v>სს ”ლიბერთი ბანკი”</v>
      </c>
    </row>
    <row r="2" spans="1:12">
      <c r="A2" s="604" t="s">
        <v>189</v>
      </c>
      <c r="B2" s="605">
        <f>'1. key ratios'!B2</f>
        <v>44469</v>
      </c>
    </row>
    <row r="3" spans="1:12">
      <c r="A3" s="606" t="s">
        <v>821</v>
      </c>
    </row>
    <row r="4" spans="1:12">
      <c r="C4" s="680" t="s">
        <v>671</v>
      </c>
      <c r="D4" s="680" t="s">
        <v>672</v>
      </c>
      <c r="E4" s="680" t="s">
        <v>673</v>
      </c>
      <c r="F4" s="680" t="s">
        <v>674</v>
      </c>
      <c r="G4" s="680" t="s">
        <v>675</v>
      </c>
      <c r="H4" s="680" t="s">
        <v>676</v>
      </c>
      <c r="I4" s="680" t="s">
        <v>677</v>
      </c>
      <c r="J4" s="680" t="s">
        <v>678</v>
      </c>
      <c r="K4" s="680" t="s">
        <v>679</v>
      </c>
    </row>
    <row r="5" spans="1:12" ht="101.25" customHeight="1">
      <c r="A5" s="833" t="s">
        <v>822</v>
      </c>
      <c r="B5" s="834"/>
      <c r="C5" s="607" t="s">
        <v>823</v>
      </c>
      <c r="D5" s="607" t="s">
        <v>809</v>
      </c>
      <c r="E5" s="607" t="s">
        <v>810</v>
      </c>
      <c r="F5" s="607" t="s">
        <v>1032</v>
      </c>
      <c r="G5" s="607" t="s">
        <v>824</v>
      </c>
      <c r="H5" s="607" t="s">
        <v>825</v>
      </c>
      <c r="I5" s="607" t="s">
        <v>826</v>
      </c>
      <c r="J5" s="607" t="s">
        <v>827</v>
      </c>
      <c r="K5" s="607" t="s">
        <v>828</v>
      </c>
    </row>
    <row r="6" spans="1:12">
      <c r="A6" s="631">
        <v>1</v>
      </c>
      <c r="B6" s="631" t="s">
        <v>829</v>
      </c>
      <c r="C6" s="699">
        <v>23708899.546048999</v>
      </c>
      <c r="D6" s="699">
        <v>659695.978</v>
      </c>
      <c r="E6" s="699">
        <v>0</v>
      </c>
      <c r="F6" s="699">
        <v>133100507.11579674</v>
      </c>
      <c r="G6" s="699">
        <v>680855023.52123439</v>
      </c>
      <c r="H6" s="699">
        <v>25035028.379999999</v>
      </c>
      <c r="I6" s="699">
        <v>477444241.48485202</v>
      </c>
      <c r="J6" s="699">
        <v>41006084.904435545</v>
      </c>
      <c r="K6" s="699">
        <v>505409918.29481816</v>
      </c>
      <c r="L6" s="703"/>
    </row>
    <row r="7" spans="1:12">
      <c r="A7" s="631">
        <v>2</v>
      </c>
      <c r="B7" s="634" t="s">
        <v>830</v>
      </c>
      <c r="C7" s="699"/>
      <c r="D7" s="699">
        <v>0</v>
      </c>
      <c r="E7" s="699"/>
      <c r="F7" s="699"/>
      <c r="G7" s="699"/>
      <c r="H7" s="699"/>
      <c r="I7" s="699"/>
      <c r="J7" s="699"/>
      <c r="K7" s="699"/>
      <c r="L7" s="703"/>
    </row>
    <row r="8" spans="1:12">
      <c r="A8" s="631">
        <v>3</v>
      </c>
      <c r="B8" s="634" t="s">
        <v>781</v>
      </c>
      <c r="C8" s="699">
        <v>8352549.5439199992</v>
      </c>
      <c r="D8" s="699"/>
      <c r="E8" s="699"/>
      <c r="F8" s="699"/>
      <c r="G8" s="699"/>
      <c r="H8" s="699"/>
      <c r="I8" s="699"/>
      <c r="J8" s="699"/>
      <c r="K8" s="699">
        <v>114318524.279708</v>
      </c>
      <c r="L8" s="703"/>
    </row>
    <row r="9" spans="1:12">
      <c r="A9" s="631">
        <v>4</v>
      </c>
      <c r="B9" s="658" t="s">
        <v>831</v>
      </c>
      <c r="C9" s="699">
        <v>0</v>
      </c>
      <c r="D9" s="699"/>
      <c r="E9" s="699"/>
      <c r="F9" s="699">
        <v>1183604.0644654981</v>
      </c>
      <c r="G9" s="699">
        <v>54699816.5851117</v>
      </c>
      <c r="H9" s="699">
        <v>0</v>
      </c>
      <c r="I9" s="699">
        <v>23885492.866028003</v>
      </c>
      <c r="J9" s="699"/>
      <c r="K9" s="699">
        <v>55399632.216892362</v>
      </c>
      <c r="L9" s="703"/>
    </row>
    <row r="10" spans="1:12">
      <c r="A10" s="631">
        <v>5</v>
      </c>
      <c r="B10" s="681" t="s">
        <v>832</v>
      </c>
      <c r="C10" s="699"/>
      <c r="D10" s="699"/>
      <c r="E10" s="699"/>
      <c r="F10" s="699"/>
      <c r="G10" s="699"/>
      <c r="H10" s="699"/>
      <c r="I10" s="699"/>
      <c r="J10" s="699"/>
      <c r="K10" s="699"/>
      <c r="L10" s="703"/>
    </row>
    <row r="11" spans="1:12">
      <c r="A11" s="631">
        <v>6</v>
      </c>
      <c r="B11" s="681" t="s">
        <v>833</v>
      </c>
      <c r="C11" s="699"/>
      <c r="D11" s="699"/>
      <c r="E11" s="699"/>
      <c r="F11" s="699"/>
      <c r="G11" s="699"/>
      <c r="H11" s="699"/>
      <c r="I11" s="699"/>
      <c r="J11" s="699"/>
      <c r="K11" s="699"/>
      <c r="L11" s="703"/>
    </row>
    <row r="12" spans="1:12">
      <c r="C12" s="703"/>
      <c r="D12" s="703"/>
      <c r="E12" s="703"/>
      <c r="F12" s="703"/>
      <c r="G12" s="703"/>
      <c r="H12" s="703"/>
      <c r="I12" s="703"/>
      <c r="J12" s="703"/>
      <c r="K12" s="703"/>
      <c r="L12" s="70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85" zoomScaleNormal="85" zoomScaleSheetLayoutView="100" workbookViewId="0">
      <selection activeCell="I32" sqref="I32"/>
    </sheetView>
  </sheetViews>
  <sheetFormatPr defaultRowHeight="15"/>
  <cols>
    <col min="1" max="1" width="10" style="99" bestFit="1" customWidth="1"/>
    <col min="2" max="2" width="71.7109375" style="99" customWidth="1"/>
    <col min="3" max="15" width="19" style="99" customWidth="1"/>
    <col min="16" max="19" width="32.140625" style="99" customWidth="1"/>
    <col min="20" max="16384" width="9.140625" style="99"/>
  </cols>
  <sheetData>
    <row r="1" spans="1:19" ht="15.75">
      <c r="A1" s="602" t="s">
        <v>188</v>
      </c>
      <c r="B1" s="97" t="str">
        <f>Info!C2</f>
        <v>სს ”ლიბერთი ბანკი”</v>
      </c>
    </row>
    <row r="2" spans="1:19">
      <c r="A2" s="604" t="s">
        <v>189</v>
      </c>
      <c r="B2" s="605">
        <f>'1. key ratios'!B2</f>
        <v>44469</v>
      </c>
    </row>
    <row r="3" spans="1:19">
      <c r="A3" s="606" t="s">
        <v>961</v>
      </c>
      <c r="B3" s="603"/>
    </row>
    <row r="4" spans="1:19">
      <c r="A4" s="606"/>
      <c r="B4" s="603"/>
    </row>
    <row r="5" spans="1:19" ht="24" customHeight="1">
      <c r="A5" s="835" t="s">
        <v>991</v>
      </c>
      <c r="B5" s="835"/>
      <c r="C5" s="791" t="s">
        <v>784</v>
      </c>
      <c r="D5" s="791"/>
      <c r="E5" s="791"/>
      <c r="F5" s="791"/>
      <c r="G5" s="791"/>
      <c r="H5" s="791"/>
      <c r="I5" s="791" t="s">
        <v>999</v>
      </c>
      <c r="J5" s="791"/>
      <c r="K5" s="791"/>
      <c r="L5" s="791"/>
      <c r="M5" s="791"/>
      <c r="N5" s="791"/>
      <c r="O5" s="793" t="s">
        <v>987</v>
      </c>
      <c r="P5" s="793" t="s">
        <v>994</v>
      </c>
      <c r="Q5" s="793" t="s">
        <v>993</v>
      </c>
      <c r="R5" s="793" t="s">
        <v>998</v>
      </c>
      <c r="S5" s="793" t="s">
        <v>988</v>
      </c>
    </row>
    <row r="6" spans="1:19" ht="36" customHeight="1">
      <c r="A6" s="835"/>
      <c r="B6" s="835"/>
      <c r="C6" s="682"/>
      <c r="D6" s="620" t="s">
        <v>815</v>
      </c>
      <c r="E6" s="620" t="s">
        <v>816</v>
      </c>
      <c r="F6" s="620" t="s">
        <v>817</v>
      </c>
      <c r="G6" s="620" t="s">
        <v>818</v>
      </c>
      <c r="H6" s="620" t="s">
        <v>819</v>
      </c>
      <c r="I6" s="682"/>
      <c r="J6" s="620" t="s">
        <v>815</v>
      </c>
      <c r="K6" s="620" t="s">
        <v>816</v>
      </c>
      <c r="L6" s="620" t="s">
        <v>817</v>
      </c>
      <c r="M6" s="620" t="s">
        <v>818</v>
      </c>
      <c r="N6" s="620" t="s">
        <v>819</v>
      </c>
      <c r="O6" s="793"/>
      <c r="P6" s="793"/>
      <c r="Q6" s="793"/>
      <c r="R6" s="793"/>
      <c r="S6" s="793"/>
    </row>
    <row r="7" spans="1:19">
      <c r="A7" s="665">
        <v>1</v>
      </c>
      <c r="B7" s="683" t="s">
        <v>962</v>
      </c>
      <c r="C7" s="699">
        <v>153782.17000000001</v>
      </c>
      <c r="D7" s="699">
        <v>153782.17000000001</v>
      </c>
      <c r="E7" s="699">
        <v>0</v>
      </c>
      <c r="F7" s="699">
        <v>0</v>
      </c>
      <c r="G7" s="699">
        <v>0</v>
      </c>
      <c r="H7" s="699">
        <v>0</v>
      </c>
      <c r="I7" s="699">
        <v>3075.6433999999999</v>
      </c>
      <c r="J7" s="699">
        <v>3075.6433999999999</v>
      </c>
      <c r="K7" s="699">
        <v>0</v>
      </c>
      <c r="L7" s="699">
        <v>0</v>
      </c>
      <c r="M7" s="699">
        <v>0</v>
      </c>
      <c r="N7" s="699">
        <v>0</v>
      </c>
      <c r="O7" s="699">
        <v>5</v>
      </c>
      <c r="P7" s="726">
        <v>0</v>
      </c>
      <c r="Q7" s="726">
        <v>0</v>
      </c>
      <c r="R7" s="726">
        <v>0.15537254075033535</v>
      </c>
      <c r="S7" s="723">
        <v>48.79396852011832</v>
      </c>
    </row>
    <row r="8" spans="1:19">
      <c r="A8" s="665">
        <v>2</v>
      </c>
      <c r="B8" s="684" t="s">
        <v>963</v>
      </c>
      <c r="C8" s="699">
        <v>805781806.46025944</v>
      </c>
      <c r="D8" s="699">
        <v>746734113.40545034</v>
      </c>
      <c r="E8" s="699">
        <v>13959926.897368001</v>
      </c>
      <c r="F8" s="699">
        <v>9276985.6176609993</v>
      </c>
      <c r="G8" s="699">
        <v>7419291.1856319997</v>
      </c>
      <c r="H8" s="699">
        <v>28391489.354148</v>
      </c>
      <c r="I8" s="699">
        <v>51146026.403618507</v>
      </c>
      <c r="J8" s="699">
        <v>14865803.081619408</v>
      </c>
      <c r="K8" s="699">
        <v>1395992.6897368</v>
      </c>
      <c r="L8" s="699">
        <v>2783095.6852982999</v>
      </c>
      <c r="M8" s="699">
        <v>3709645.5928159999</v>
      </c>
      <c r="N8" s="699">
        <v>28391489.354148</v>
      </c>
      <c r="O8" s="699">
        <v>477865</v>
      </c>
      <c r="P8" s="726">
        <v>0.24186034768654063</v>
      </c>
      <c r="Q8" s="726">
        <v>0.29291045931430726</v>
      </c>
      <c r="R8" s="726">
        <v>0.24861095768014563</v>
      </c>
      <c r="S8" s="723">
        <v>36.665875098890034</v>
      </c>
    </row>
    <row r="9" spans="1:19">
      <c r="A9" s="665">
        <v>3</v>
      </c>
      <c r="B9" s="684" t="s">
        <v>964</v>
      </c>
      <c r="C9" s="699">
        <v>0</v>
      </c>
      <c r="D9" s="699">
        <v>0</v>
      </c>
      <c r="E9" s="699">
        <v>0</v>
      </c>
      <c r="F9" s="699">
        <v>0</v>
      </c>
      <c r="G9" s="699">
        <v>0</v>
      </c>
      <c r="H9" s="699">
        <v>0</v>
      </c>
      <c r="I9" s="699">
        <v>0</v>
      </c>
      <c r="J9" s="699">
        <v>0</v>
      </c>
      <c r="K9" s="699">
        <v>0</v>
      </c>
      <c r="L9" s="699">
        <v>0</v>
      </c>
      <c r="M9" s="699">
        <v>0</v>
      </c>
      <c r="N9" s="699">
        <v>0</v>
      </c>
      <c r="O9" s="699">
        <v>0</v>
      </c>
      <c r="P9" s="726">
        <v>0</v>
      </c>
      <c r="Q9" s="726">
        <v>0</v>
      </c>
      <c r="R9" s="726">
        <v>0</v>
      </c>
      <c r="S9" s="723">
        <v>0</v>
      </c>
    </row>
    <row r="10" spans="1:19">
      <c r="A10" s="665">
        <v>4</v>
      </c>
      <c r="B10" s="684" t="s">
        <v>965</v>
      </c>
      <c r="C10" s="699">
        <v>16501542.17</v>
      </c>
      <c r="D10" s="699">
        <v>1292129.3899999999</v>
      </c>
      <c r="E10" s="699">
        <v>631831.04000000004</v>
      </c>
      <c r="F10" s="699">
        <v>191726.64</v>
      </c>
      <c r="G10" s="699">
        <v>131841.49</v>
      </c>
      <c r="H10" s="699">
        <v>14254013.609999999</v>
      </c>
      <c r="I10" s="699">
        <v>14466478.038799999</v>
      </c>
      <c r="J10" s="699">
        <v>25842.587800000001</v>
      </c>
      <c r="K10" s="699">
        <v>63183.103999999999</v>
      </c>
      <c r="L10" s="699">
        <v>57517.991999999998</v>
      </c>
      <c r="M10" s="699">
        <v>65920.744999999995</v>
      </c>
      <c r="N10" s="699">
        <v>14254013.609999999</v>
      </c>
      <c r="O10" s="699">
        <v>23873</v>
      </c>
      <c r="P10" s="726">
        <v>0.24</v>
      </c>
      <c r="Q10" s="726">
        <v>0.26792509621063448</v>
      </c>
      <c r="R10" s="726">
        <v>0.51945808462065701</v>
      </c>
      <c r="S10" s="723">
        <v>1.8127586079956652</v>
      </c>
    </row>
    <row r="11" spans="1:19">
      <c r="A11" s="665">
        <v>5</v>
      </c>
      <c r="B11" s="684" t="s">
        <v>966</v>
      </c>
      <c r="C11" s="699">
        <v>9958691.2590774391</v>
      </c>
      <c r="D11" s="699">
        <v>7252301.7517704396</v>
      </c>
      <c r="E11" s="699">
        <v>314741.84000000003</v>
      </c>
      <c r="F11" s="699">
        <v>117271.9</v>
      </c>
      <c r="G11" s="699">
        <v>68503.759999999995</v>
      </c>
      <c r="H11" s="699">
        <v>2205872.007307</v>
      </c>
      <c r="I11" s="699">
        <v>2451781.838942409</v>
      </c>
      <c r="J11" s="699">
        <v>145002.19763540881</v>
      </c>
      <c r="K11" s="699">
        <v>31474.184000000001</v>
      </c>
      <c r="L11" s="699">
        <v>35181.57</v>
      </c>
      <c r="M11" s="699">
        <v>34251.879999999997</v>
      </c>
      <c r="N11" s="699">
        <v>2205872.007307</v>
      </c>
      <c r="O11" s="699">
        <v>83117</v>
      </c>
      <c r="P11" s="726">
        <v>0.18493522326520789</v>
      </c>
      <c r="Q11" s="726">
        <v>0.26913292416203605</v>
      </c>
      <c r="R11" s="726">
        <v>0.18314384843857096</v>
      </c>
      <c r="S11" s="723">
        <v>19.680283104460411</v>
      </c>
    </row>
    <row r="12" spans="1:19">
      <c r="A12" s="665">
        <v>6</v>
      </c>
      <c r="B12" s="684" t="s">
        <v>967</v>
      </c>
      <c r="C12" s="699">
        <v>14552674.114828</v>
      </c>
      <c r="D12" s="699">
        <v>11887186.074828001</v>
      </c>
      <c r="E12" s="699">
        <v>455906.22</v>
      </c>
      <c r="F12" s="699">
        <v>121879.07</v>
      </c>
      <c r="G12" s="699">
        <v>158631.75</v>
      </c>
      <c r="H12" s="699">
        <v>1929071</v>
      </c>
      <c r="I12" s="699">
        <v>2328284.9280965598</v>
      </c>
      <c r="J12" s="699">
        <v>237743.71009656001</v>
      </c>
      <c r="K12" s="699">
        <v>45590.622000000003</v>
      </c>
      <c r="L12" s="699">
        <v>36563.720999999998</v>
      </c>
      <c r="M12" s="699">
        <v>79315.875</v>
      </c>
      <c r="N12" s="699">
        <v>1929071</v>
      </c>
      <c r="O12" s="699">
        <v>29839</v>
      </c>
      <c r="P12" s="726">
        <v>0.2830766988922262</v>
      </c>
      <c r="Q12" s="726">
        <v>0.35465136836647915</v>
      </c>
      <c r="R12" s="726">
        <v>0.3202134830097923</v>
      </c>
      <c r="S12" s="723">
        <v>30.751138138361405</v>
      </c>
    </row>
    <row r="13" spans="1:19">
      <c r="A13" s="665">
        <v>7</v>
      </c>
      <c r="B13" s="684" t="s">
        <v>968</v>
      </c>
      <c r="C13" s="699">
        <v>151885140.63692099</v>
      </c>
      <c r="D13" s="699">
        <v>144225326.47498101</v>
      </c>
      <c r="E13" s="699">
        <v>3418644.4501109999</v>
      </c>
      <c r="F13" s="699">
        <v>3827457.453069</v>
      </c>
      <c r="G13" s="699">
        <v>144642.80876000001</v>
      </c>
      <c r="H13" s="699">
        <v>269069.45</v>
      </c>
      <c r="I13" s="699">
        <v>4715999.0648114197</v>
      </c>
      <c r="J13" s="699">
        <v>2884506.5294996202</v>
      </c>
      <c r="K13" s="699">
        <v>341864.44501109998</v>
      </c>
      <c r="L13" s="699">
        <v>1148237.2359207</v>
      </c>
      <c r="M13" s="699">
        <v>72321.404380000007</v>
      </c>
      <c r="N13" s="699">
        <v>269069.45</v>
      </c>
      <c r="O13" s="699">
        <v>1950</v>
      </c>
      <c r="P13" s="726">
        <v>0.114512171095227</v>
      </c>
      <c r="Q13" s="726">
        <v>0.12399616569490002</v>
      </c>
      <c r="R13" s="726">
        <v>0.10573709677475179</v>
      </c>
      <c r="S13" s="723">
        <v>131.08464975983176</v>
      </c>
    </row>
    <row r="14" spans="1:19">
      <c r="A14" s="685">
        <v>7.1</v>
      </c>
      <c r="B14" s="686" t="s">
        <v>969</v>
      </c>
      <c r="C14" s="699">
        <v>139117288.00695801</v>
      </c>
      <c r="D14" s="699">
        <v>132030147.73128299</v>
      </c>
      <c r="E14" s="699">
        <v>2916458.353846</v>
      </c>
      <c r="F14" s="699">
        <v>3827457.453069</v>
      </c>
      <c r="G14" s="699">
        <v>144642.80876000001</v>
      </c>
      <c r="H14" s="699">
        <v>198581.66</v>
      </c>
      <c r="I14" s="699">
        <v>4351389.0903109601</v>
      </c>
      <c r="J14" s="699">
        <v>2640602.9546256601</v>
      </c>
      <c r="K14" s="699">
        <v>291645.83538459998</v>
      </c>
      <c r="L14" s="699">
        <v>1148237.2359207</v>
      </c>
      <c r="M14" s="699">
        <v>72321.404380000007</v>
      </c>
      <c r="N14" s="699">
        <v>198581.66</v>
      </c>
      <c r="O14" s="699">
        <v>1687</v>
      </c>
      <c r="P14" s="726">
        <v>0.1135706689965354</v>
      </c>
      <c r="Q14" s="726">
        <v>0.12304556379240908</v>
      </c>
      <c r="R14" s="726">
        <v>0.10520087707296036</v>
      </c>
      <c r="S14" s="723">
        <v>131.30528430351953</v>
      </c>
    </row>
    <row r="15" spans="1:19" ht="25.5">
      <c r="A15" s="685">
        <v>7.2</v>
      </c>
      <c r="B15" s="686" t="s">
        <v>970</v>
      </c>
      <c r="C15" s="699">
        <v>2728182.4101510001</v>
      </c>
      <c r="D15" s="699">
        <v>2728182.4101510001</v>
      </c>
      <c r="E15" s="699">
        <v>0</v>
      </c>
      <c r="F15" s="699">
        <v>0</v>
      </c>
      <c r="G15" s="699">
        <v>0</v>
      </c>
      <c r="H15" s="699">
        <v>0</v>
      </c>
      <c r="I15" s="699">
        <v>54563.648203019999</v>
      </c>
      <c r="J15" s="699">
        <v>54563.648203019999</v>
      </c>
      <c r="K15" s="699">
        <v>0</v>
      </c>
      <c r="L15" s="699">
        <v>0</v>
      </c>
      <c r="M15" s="699">
        <v>0</v>
      </c>
      <c r="N15" s="699">
        <v>0</v>
      </c>
      <c r="O15" s="699">
        <v>38</v>
      </c>
      <c r="P15" s="726">
        <v>0.1140932144538733</v>
      </c>
      <c r="Q15" s="726">
        <v>0.12195991539119211</v>
      </c>
      <c r="R15" s="726">
        <v>0.10197352193297185</v>
      </c>
      <c r="S15" s="723">
        <v>127.11271115497019</v>
      </c>
    </row>
    <row r="16" spans="1:19">
      <c r="A16" s="685">
        <v>7.3</v>
      </c>
      <c r="B16" s="686" t="s">
        <v>971</v>
      </c>
      <c r="C16" s="699">
        <v>10039670.219812</v>
      </c>
      <c r="D16" s="699">
        <v>9466996.3335469998</v>
      </c>
      <c r="E16" s="699">
        <v>502186.096265</v>
      </c>
      <c r="F16" s="699">
        <v>0</v>
      </c>
      <c r="G16" s="699">
        <v>0</v>
      </c>
      <c r="H16" s="699">
        <v>70487.789999999994</v>
      </c>
      <c r="I16" s="699">
        <v>310046.32629743998</v>
      </c>
      <c r="J16" s="699">
        <v>189339.92667094001</v>
      </c>
      <c r="K16" s="699">
        <v>50218.609626500001</v>
      </c>
      <c r="L16" s="699">
        <v>0</v>
      </c>
      <c r="M16" s="699">
        <v>0</v>
      </c>
      <c r="N16" s="699">
        <v>70487.789999999994</v>
      </c>
      <c r="O16" s="699">
        <v>225</v>
      </c>
      <c r="P16" s="726">
        <v>0.12509407836366593</v>
      </c>
      <c r="Q16" s="726">
        <v>0.13556485063689439</v>
      </c>
      <c r="R16" s="726">
        <v>0.11419007854742849</v>
      </c>
      <c r="S16" s="723">
        <v>129.10670567524178</v>
      </c>
    </row>
    <row r="17" spans="1:19">
      <c r="A17" s="665">
        <v>8</v>
      </c>
      <c r="B17" s="684" t="s">
        <v>972</v>
      </c>
      <c r="C17" s="699">
        <v>73445449.016172007</v>
      </c>
      <c r="D17" s="699">
        <v>71970425.74402</v>
      </c>
      <c r="E17" s="699">
        <v>291078.33</v>
      </c>
      <c r="F17" s="699">
        <v>405099.01368799998</v>
      </c>
      <c r="G17" s="699">
        <v>158845.34</v>
      </c>
      <c r="H17" s="699">
        <v>620000.58846400003</v>
      </c>
      <c r="I17" s="699">
        <v>2289469.3104508002</v>
      </c>
      <c r="J17" s="699">
        <v>1439408.5148803999</v>
      </c>
      <c r="K17" s="699">
        <v>29107.832999999999</v>
      </c>
      <c r="L17" s="699">
        <v>121529.70410639999</v>
      </c>
      <c r="M17" s="699">
        <v>79422.67</v>
      </c>
      <c r="N17" s="699">
        <v>620000.58846400003</v>
      </c>
      <c r="O17" s="699">
        <v>65979</v>
      </c>
      <c r="P17" s="726">
        <v>0.19668903846534608</v>
      </c>
      <c r="Q17" s="726">
        <v>0.26469760827358063</v>
      </c>
      <c r="R17" s="726">
        <v>0.21810662671113168</v>
      </c>
      <c r="S17" s="723">
        <v>0.69270123071513612</v>
      </c>
    </row>
    <row r="18" spans="1:19">
      <c r="A18" s="687">
        <v>9</v>
      </c>
      <c r="B18" s="688" t="s">
        <v>973</v>
      </c>
      <c r="C18" s="721">
        <v>0</v>
      </c>
      <c r="D18" s="721">
        <v>0</v>
      </c>
      <c r="E18" s="721">
        <v>0</v>
      </c>
      <c r="F18" s="721">
        <v>0</v>
      </c>
      <c r="G18" s="721">
        <v>0</v>
      </c>
      <c r="H18" s="721">
        <v>0</v>
      </c>
      <c r="I18" s="721">
        <v>0</v>
      </c>
      <c r="J18" s="721">
        <v>0</v>
      </c>
      <c r="K18" s="721">
        <v>0</v>
      </c>
      <c r="L18" s="721">
        <v>0</v>
      </c>
      <c r="M18" s="721">
        <v>0</v>
      </c>
      <c r="N18" s="721">
        <v>0</v>
      </c>
      <c r="O18" s="721">
        <v>0</v>
      </c>
      <c r="P18" s="726">
        <v>0</v>
      </c>
      <c r="Q18" s="726">
        <v>0</v>
      </c>
      <c r="R18" s="726">
        <v>0</v>
      </c>
      <c r="S18" s="724">
        <v>0</v>
      </c>
    </row>
    <row r="19" spans="1:19">
      <c r="A19" s="689">
        <v>10</v>
      </c>
      <c r="B19" s="690" t="s">
        <v>992</v>
      </c>
      <c r="C19" s="700">
        <v>1072279085.8272578</v>
      </c>
      <c r="D19" s="700">
        <v>983515265.01104975</v>
      </c>
      <c r="E19" s="700">
        <v>19072128.777479</v>
      </c>
      <c r="F19" s="700">
        <v>13940419.694418</v>
      </c>
      <c r="G19" s="700">
        <v>8081756.334392</v>
      </c>
      <c r="H19" s="700">
        <v>47669516.009919003</v>
      </c>
      <c r="I19" s="700">
        <v>77401115.228119716</v>
      </c>
      <c r="J19" s="700">
        <v>19601382.264931399</v>
      </c>
      <c r="K19" s="700">
        <v>1907212.8777479001</v>
      </c>
      <c r="L19" s="700">
        <v>4182125.9083253993</v>
      </c>
      <c r="M19" s="700">
        <v>4040878.167196</v>
      </c>
      <c r="N19" s="700">
        <v>47669516.009919003</v>
      </c>
      <c r="O19" s="700">
        <v>682628</v>
      </c>
      <c r="P19" s="726">
        <v>0.22639617119435099</v>
      </c>
      <c r="Q19" s="726">
        <v>0.26659166516441979</v>
      </c>
      <c r="R19" s="726">
        <v>0.23080242012196764</v>
      </c>
      <c r="S19" s="725">
        <v>46.80339294432931</v>
      </c>
    </row>
    <row r="20" spans="1:19" ht="25.5">
      <c r="A20" s="685">
        <v>10.1</v>
      </c>
      <c r="B20" s="686" t="s">
        <v>997</v>
      </c>
      <c r="C20" s="699">
        <v>383957880.0176</v>
      </c>
      <c r="D20" s="699">
        <v>364461527.77200001</v>
      </c>
      <c r="E20" s="699">
        <v>2336663.0956000001</v>
      </c>
      <c r="F20" s="699">
        <v>1621868.51</v>
      </c>
      <c r="G20" s="699">
        <v>1486813.17</v>
      </c>
      <c r="H20" s="699">
        <v>14051007.470000001</v>
      </c>
      <c r="I20" s="699">
        <v>22803871.1884</v>
      </c>
      <c r="J20" s="699">
        <v>7289230.2708400004</v>
      </c>
      <c r="K20" s="699">
        <v>233666.30955999999</v>
      </c>
      <c r="L20" s="699">
        <v>486560.55300000001</v>
      </c>
      <c r="M20" s="699">
        <v>743406.58499999996</v>
      </c>
      <c r="N20" s="699">
        <v>14051007.470000001</v>
      </c>
      <c r="O20" s="699">
        <v>406861</v>
      </c>
      <c r="P20" s="726">
        <v>0.30703508036593941</v>
      </c>
      <c r="Q20" s="726">
        <v>0.35389575202146845</v>
      </c>
      <c r="R20" s="726">
        <v>0.29415567985794655</v>
      </c>
      <c r="S20" s="723">
        <v>33.465334227869569</v>
      </c>
    </row>
    <row r="23" spans="1:19">
      <c r="C23" s="722"/>
      <c r="D23" s="722"/>
      <c r="E23" s="722"/>
      <c r="F23" s="722"/>
      <c r="G23" s="722"/>
      <c r="H23" s="722"/>
      <c r="I23" s="722"/>
      <c r="J23" s="722"/>
      <c r="K23" s="722"/>
      <c r="L23" s="722"/>
      <c r="M23" s="722"/>
      <c r="N23" s="722"/>
      <c r="O23" s="722"/>
      <c r="P23" s="722"/>
      <c r="Q23" s="722"/>
      <c r="R23" s="722"/>
      <c r="S23" s="722"/>
    </row>
    <row r="24" spans="1:19">
      <c r="C24" s="722"/>
      <c r="D24" s="722"/>
      <c r="E24" s="722"/>
      <c r="F24" s="722"/>
      <c r="G24" s="722"/>
      <c r="H24" s="722"/>
      <c r="I24" s="722"/>
      <c r="J24" s="722"/>
      <c r="K24" s="722"/>
      <c r="L24" s="722"/>
      <c r="M24" s="722"/>
      <c r="N24" s="722"/>
      <c r="O24" s="722"/>
      <c r="P24" s="722"/>
      <c r="Q24" s="722"/>
      <c r="R24" s="722"/>
      <c r="S24" s="722"/>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9.5703125" style="98" bestFit="1" customWidth="1"/>
    <col min="2" max="2" width="55.140625" style="98" bestFit="1" customWidth="1"/>
    <col min="3" max="8" width="14.7109375" style="98" customWidth="1"/>
    <col min="9" max="16384" width="9.140625" style="99"/>
  </cols>
  <sheetData>
    <row r="1" spans="1:8">
      <c r="A1" s="96" t="s">
        <v>188</v>
      </c>
      <c r="B1" s="98" t="str">
        <f>Info!C2</f>
        <v>სს ”ლიბერთი ბანკი”</v>
      </c>
    </row>
    <row r="2" spans="1:8">
      <c r="A2" s="96" t="s">
        <v>189</v>
      </c>
      <c r="B2" s="155">
        <f>'1. key ratios'!B2</f>
        <v>44469</v>
      </c>
    </row>
    <row r="3" spans="1:8">
      <c r="A3" s="96"/>
    </row>
    <row r="4" spans="1:8" ht="16.5" thickBot="1">
      <c r="A4" s="156" t="s">
        <v>405</v>
      </c>
      <c r="B4" s="157" t="s">
        <v>243</v>
      </c>
      <c r="C4" s="156"/>
      <c r="D4" s="158"/>
      <c r="E4" s="158"/>
      <c r="F4" s="159"/>
      <c r="G4" s="159"/>
      <c r="H4" s="160" t="s">
        <v>93</v>
      </c>
    </row>
    <row r="5" spans="1:8">
      <c r="A5" s="161"/>
      <c r="B5" s="162"/>
      <c r="C5" s="729" t="s">
        <v>194</v>
      </c>
      <c r="D5" s="730"/>
      <c r="E5" s="731"/>
      <c r="F5" s="729" t="s">
        <v>195</v>
      </c>
      <c r="G5" s="730"/>
      <c r="H5" s="732"/>
    </row>
    <row r="6" spans="1:8">
      <c r="A6" s="163" t="s">
        <v>26</v>
      </c>
      <c r="B6" s="164" t="s">
        <v>153</v>
      </c>
      <c r="C6" s="165" t="s">
        <v>27</v>
      </c>
      <c r="D6" s="165" t="s">
        <v>94</v>
      </c>
      <c r="E6" s="165" t="s">
        <v>68</v>
      </c>
      <c r="F6" s="165" t="s">
        <v>27</v>
      </c>
      <c r="G6" s="165" t="s">
        <v>94</v>
      </c>
      <c r="H6" s="166" t="s">
        <v>68</v>
      </c>
    </row>
    <row r="7" spans="1:8">
      <c r="A7" s="163">
        <v>1</v>
      </c>
      <c r="B7" s="167" t="s">
        <v>154</v>
      </c>
      <c r="C7" s="168">
        <v>206559495.40000001</v>
      </c>
      <c r="D7" s="168">
        <v>72252226.399000019</v>
      </c>
      <c r="E7" s="169">
        <f>C7+D7</f>
        <v>278811721.79900002</v>
      </c>
      <c r="F7" s="170">
        <v>179365140.04999998</v>
      </c>
      <c r="G7" s="171">
        <v>61298156.979999997</v>
      </c>
      <c r="H7" s="172">
        <f>F7+G7</f>
        <v>240663297.02999997</v>
      </c>
    </row>
    <row r="8" spans="1:8">
      <c r="A8" s="163">
        <v>2</v>
      </c>
      <c r="B8" s="167" t="s">
        <v>155</v>
      </c>
      <c r="C8" s="168">
        <v>325485.59000000003</v>
      </c>
      <c r="D8" s="168">
        <v>62631945.013999991</v>
      </c>
      <c r="E8" s="169">
        <f t="shared" ref="E8:E20" si="0">C8+D8</f>
        <v>62957430.603999995</v>
      </c>
      <c r="F8" s="170">
        <v>0</v>
      </c>
      <c r="G8" s="171">
        <v>169835874.94999999</v>
      </c>
      <c r="H8" s="172">
        <f t="shared" ref="H8:H40" si="1">F8+G8</f>
        <v>169835874.94999999</v>
      </c>
    </row>
    <row r="9" spans="1:8">
      <c r="A9" s="163">
        <v>3</v>
      </c>
      <c r="B9" s="167" t="s">
        <v>156</v>
      </c>
      <c r="C9" s="168">
        <v>581531.91</v>
      </c>
      <c r="D9" s="168">
        <v>236836531.51000002</v>
      </c>
      <c r="E9" s="169">
        <f t="shared" si="0"/>
        <v>237418063.42000002</v>
      </c>
      <c r="F9" s="170">
        <v>566119.68000000005</v>
      </c>
      <c r="G9" s="171">
        <v>380584586.51999998</v>
      </c>
      <c r="H9" s="172">
        <f t="shared" si="1"/>
        <v>381150706.19999999</v>
      </c>
    </row>
    <row r="10" spans="1:8">
      <c r="A10" s="163">
        <v>4</v>
      </c>
      <c r="B10" s="167" t="s">
        <v>185</v>
      </c>
      <c r="C10" s="168">
        <v>0</v>
      </c>
      <c r="D10" s="168">
        <v>0</v>
      </c>
      <c r="E10" s="169">
        <f t="shared" si="0"/>
        <v>0</v>
      </c>
      <c r="F10" s="170">
        <v>0</v>
      </c>
      <c r="G10" s="171">
        <v>0</v>
      </c>
      <c r="H10" s="172">
        <f t="shared" si="1"/>
        <v>0</v>
      </c>
    </row>
    <row r="11" spans="1:8">
      <c r="A11" s="163">
        <v>5</v>
      </c>
      <c r="B11" s="167" t="s">
        <v>157</v>
      </c>
      <c r="C11" s="168">
        <v>233842165.69000003</v>
      </c>
      <c r="D11" s="168">
        <v>0</v>
      </c>
      <c r="E11" s="169">
        <f t="shared" si="0"/>
        <v>233842165.69000003</v>
      </c>
      <c r="F11" s="170">
        <v>251289888.67000002</v>
      </c>
      <c r="G11" s="171">
        <v>0</v>
      </c>
      <c r="H11" s="172">
        <f t="shared" si="1"/>
        <v>251289888.67000002</v>
      </c>
    </row>
    <row r="12" spans="1:8">
      <c r="A12" s="163">
        <v>6.1</v>
      </c>
      <c r="B12" s="173" t="s">
        <v>158</v>
      </c>
      <c r="C12" s="168">
        <v>1488097679.1700106</v>
      </c>
      <c r="D12" s="168">
        <v>399121719.95699936</v>
      </c>
      <c r="E12" s="169">
        <f t="shared" si="0"/>
        <v>1887219399.1270099</v>
      </c>
      <c r="F12" s="170">
        <v>1155287667.0000472</v>
      </c>
      <c r="G12" s="171">
        <v>352279107.01000011</v>
      </c>
      <c r="H12" s="172">
        <f t="shared" si="1"/>
        <v>1507566774.0100474</v>
      </c>
    </row>
    <row r="13" spans="1:8">
      <c r="A13" s="163">
        <v>6.2</v>
      </c>
      <c r="B13" s="173" t="s">
        <v>159</v>
      </c>
      <c r="C13" s="168">
        <v>-98236428.833139345</v>
      </c>
      <c r="D13" s="168">
        <v>-30662849.148859773</v>
      </c>
      <c r="E13" s="169">
        <f t="shared" si="0"/>
        <v>-128899277.98199911</v>
      </c>
      <c r="F13" s="170">
        <v>-99999707.486000612</v>
      </c>
      <c r="G13" s="171">
        <v>-23454165.511200007</v>
      </c>
      <c r="H13" s="172">
        <f t="shared" si="1"/>
        <v>-123453872.99720062</v>
      </c>
    </row>
    <row r="14" spans="1:8">
      <c r="A14" s="163">
        <v>6</v>
      </c>
      <c r="B14" s="167" t="s">
        <v>160</v>
      </c>
      <c r="C14" s="169">
        <f>C12+C13</f>
        <v>1389861250.3368711</v>
      </c>
      <c r="D14" s="169">
        <f>D12+D13</f>
        <v>368458870.80813956</v>
      </c>
      <c r="E14" s="169">
        <f>C14+D14</f>
        <v>1758320121.1450107</v>
      </c>
      <c r="F14" s="169">
        <f>F12+F13</f>
        <v>1055287959.5140465</v>
      </c>
      <c r="G14" s="169">
        <f>G12+G13</f>
        <v>328824941.4988001</v>
      </c>
      <c r="H14" s="172">
        <f t="shared" si="1"/>
        <v>1384112901.0128467</v>
      </c>
    </row>
    <row r="15" spans="1:8">
      <c r="A15" s="163">
        <v>7</v>
      </c>
      <c r="B15" s="167" t="s">
        <v>161</v>
      </c>
      <c r="C15" s="168">
        <v>32885324.529999997</v>
      </c>
      <c r="D15" s="168">
        <v>2863380.5070000002</v>
      </c>
      <c r="E15" s="169">
        <f t="shared" si="0"/>
        <v>35748705.037</v>
      </c>
      <c r="F15" s="170">
        <v>44222866.709999993</v>
      </c>
      <c r="G15" s="171">
        <v>4472665.55</v>
      </c>
      <c r="H15" s="172">
        <f t="shared" si="1"/>
        <v>48695532.25999999</v>
      </c>
    </row>
    <row r="16" spans="1:8">
      <c r="A16" s="163">
        <v>8</v>
      </c>
      <c r="B16" s="167" t="s">
        <v>162</v>
      </c>
      <c r="C16" s="168">
        <v>144456.05399999954</v>
      </c>
      <c r="D16" s="168">
        <v>0</v>
      </c>
      <c r="E16" s="169">
        <f t="shared" si="0"/>
        <v>144456.05399999954</v>
      </c>
      <c r="F16" s="170">
        <v>33529.999999999534</v>
      </c>
      <c r="G16" s="171">
        <v>0</v>
      </c>
      <c r="H16" s="172">
        <f t="shared" si="1"/>
        <v>33529.999999999534</v>
      </c>
    </row>
    <row r="17" spans="1:8">
      <c r="A17" s="163">
        <v>9</v>
      </c>
      <c r="B17" s="167" t="s">
        <v>163</v>
      </c>
      <c r="C17" s="168">
        <v>106733.3</v>
      </c>
      <c r="D17" s="168">
        <v>0</v>
      </c>
      <c r="E17" s="169">
        <f t="shared" si="0"/>
        <v>106733.3</v>
      </c>
      <c r="F17" s="170">
        <v>106733.3</v>
      </c>
      <c r="G17" s="171">
        <v>0</v>
      </c>
      <c r="H17" s="172">
        <f t="shared" si="1"/>
        <v>106733.3</v>
      </c>
    </row>
    <row r="18" spans="1:8">
      <c r="A18" s="163">
        <v>10</v>
      </c>
      <c r="B18" s="167" t="s">
        <v>164</v>
      </c>
      <c r="C18" s="168">
        <v>233922284.45999986</v>
      </c>
      <c r="D18" s="168">
        <v>0</v>
      </c>
      <c r="E18" s="169">
        <f t="shared" si="0"/>
        <v>233922284.45999986</v>
      </c>
      <c r="F18" s="170">
        <v>240638713.24000001</v>
      </c>
      <c r="G18" s="171">
        <v>0</v>
      </c>
      <c r="H18" s="172">
        <f t="shared" si="1"/>
        <v>240638713.24000001</v>
      </c>
    </row>
    <row r="19" spans="1:8">
      <c r="A19" s="163">
        <v>11</v>
      </c>
      <c r="B19" s="167" t="s">
        <v>165</v>
      </c>
      <c r="C19" s="168">
        <v>33250094.682599999</v>
      </c>
      <c r="D19" s="168">
        <v>15598914.477</v>
      </c>
      <c r="E19" s="169">
        <f t="shared" si="0"/>
        <v>48849009.159599997</v>
      </c>
      <c r="F19" s="170">
        <v>34475383.486999996</v>
      </c>
      <c r="G19" s="171">
        <v>12971781.279999999</v>
      </c>
      <c r="H19" s="172">
        <f t="shared" si="1"/>
        <v>47447164.766999997</v>
      </c>
    </row>
    <row r="20" spans="1:8">
      <c r="A20" s="163">
        <v>12</v>
      </c>
      <c r="B20" s="174" t="s">
        <v>166</v>
      </c>
      <c r="C20" s="169">
        <f>SUM(C7:C11)+SUM(C14:C19)</f>
        <v>2131478821.9534707</v>
      </c>
      <c r="D20" s="169">
        <f>SUM(D7:D11)+SUM(D14:D19)</f>
        <v>758641868.71513963</v>
      </c>
      <c r="E20" s="169">
        <f t="shared" si="0"/>
        <v>2890120690.6686106</v>
      </c>
      <c r="F20" s="169">
        <f>SUM(F7:F11)+SUM(F14:F19)</f>
        <v>1805986334.6510463</v>
      </c>
      <c r="G20" s="169">
        <f>SUM(G7:G11)+SUM(G14:G19)</f>
        <v>957988006.77880001</v>
      </c>
      <c r="H20" s="172">
        <f t="shared" si="1"/>
        <v>2763974341.4298463</v>
      </c>
    </row>
    <row r="21" spans="1:8">
      <c r="A21" s="163"/>
      <c r="B21" s="164" t="s">
        <v>183</v>
      </c>
      <c r="C21" s="175"/>
      <c r="D21" s="175"/>
      <c r="E21" s="175"/>
      <c r="F21" s="176"/>
      <c r="G21" s="177"/>
      <c r="H21" s="178"/>
    </row>
    <row r="22" spans="1:8">
      <c r="A22" s="163">
        <v>13</v>
      </c>
      <c r="B22" s="167" t="s">
        <v>167</v>
      </c>
      <c r="C22" s="168">
        <v>3788811.55</v>
      </c>
      <c r="D22" s="168">
        <v>3594035.9810000001</v>
      </c>
      <c r="E22" s="169">
        <f>C22+D22</f>
        <v>7382847.5309999995</v>
      </c>
      <c r="F22" s="170">
        <v>8206157.1399999997</v>
      </c>
      <c r="G22" s="171">
        <v>5870489.5899999999</v>
      </c>
      <c r="H22" s="172">
        <f t="shared" si="1"/>
        <v>14076646.73</v>
      </c>
    </row>
    <row r="23" spans="1:8">
      <c r="A23" s="163">
        <v>14</v>
      </c>
      <c r="B23" s="167" t="s">
        <v>168</v>
      </c>
      <c r="C23" s="168">
        <v>716329595.66000223</v>
      </c>
      <c r="D23" s="168">
        <v>238737265.33830816</v>
      </c>
      <c r="E23" s="169">
        <f t="shared" ref="E23:E40" si="2">C23+D23</f>
        <v>955066860.99831033</v>
      </c>
      <c r="F23" s="170">
        <v>557332865.42999959</v>
      </c>
      <c r="G23" s="171">
        <v>353213532.14798588</v>
      </c>
      <c r="H23" s="172">
        <f t="shared" si="1"/>
        <v>910546397.57798553</v>
      </c>
    </row>
    <row r="24" spans="1:8">
      <c r="A24" s="163">
        <v>15</v>
      </c>
      <c r="B24" s="167" t="s">
        <v>169</v>
      </c>
      <c r="C24" s="168">
        <v>149062688.73000002</v>
      </c>
      <c r="D24" s="168">
        <v>142605534.08247307</v>
      </c>
      <c r="E24" s="169">
        <f t="shared" si="2"/>
        <v>291668222.81247306</v>
      </c>
      <c r="F24" s="170">
        <v>174012408.27999991</v>
      </c>
      <c r="G24" s="171">
        <v>129428301.10163601</v>
      </c>
      <c r="H24" s="172">
        <f t="shared" si="1"/>
        <v>303440709.3816359</v>
      </c>
    </row>
    <row r="25" spans="1:8">
      <c r="A25" s="163">
        <v>16</v>
      </c>
      <c r="B25" s="167" t="s">
        <v>170</v>
      </c>
      <c r="C25" s="168">
        <v>639558713.62000012</v>
      </c>
      <c r="D25" s="168">
        <v>247682456.94221726</v>
      </c>
      <c r="E25" s="169">
        <f t="shared" si="2"/>
        <v>887241170.56221735</v>
      </c>
      <c r="F25" s="170">
        <v>600639489.95000029</v>
      </c>
      <c r="G25" s="171">
        <v>280464435.11037821</v>
      </c>
      <c r="H25" s="172">
        <f t="shared" si="1"/>
        <v>881103925.06037855</v>
      </c>
    </row>
    <row r="26" spans="1:8">
      <c r="A26" s="163">
        <v>17</v>
      </c>
      <c r="B26" s="167" t="s">
        <v>171</v>
      </c>
      <c r="C26" s="175">
        <v>0</v>
      </c>
      <c r="D26" s="175">
        <v>0</v>
      </c>
      <c r="E26" s="169">
        <f t="shared" si="2"/>
        <v>0</v>
      </c>
      <c r="F26" s="176">
        <v>0</v>
      </c>
      <c r="G26" s="177">
        <v>0</v>
      </c>
      <c r="H26" s="172">
        <f t="shared" si="1"/>
        <v>0</v>
      </c>
    </row>
    <row r="27" spans="1:8">
      <c r="A27" s="163">
        <v>18</v>
      </c>
      <c r="B27" s="167" t="s">
        <v>172</v>
      </c>
      <c r="C27" s="168">
        <v>136500000</v>
      </c>
      <c r="D27" s="168">
        <v>84479589.656394541</v>
      </c>
      <c r="E27" s="169">
        <f t="shared" si="2"/>
        <v>220979589.65639454</v>
      </c>
      <c r="F27" s="170">
        <v>80534741.939999998</v>
      </c>
      <c r="G27" s="171">
        <v>80980519.105491787</v>
      </c>
      <c r="H27" s="172">
        <f t="shared" si="1"/>
        <v>161515261.04549178</v>
      </c>
    </row>
    <row r="28" spans="1:8">
      <c r="A28" s="163">
        <v>19</v>
      </c>
      <c r="B28" s="167" t="s">
        <v>173</v>
      </c>
      <c r="C28" s="168">
        <v>9961924.3399999999</v>
      </c>
      <c r="D28" s="168">
        <v>1865383.0109999997</v>
      </c>
      <c r="E28" s="169">
        <f t="shared" si="2"/>
        <v>11827307.351</v>
      </c>
      <c r="F28" s="170">
        <v>9613507.1199999992</v>
      </c>
      <c r="G28" s="171">
        <v>2180033.69</v>
      </c>
      <c r="H28" s="172">
        <f t="shared" si="1"/>
        <v>11793540.809999999</v>
      </c>
    </row>
    <row r="29" spans="1:8">
      <c r="A29" s="163">
        <v>20</v>
      </c>
      <c r="B29" s="167" t="s">
        <v>95</v>
      </c>
      <c r="C29" s="168">
        <v>32787170.525893282</v>
      </c>
      <c r="D29" s="168">
        <v>40334889.802839279</v>
      </c>
      <c r="E29" s="169">
        <f t="shared" si="2"/>
        <v>73122060.328732565</v>
      </c>
      <c r="F29" s="170">
        <v>40356360.421200007</v>
      </c>
      <c r="G29" s="171">
        <v>45160100.525891513</v>
      </c>
      <c r="H29" s="172">
        <f t="shared" si="1"/>
        <v>85516460.94709152</v>
      </c>
    </row>
    <row r="30" spans="1:8">
      <c r="A30" s="163">
        <v>21</v>
      </c>
      <c r="B30" s="167" t="s">
        <v>174</v>
      </c>
      <c r="C30" s="168">
        <v>6437000</v>
      </c>
      <c r="D30" s="168">
        <v>105324761.68000002</v>
      </c>
      <c r="E30" s="169">
        <f t="shared" si="2"/>
        <v>111761761.68000002</v>
      </c>
      <c r="F30" s="170">
        <v>6437000</v>
      </c>
      <c r="G30" s="171">
        <v>106949155.18000001</v>
      </c>
      <c r="H30" s="172">
        <f t="shared" si="1"/>
        <v>113386155.18000001</v>
      </c>
    </row>
    <row r="31" spans="1:8">
      <c r="A31" s="163">
        <v>22</v>
      </c>
      <c r="B31" s="174" t="s">
        <v>175</v>
      </c>
      <c r="C31" s="169">
        <f>SUM(C22:C30)</f>
        <v>1694425904.4258955</v>
      </c>
      <c r="D31" s="169">
        <f>SUM(D22:D30)</f>
        <v>864623916.4942323</v>
      </c>
      <c r="E31" s="169">
        <f>C31+D31</f>
        <v>2559049820.9201279</v>
      </c>
      <c r="F31" s="169">
        <f>SUM(F22:F30)</f>
        <v>1477132530.2811997</v>
      </c>
      <c r="G31" s="169">
        <f>SUM(G22:G30)</f>
        <v>1004246566.4513834</v>
      </c>
      <c r="H31" s="172">
        <f t="shared" si="1"/>
        <v>2481379096.732583</v>
      </c>
    </row>
    <row r="32" spans="1:8">
      <c r="A32" s="163"/>
      <c r="B32" s="164" t="s">
        <v>184</v>
      </c>
      <c r="C32" s="175"/>
      <c r="D32" s="175"/>
      <c r="E32" s="168"/>
      <c r="F32" s="176"/>
      <c r="G32" s="177"/>
      <c r="H32" s="178"/>
    </row>
    <row r="33" spans="1:8">
      <c r="A33" s="163">
        <v>23</v>
      </c>
      <c r="B33" s="167" t="s">
        <v>176</v>
      </c>
      <c r="C33" s="168">
        <v>54628742.530000001</v>
      </c>
      <c r="D33" s="175">
        <v>0</v>
      </c>
      <c r="E33" s="169">
        <f t="shared" si="2"/>
        <v>54628742.530000001</v>
      </c>
      <c r="F33" s="170">
        <v>54628742.530000001</v>
      </c>
      <c r="G33" s="177">
        <v>0</v>
      </c>
      <c r="H33" s="172">
        <f t="shared" si="1"/>
        <v>54628742.530000001</v>
      </c>
    </row>
    <row r="34" spans="1:8">
      <c r="A34" s="163">
        <v>24</v>
      </c>
      <c r="B34" s="167" t="s">
        <v>177</v>
      </c>
      <c r="C34" s="168">
        <v>61390.64</v>
      </c>
      <c r="D34" s="175">
        <v>0</v>
      </c>
      <c r="E34" s="169">
        <f t="shared" si="2"/>
        <v>61390.64</v>
      </c>
      <c r="F34" s="170">
        <v>61390.64</v>
      </c>
      <c r="G34" s="177">
        <v>0</v>
      </c>
      <c r="H34" s="172">
        <f t="shared" si="1"/>
        <v>61390.64</v>
      </c>
    </row>
    <row r="35" spans="1:8">
      <c r="A35" s="163">
        <v>25</v>
      </c>
      <c r="B35" s="173" t="s">
        <v>178</v>
      </c>
      <c r="C35" s="168">
        <v>-10154020.07</v>
      </c>
      <c r="D35" s="175">
        <v>0</v>
      </c>
      <c r="E35" s="169">
        <f t="shared" si="2"/>
        <v>-10154020.07</v>
      </c>
      <c r="F35" s="170">
        <v>-10154020.07</v>
      </c>
      <c r="G35" s="177">
        <v>0</v>
      </c>
      <c r="H35" s="172">
        <f t="shared" si="1"/>
        <v>-10154020.07</v>
      </c>
    </row>
    <row r="36" spans="1:8">
      <c r="A36" s="163">
        <v>26</v>
      </c>
      <c r="B36" s="167" t="s">
        <v>179</v>
      </c>
      <c r="C36" s="168">
        <v>39651986.239999995</v>
      </c>
      <c r="D36" s="175">
        <v>0</v>
      </c>
      <c r="E36" s="169">
        <f t="shared" si="2"/>
        <v>39651986.239999995</v>
      </c>
      <c r="F36" s="170">
        <v>39651986.239999995</v>
      </c>
      <c r="G36" s="177">
        <v>0</v>
      </c>
      <c r="H36" s="172">
        <f t="shared" si="1"/>
        <v>39651986.239999995</v>
      </c>
    </row>
    <row r="37" spans="1:8">
      <c r="A37" s="163">
        <v>27</v>
      </c>
      <c r="B37" s="167" t="s">
        <v>180</v>
      </c>
      <c r="C37" s="168">
        <v>1694027.75</v>
      </c>
      <c r="D37" s="175">
        <v>0</v>
      </c>
      <c r="E37" s="169">
        <f t="shared" si="2"/>
        <v>1694027.75</v>
      </c>
      <c r="F37" s="170">
        <v>1694027.75</v>
      </c>
      <c r="G37" s="177">
        <v>0</v>
      </c>
      <c r="H37" s="172">
        <f t="shared" si="1"/>
        <v>1694027.75</v>
      </c>
    </row>
    <row r="38" spans="1:8">
      <c r="A38" s="163">
        <v>28</v>
      </c>
      <c r="B38" s="167" t="s">
        <v>181</v>
      </c>
      <c r="C38" s="168">
        <v>209910245.15999997</v>
      </c>
      <c r="D38" s="175">
        <v>0</v>
      </c>
      <c r="E38" s="169">
        <f t="shared" si="2"/>
        <v>209910245.15999997</v>
      </c>
      <c r="F38" s="170">
        <v>167639168.72</v>
      </c>
      <c r="G38" s="177">
        <v>0</v>
      </c>
      <c r="H38" s="172">
        <f t="shared" si="1"/>
        <v>167639168.72</v>
      </c>
    </row>
    <row r="39" spans="1:8">
      <c r="A39" s="163">
        <v>29</v>
      </c>
      <c r="B39" s="167" t="s">
        <v>196</v>
      </c>
      <c r="C39" s="168">
        <v>35278497.609999999</v>
      </c>
      <c r="D39" s="175">
        <v>0</v>
      </c>
      <c r="E39" s="169">
        <f t="shared" si="2"/>
        <v>35278497.609999999</v>
      </c>
      <c r="F39" s="170">
        <v>29073948.760000002</v>
      </c>
      <c r="G39" s="177">
        <v>0</v>
      </c>
      <c r="H39" s="172">
        <f t="shared" si="1"/>
        <v>29073948.760000002</v>
      </c>
    </row>
    <row r="40" spans="1:8">
      <c r="A40" s="163">
        <v>30</v>
      </c>
      <c r="B40" s="174" t="s">
        <v>182</v>
      </c>
      <c r="C40" s="168">
        <v>331070869.86000001</v>
      </c>
      <c r="D40" s="175">
        <v>0</v>
      </c>
      <c r="E40" s="169">
        <f t="shared" si="2"/>
        <v>331070869.86000001</v>
      </c>
      <c r="F40" s="170">
        <v>282595244.56999999</v>
      </c>
      <c r="G40" s="177">
        <v>0</v>
      </c>
      <c r="H40" s="172">
        <f t="shared" si="1"/>
        <v>282595244.56999999</v>
      </c>
    </row>
    <row r="41" spans="1:8" ht="16.5" thickBot="1">
      <c r="A41" s="179">
        <v>31</v>
      </c>
      <c r="B41" s="180" t="s">
        <v>197</v>
      </c>
      <c r="C41" s="181">
        <f>C31+C40</f>
        <v>2025496774.2858953</v>
      </c>
      <c r="D41" s="181">
        <f>D31+D40</f>
        <v>864623916.4942323</v>
      </c>
      <c r="E41" s="181">
        <f>C41+D41</f>
        <v>2890120690.7801275</v>
      </c>
      <c r="F41" s="181">
        <f>F31+F40</f>
        <v>1759727774.8511996</v>
      </c>
      <c r="G41" s="181">
        <f>G31+G40</f>
        <v>1004246566.4513834</v>
      </c>
      <c r="H41" s="182">
        <f>F41+G41</f>
        <v>2763974341.3025827</v>
      </c>
    </row>
    <row r="43" spans="1:8">
      <c r="B43" s="18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95" zoomScale="85" zoomScaleNormal="85" workbookViewId="0">
      <selection activeCell="E218" sqref="E218"/>
    </sheetView>
  </sheetViews>
  <sheetFormatPr defaultColWidth="43.5703125" defaultRowHeight="11.25"/>
  <cols>
    <col min="1" max="1" width="8" style="17" customWidth="1"/>
    <col min="2" max="2" width="66.140625" style="18" customWidth="1"/>
    <col min="3" max="3" width="131.42578125" style="19" customWidth="1"/>
    <col min="4" max="5" width="10.28515625" style="10" customWidth="1"/>
    <col min="6" max="16384" width="43.5703125" style="10"/>
  </cols>
  <sheetData>
    <row r="1" spans="1:3" ht="12.75" thickTop="1" thickBot="1">
      <c r="A1" s="842" t="s">
        <v>325</v>
      </c>
      <c r="B1" s="843"/>
      <c r="C1" s="844"/>
    </row>
    <row r="2" spans="1:3" ht="26.25" customHeight="1">
      <c r="A2" s="35"/>
      <c r="B2" s="845" t="s">
        <v>326</v>
      </c>
      <c r="C2" s="845"/>
    </row>
    <row r="3" spans="1:3" s="15" customFormat="1" ht="11.25" customHeight="1">
      <c r="A3" s="14"/>
      <c r="B3" s="845" t="s">
        <v>418</v>
      </c>
      <c r="C3" s="845"/>
    </row>
    <row r="4" spans="1:3" ht="12" customHeight="1" thickBot="1">
      <c r="A4" s="846" t="s">
        <v>422</v>
      </c>
      <c r="B4" s="847"/>
      <c r="C4" s="848"/>
    </row>
    <row r="5" spans="1:3" ht="12" thickTop="1">
      <c r="A5" s="11"/>
      <c r="B5" s="849" t="s">
        <v>327</v>
      </c>
      <c r="C5" s="850"/>
    </row>
    <row r="6" spans="1:3">
      <c r="A6" s="35"/>
      <c r="B6" s="836" t="s">
        <v>419</v>
      </c>
      <c r="C6" s="837"/>
    </row>
    <row r="7" spans="1:3">
      <c r="A7" s="35"/>
      <c r="B7" s="836" t="s">
        <v>328</v>
      </c>
      <c r="C7" s="837"/>
    </row>
    <row r="8" spans="1:3">
      <c r="A8" s="35"/>
      <c r="B8" s="836" t="s">
        <v>420</v>
      </c>
      <c r="C8" s="837"/>
    </row>
    <row r="9" spans="1:3">
      <c r="A9" s="35"/>
      <c r="B9" s="838" t="s">
        <v>421</v>
      </c>
      <c r="C9" s="839"/>
    </row>
    <row r="10" spans="1:3">
      <c r="A10" s="35"/>
      <c r="B10" s="840" t="s">
        <v>329</v>
      </c>
      <c r="C10" s="841" t="s">
        <v>329</v>
      </c>
    </row>
    <row r="11" spans="1:3">
      <c r="A11" s="35"/>
      <c r="B11" s="840" t="s">
        <v>330</v>
      </c>
      <c r="C11" s="841" t="s">
        <v>330</v>
      </c>
    </row>
    <row r="12" spans="1:3">
      <c r="A12" s="35"/>
      <c r="B12" s="840" t="s">
        <v>331</v>
      </c>
      <c r="C12" s="841" t="s">
        <v>331</v>
      </c>
    </row>
    <row r="13" spans="1:3">
      <c r="A13" s="35"/>
      <c r="B13" s="840" t="s">
        <v>332</v>
      </c>
      <c r="C13" s="841" t="s">
        <v>332</v>
      </c>
    </row>
    <row r="14" spans="1:3">
      <c r="A14" s="35"/>
      <c r="B14" s="840" t="s">
        <v>333</v>
      </c>
      <c r="C14" s="841" t="s">
        <v>333</v>
      </c>
    </row>
    <row r="15" spans="1:3" ht="21.75" customHeight="1">
      <c r="A15" s="35"/>
      <c r="B15" s="840" t="s">
        <v>334</v>
      </c>
      <c r="C15" s="841" t="s">
        <v>334</v>
      </c>
    </row>
    <row r="16" spans="1:3">
      <c r="A16" s="35"/>
      <c r="B16" s="840" t="s">
        <v>335</v>
      </c>
      <c r="C16" s="841" t="s">
        <v>336</v>
      </c>
    </row>
    <row r="17" spans="1:3">
      <c r="A17" s="35"/>
      <c r="B17" s="840" t="s">
        <v>337</v>
      </c>
      <c r="C17" s="841" t="s">
        <v>338</v>
      </c>
    </row>
    <row r="18" spans="1:3">
      <c r="A18" s="35"/>
      <c r="B18" s="840" t="s">
        <v>339</v>
      </c>
      <c r="C18" s="841" t="s">
        <v>340</v>
      </c>
    </row>
    <row r="19" spans="1:3">
      <c r="A19" s="35"/>
      <c r="B19" s="840" t="s">
        <v>341</v>
      </c>
      <c r="C19" s="841" t="s">
        <v>341</v>
      </c>
    </row>
    <row r="20" spans="1:3">
      <c r="A20" s="35"/>
      <c r="B20" s="840" t="s">
        <v>342</v>
      </c>
      <c r="C20" s="841" t="s">
        <v>342</v>
      </c>
    </row>
    <row r="21" spans="1:3">
      <c r="A21" s="35"/>
      <c r="B21" s="840" t="s">
        <v>343</v>
      </c>
      <c r="C21" s="841" t="s">
        <v>343</v>
      </c>
    </row>
    <row r="22" spans="1:3" ht="23.25" customHeight="1">
      <c r="A22" s="35"/>
      <c r="B22" s="840" t="s">
        <v>344</v>
      </c>
      <c r="C22" s="841" t="s">
        <v>345</v>
      </c>
    </row>
    <row r="23" spans="1:3">
      <c r="A23" s="35"/>
      <c r="B23" s="840" t="s">
        <v>346</v>
      </c>
      <c r="C23" s="841" t="s">
        <v>346</v>
      </c>
    </row>
    <row r="24" spans="1:3">
      <c r="A24" s="35"/>
      <c r="B24" s="840" t="s">
        <v>347</v>
      </c>
      <c r="C24" s="841" t="s">
        <v>348</v>
      </c>
    </row>
    <row r="25" spans="1:3" ht="12" thickBot="1">
      <c r="A25" s="12"/>
      <c r="B25" s="853" t="s">
        <v>349</v>
      </c>
      <c r="C25" s="854"/>
    </row>
    <row r="26" spans="1:3" ht="12.75" thickTop="1" thickBot="1">
      <c r="A26" s="846" t="s">
        <v>432</v>
      </c>
      <c r="B26" s="847"/>
      <c r="C26" s="848"/>
    </row>
    <row r="27" spans="1:3" ht="12.75" thickTop="1" thickBot="1">
      <c r="A27" s="13"/>
      <c r="B27" s="855" t="s">
        <v>350</v>
      </c>
      <c r="C27" s="856"/>
    </row>
    <row r="28" spans="1:3" ht="12.75" thickTop="1" thickBot="1">
      <c r="A28" s="846" t="s">
        <v>423</v>
      </c>
      <c r="B28" s="847"/>
      <c r="C28" s="848"/>
    </row>
    <row r="29" spans="1:3" ht="12" thickTop="1">
      <c r="A29" s="11"/>
      <c r="B29" s="857" t="s">
        <v>351</v>
      </c>
      <c r="C29" s="858" t="s">
        <v>352</v>
      </c>
    </row>
    <row r="30" spans="1:3">
      <c r="A30" s="35"/>
      <c r="B30" s="851" t="s">
        <v>353</v>
      </c>
      <c r="C30" s="852" t="s">
        <v>354</v>
      </c>
    </row>
    <row r="31" spans="1:3">
      <c r="A31" s="35"/>
      <c r="B31" s="851" t="s">
        <v>355</v>
      </c>
      <c r="C31" s="852" t="s">
        <v>356</v>
      </c>
    </row>
    <row r="32" spans="1:3">
      <c r="A32" s="35"/>
      <c r="B32" s="851" t="s">
        <v>357</v>
      </c>
      <c r="C32" s="852" t="s">
        <v>358</v>
      </c>
    </row>
    <row r="33" spans="1:3">
      <c r="A33" s="35"/>
      <c r="B33" s="851" t="s">
        <v>359</v>
      </c>
      <c r="C33" s="852" t="s">
        <v>360</v>
      </c>
    </row>
    <row r="34" spans="1:3">
      <c r="A34" s="35"/>
      <c r="B34" s="851" t="s">
        <v>361</v>
      </c>
      <c r="C34" s="852" t="s">
        <v>362</v>
      </c>
    </row>
    <row r="35" spans="1:3" ht="23.25" customHeight="1">
      <c r="A35" s="35"/>
      <c r="B35" s="851" t="s">
        <v>363</v>
      </c>
      <c r="C35" s="852" t="s">
        <v>364</v>
      </c>
    </row>
    <row r="36" spans="1:3" ht="24" customHeight="1">
      <c r="A36" s="35"/>
      <c r="B36" s="851" t="s">
        <v>365</v>
      </c>
      <c r="C36" s="852" t="s">
        <v>366</v>
      </c>
    </row>
    <row r="37" spans="1:3" ht="24.75" customHeight="1">
      <c r="A37" s="35"/>
      <c r="B37" s="851" t="s">
        <v>367</v>
      </c>
      <c r="C37" s="852" t="s">
        <v>368</v>
      </c>
    </row>
    <row r="38" spans="1:3" ht="23.25" customHeight="1">
      <c r="A38" s="35"/>
      <c r="B38" s="851" t="s">
        <v>424</v>
      </c>
      <c r="C38" s="852" t="s">
        <v>369</v>
      </c>
    </row>
    <row r="39" spans="1:3" ht="39.75" customHeight="1">
      <c r="A39" s="35"/>
      <c r="B39" s="840" t="s">
        <v>438</v>
      </c>
      <c r="C39" s="841" t="s">
        <v>370</v>
      </c>
    </row>
    <row r="40" spans="1:3" ht="12" customHeight="1">
      <c r="A40" s="35"/>
      <c r="B40" s="851" t="s">
        <v>371</v>
      </c>
      <c r="C40" s="852" t="s">
        <v>372</v>
      </c>
    </row>
    <row r="41" spans="1:3" ht="27" customHeight="1" thickBot="1">
      <c r="A41" s="12"/>
      <c r="B41" s="861" t="s">
        <v>373</v>
      </c>
      <c r="C41" s="862" t="s">
        <v>374</v>
      </c>
    </row>
    <row r="42" spans="1:3" ht="12.75" thickTop="1" thickBot="1">
      <c r="A42" s="846" t="s">
        <v>425</v>
      </c>
      <c r="B42" s="847"/>
      <c r="C42" s="848"/>
    </row>
    <row r="43" spans="1:3" ht="12" thickTop="1">
      <c r="A43" s="11"/>
      <c r="B43" s="849" t="s">
        <v>461</v>
      </c>
      <c r="C43" s="850" t="s">
        <v>375</v>
      </c>
    </row>
    <row r="44" spans="1:3">
      <c r="A44" s="35"/>
      <c r="B44" s="836" t="s">
        <v>460</v>
      </c>
      <c r="C44" s="837"/>
    </row>
    <row r="45" spans="1:3" ht="23.25" customHeight="1" thickBot="1">
      <c r="A45" s="12"/>
      <c r="B45" s="859" t="s">
        <v>376</v>
      </c>
      <c r="C45" s="860" t="s">
        <v>377</v>
      </c>
    </row>
    <row r="46" spans="1:3" ht="11.25" customHeight="1" thickTop="1" thickBot="1">
      <c r="A46" s="846" t="s">
        <v>426</v>
      </c>
      <c r="B46" s="847"/>
      <c r="C46" s="848"/>
    </row>
    <row r="47" spans="1:3" ht="26.25" customHeight="1" thickTop="1">
      <c r="A47" s="35"/>
      <c r="B47" s="836" t="s">
        <v>427</v>
      </c>
      <c r="C47" s="837"/>
    </row>
    <row r="48" spans="1:3" ht="12" thickBot="1">
      <c r="A48" s="846" t="s">
        <v>428</v>
      </c>
      <c r="B48" s="847"/>
      <c r="C48" s="848"/>
    </row>
    <row r="49" spans="1:3" ht="12" thickTop="1">
      <c r="A49" s="11"/>
      <c r="B49" s="849" t="s">
        <v>378</v>
      </c>
      <c r="C49" s="850" t="s">
        <v>378</v>
      </c>
    </row>
    <row r="50" spans="1:3" ht="11.25" customHeight="1">
      <c r="A50" s="35"/>
      <c r="B50" s="836" t="s">
        <v>379</v>
      </c>
      <c r="C50" s="837" t="s">
        <v>379</v>
      </c>
    </row>
    <row r="51" spans="1:3">
      <c r="A51" s="35"/>
      <c r="B51" s="836" t="s">
        <v>380</v>
      </c>
      <c r="C51" s="837" t="s">
        <v>380</v>
      </c>
    </row>
    <row r="52" spans="1:3" ht="11.25" customHeight="1">
      <c r="A52" s="35"/>
      <c r="B52" s="836" t="s">
        <v>487</v>
      </c>
      <c r="C52" s="837" t="s">
        <v>381</v>
      </c>
    </row>
    <row r="53" spans="1:3" ht="33.6" customHeight="1">
      <c r="A53" s="35"/>
      <c r="B53" s="836" t="s">
        <v>382</v>
      </c>
      <c r="C53" s="837" t="s">
        <v>382</v>
      </c>
    </row>
    <row r="54" spans="1:3" ht="11.25" customHeight="1">
      <c r="A54" s="35"/>
      <c r="B54" s="836" t="s">
        <v>481</v>
      </c>
      <c r="C54" s="837" t="s">
        <v>383</v>
      </c>
    </row>
    <row r="55" spans="1:3" ht="11.25" customHeight="1" thickBot="1">
      <c r="A55" s="846" t="s">
        <v>429</v>
      </c>
      <c r="B55" s="847"/>
      <c r="C55" s="848"/>
    </row>
    <row r="56" spans="1:3" ht="12" thickTop="1">
      <c r="A56" s="11"/>
      <c r="B56" s="849" t="s">
        <v>378</v>
      </c>
      <c r="C56" s="850" t="s">
        <v>378</v>
      </c>
    </row>
    <row r="57" spans="1:3">
      <c r="A57" s="35"/>
      <c r="B57" s="836" t="s">
        <v>384</v>
      </c>
      <c r="C57" s="837" t="s">
        <v>384</v>
      </c>
    </row>
    <row r="58" spans="1:3">
      <c r="A58" s="35"/>
      <c r="B58" s="836" t="s">
        <v>435</v>
      </c>
      <c r="C58" s="837" t="s">
        <v>385</v>
      </c>
    </row>
    <row r="59" spans="1:3">
      <c r="A59" s="35"/>
      <c r="B59" s="836" t="s">
        <v>386</v>
      </c>
      <c r="C59" s="837" t="s">
        <v>386</v>
      </c>
    </row>
    <row r="60" spans="1:3">
      <c r="A60" s="35"/>
      <c r="B60" s="836" t="s">
        <v>387</v>
      </c>
      <c r="C60" s="837" t="s">
        <v>387</v>
      </c>
    </row>
    <row r="61" spans="1:3">
      <c r="A61" s="35"/>
      <c r="B61" s="836" t="s">
        <v>388</v>
      </c>
      <c r="C61" s="837" t="s">
        <v>388</v>
      </c>
    </row>
    <row r="62" spans="1:3">
      <c r="A62" s="35"/>
      <c r="B62" s="836" t="s">
        <v>436</v>
      </c>
      <c r="C62" s="837" t="s">
        <v>389</v>
      </c>
    </row>
    <row r="63" spans="1:3">
      <c r="A63" s="35"/>
      <c r="B63" s="836" t="s">
        <v>390</v>
      </c>
      <c r="C63" s="837" t="s">
        <v>390</v>
      </c>
    </row>
    <row r="64" spans="1:3" ht="12" thickBot="1">
      <c r="A64" s="12"/>
      <c r="B64" s="859" t="s">
        <v>391</v>
      </c>
      <c r="C64" s="860" t="s">
        <v>391</v>
      </c>
    </row>
    <row r="65" spans="1:3" ht="11.25" customHeight="1" thickTop="1">
      <c r="A65" s="865" t="s">
        <v>430</v>
      </c>
      <c r="B65" s="866"/>
      <c r="C65" s="867"/>
    </row>
    <row r="66" spans="1:3" ht="12" thickBot="1">
      <c r="A66" s="12"/>
      <c r="B66" s="859" t="s">
        <v>392</v>
      </c>
      <c r="C66" s="860" t="s">
        <v>392</v>
      </c>
    </row>
    <row r="67" spans="1:3" ht="11.25" customHeight="1" thickTop="1" thickBot="1">
      <c r="A67" s="846" t="s">
        <v>431</v>
      </c>
      <c r="B67" s="847"/>
      <c r="C67" s="848"/>
    </row>
    <row r="68" spans="1:3" ht="12" thickTop="1">
      <c r="A68" s="11"/>
      <c r="B68" s="849" t="s">
        <v>393</v>
      </c>
      <c r="C68" s="850" t="s">
        <v>393</v>
      </c>
    </row>
    <row r="69" spans="1:3">
      <c r="A69" s="35"/>
      <c r="B69" s="836" t="s">
        <v>394</v>
      </c>
      <c r="C69" s="837" t="s">
        <v>394</v>
      </c>
    </row>
    <row r="70" spans="1:3">
      <c r="A70" s="35"/>
      <c r="B70" s="836" t="s">
        <v>395</v>
      </c>
      <c r="C70" s="837" t="s">
        <v>395</v>
      </c>
    </row>
    <row r="71" spans="1:3" ht="54.95" customHeight="1">
      <c r="A71" s="35"/>
      <c r="B71" s="863" t="s">
        <v>959</v>
      </c>
      <c r="C71" s="864" t="s">
        <v>396</v>
      </c>
    </row>
    <row r="72" spans="1:3" ht="33.75" customHeight="1">
      <c r="A72" s="35"/>
      <c r="B72" s="863" t="s">
        <v>440</v>
      </c>
      <c r="C72" s="864" t="s">
        <v>397</v>
      </c>
    </row>
    <row r="73" spans="1:3" ht="15.75" customHeight="1">
      <c r="A73" s="35"/>
      <c r="B73" s="863" t="s">
        <v>437</v>
      </c>
      <c r="C73" s="864" t="s">
        <v>398</v>
      </c>
    </row>
    <row r="74" spans="1:3">
      <c r="A74" s="35"/>
      <c r="B74" s="836" t="s">
        <v>399</v>
      </c>
      <c r="C74" s="837" t="s">
        <v>399</v>
      </c>
    </row>
    <row r="75" spans="1:3" ht="12" thickBot="1">
      <c r="A75" s="12"/>
      <c r="B75" s="859" t="s">
        <v>400</v>
      </c>
      <c r="C75" s="860" t="s">
        <v>400</v>
      </c>
    </row>
    <row r="76" spans="1:3" ht="12" thickTop="1">
      <c r="A76" s="865" t="s">
        <v>464</v>
      </c>
      <c r="B76" s="866"/>
      <c r="C76" s="867"/>
    </row>
    <row r="77" spans="1:3">
      <c r="A77" s="35"/>
      <c r="B77" s="836" t="s">
        <v>392</v>
      </c>
      <c r="C77" s="837"/>
    </row>
    <row r="78" spans="1:3">
      <c r="A78" s="35"/>
      <c r="B78" s="836" t="s">
        <v>462</v>
      </c>
      <c r="C78" s="837"/>
    </row>
    <row r="79" spans="1:3">
      <c r="A79" s="35"/>
      <c r="B79" s="836" t="s">
        <v>463</v>
      </c>
      <c r="C79" s="837"/>
    </row>
    <row r="80" spans="1:3">
      <c r="A80" s="865" t="s">
        <v>465</v>
      </c>
      <c r="B80" s="866"/>
      <c r="C80" s="867"/>
    </row>
    <row r="81" spans="1:3">
      <c r="A81" s="35"/>
      <c r="B81" s="836" t="s">
        <v>392</v>
      </c>
      <c r="C81" s="837"/>
    </row>
    <row r="82" spans="1:3">
      <c r="A82" s="35"/>
      <c r="B82" s="836" t="s">
        <v>466</v>
      </c>
      <c r="C82" s="837"/>
    </row>
    <row r="83" spans="1:3" ht="76.5" customHeight="1">
      <c r="A83" s="35"/>
      <c r="B83" s="836" t="s">
        <v>480</v>
      </c>
      <c r="C83" s="837"/>
    </row>
    <row r="84" spans="1:3" ht="53.25" customHeight="1">
      <c r="A84" s="35"/>
      <c r="B84" s="836" t="s">
        <v>479</v>
      </c>
      <c r="C84" s="837"/>
    </row>
    <row r="85" spans="1:3">
      <c r="A85" s="35"/>
      <c r="B85" s="836" t="s">
        <v>467</v>
      </c>
      <c r="C85" s="837"/>
    </row>
    <row r="86" spans="1:3">
      <c r="A86" s="35"/>
      <c r="B86" s="836" t="s">
        <v>468</v>
      </c>
      <c r="C86" s="837"/>
    </row>
    <row r="87" spans="1:3">
      <c r="A87" s="35"/>
      <c r="B87" s="836" t="s">
        <v>469</v>
      </c>
      <c r="C87" s="837"/>
    </row>
    <row r="88" spans="1:3">
      <c r="A88" s="865" t="s">
        <v>470</v>
      </c>
      <c r="B88" s="866"/>
      <c r="C88" s="867"/>
    </row>
    <row r="89" spans="1:3">
      <c r="A89" s="35"/>
      <c r="B89" s="836" t="s">
        <v>392</v>
      </c>
      <c r="C89" s="837"/>
    </row>
    <row r="90" spans="1:3">
      <c r="A90" s="35"/>
      <c r="B90" s="836" t="s">
        <v>472</v>
      </c>
      <c r="C90" s="837"/>
    </row>
    <row r="91" spans="1:3" ht="12" customHeight="1">
      <c r="A91" s="35"/>
      <c r="B91" s="836" t="s">
        <v>473</v>
      </c>
      <c r="C91" s="837"/>
    </row>
    <row r="92" spans="1:3">
      <c r="A92" s="35"/>
      <c r="B92" s="836" t="s">
        <v>474</v>
      </c>
      <c r="C92" s="837"/>
    </row>
    <row r="93" spans="1:3" ht="24.75" customHeight="1">
      <c r="A93" s="35"/>
      <c r="B93" s="868" t="s">
        <v>515</v>
      </c>
      <c r="C93" s="869"/>
    </row>
    <row r="94" spans="1:3" ht="24" customHeight="1">
      <c r="A94" s="35"/>
      <c r="B94" s="868" t="s">
        <v>516</v>
      </c>
      <c r="C94" s="869"/>
    </row>
    <row r="95" spans="1:3" ht="13.5" customHeight="1">
      <c r="A95" s="35"/>
      <c r="B95" s="851" t="s">
        <v>475</v>
      </c>
      <c r="C95" s="852"/>
    </row>
    <row r="96" spans="1:3" ht="11.25" customHeight="1" thickBot="1">
      <c r="A96" s="870" t="s">
        <v>511</v>
      </c>
      <c r="B96" s="871"/>
      <c r="C96" s="872"/>
    </row>
    <row r="97" spans="1:3" ht="12.75" thickTop="1" thickBot="1">
      <c r="A97" s="879" t="s">
        <v>401</v>
      </c>
      <c r="B97" s="879"/>
      <c r="C97" s="879"/>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65" t="s">
        <v>476</v>
      </c>
      <c r="B105" s="866"/>
      <c r="C105" s="867"/>
    </row>
    <row r="106" spans="1:3" ht="12" customHeight="1">
      <c r="A106" s="35"/>
      <c r="B106" s="836" t="s">
        <v>392</v>
      </c>
      <c r="C106" s="837"/>
    </row>
    <row r="107" spans="1:3">
      <c r="A107" s="865" t="s">
        <v>658</v>
      </c>
      <c r="B107" s="866"/>
      <c r="C107" s="867"/>
    </row>
    <row r="108" spans="1:3" ht="12" customHeight="1">
      <c r="A108" s="35"/>
      <c r="B108" s="836" t="s">
        <v>660</v>
      </c>
      <c r="C108" s="837"/>
    </row>
    <row r="109" spans="1:3">
      <c r="A109" s="35"/>
      <c r="B109" s="836" t="s">
        <v>661</v>
      </c>
      <c r="C109" s="837"/>
    </row>
    <row r="110" spans="1:3">
      <c r="A110" s="35"/>
      <c r="B110" s="836" t="s">
        <v>659</v>
      </c>
      <c r="C110" s="837"/>
    </row>
    <row r="111" spans="1:3">
      <c r="A111" s="873" t="s">
        <v>1006</v>
      </c>
      <c r="B111" s="873"/>
      <c r="C111" s="873"/>
    </row>
    <row r="112" spans="1:3">
      <c r="A112" s="874" t="s">
        <v>325</v>
      </c>
      <c r="B112" s="874"/>
      <c r="C112" s="874"/>
    </row>
    <row r="113" spans="1:3">
      <c r="A113" s="36">
        <v>1</v>
      </c>
      <c r="B113" s="875" t="s">
        <v>834</v>
      </c>
      <c r="C113" s="876"/>
    </row>
    <row r="114" spans="1:3">
      <c r="A114" s="36">
        <v>2</v>
      </c>
      <c r="B114" s="877" t="s">
        <v>835</v>
      </c>
      <c r="C114" s="878"/>
    </row>
    <row r="115" spans="1:3">
      <c r="A115" s="36">
        <v>3</v>
      </c>
      <c r="B115" s="875" t="s">
        <v>836</v>
      </c>
      <c r="C115" s="876"/>
    </row>
    <row r="116" spans="1:3">
      <c r="A116" s="36">
        <v>4</v>
      </c>
      <c r="B116" s="875" t="s">
        <v>837</v>
      </c>
      <c r="C116" s="876"/>
    </row>
    <row r="117" spans="1:3">
      <c r="A117" s="36">
        <v>5</v>
      </c>
      <c r="B117" s="875" t="s">
        <v>838</v>
      </c>
      <c r="C117" s="876"/>
    </row>
    <row r="118" spans="1:3" ht="55.5" customHeight="1">
      <c r="A118" s="36">
        <v>6</v>
      </c>
      <c r="B118" s="875" t="s">
        <v>946</v>
      </c>
      <c r="C118" s="876"/>
    </row>
    <row r="119" spans="1:3" ht="22.5">
      <c r="A119" s="36">
        <v>6.01</v>
      </c>
      <c r="B119" s="37" t="s">
        <v>694</v>
      </c>
      <c r="C119" s="77" t="s">
        <v>947</v>
      </c>
    </row>
    <row r="120" spans="1:3" ht="33.75">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2.5">
      <c r="A124" s="36">
        <v>6.06</v>
      </c>
      <c r="B124" s="37" t="s">
        <v>699</v>
      </c>
      <c r="C124" s="38" t="s">
        <v>842</v>
      </c>
    </row>
    <row r="125" spans="1:3">
      <c r="A125" s="36">
        <v>6.07</v>
      </c>
      <c r="B125" s="39" t="s">
        <v>700</v>
      </c>
      <c r="C125" s="38" t="s">
        <v>843</v>
      </c>
    </row>
    <row r="126" spans="1:3" ht="22.5">
      <c r="A126" s="36">
        <v>6.08</v>
      </c>
      <c r="B126" s="37" t="s">
        <v>701</v>
      </c>
      <c r="C126" s="38" t="s">
        <v>844</v>
      </c>
    </row>
    <row r="127" spans="1:3" ht="22.5">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ht="22.5">
      <c r="A134" s="36">
        <v>6.16</v>
      </c>
      <c r="B134" s="40" t="s">
        <v>709</v>
      </c>
      <c r="C134" s="42" t="s">
        <v>852</v>
      </c>
    </row>
    <row r="135" spans="1:3">
      <c r="A135" s="36">
        <v>6.17</v>
      </c>
      <c r="B135" s="42" t="s">
        <v>710</v>
      </c>
      <c r="C135" s="42" t="s">
        <v>853</v>
      </c>
    </row>
    <row r="136" spans="1:3" ht="22.5">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2.5">
      <c r="A141" s="36">
        <v>6.23</v>
      </c>
      <c r="B141" s="40" t="s">
        <v>716</v>
      </c>
      <c r="C141" s="42" t="s">
        <v>859</v>
      </c>
    </row>
    <row r="142" spans="1:3" ht="22.5">
      <c r="A142" s="36">
        <v>6.24</v>
      </c>
      <c r="B142" s="37" t="s">
        <v>717</v>
      </c>
      <c r="C142" s="42" t="s">
        <v>860</v>
      </c>
    </row>
    <row r="143" spans="1:3">
      <c r="A143" s="36">
        <v>6.2500000000000098</v>
      </c>
      <c r="B143" s="37" t="s">
        <v>718</v>
      </c>
      <c r="C143" s="42" t="s">
        <v>861</v>
      </c>
    </row>
    <row r="144" spans="1:3" ht="22.5">
      <c r="A144" s="36">
        <v>6.2600000000000202</v>
      </c>
      <c r="B144" s="37" t="s">
        <v>862</v>
      </c>
      <c r="C144" s="78" t="s">
        <v>863</v>
      </c>
    </row>
    <row r="145" spans="1:3" ht="22.5">
      <c r="A145" s="36">
        <v>6.2700000000000298</v>
      </c>
      <c r="B145" s="37" t="s">
        <v>165</v>
      </c>
      <c r="C145" s="78" t="s">
        <v>949</v>
      </c>
    </row>
    <row r="146" spans="1:3">
      <c r="A146" s="36"/>
      <c r="B146" s="882" t="s">
        <v>864</v>
      </c>
      <c r="C146" s="883"/>
    </row>
    <row r="147" spans="1:3" s="44" customFormat="1">
      <c r="A147" s="43">
        <v>7.1</v>
      </c>
      <c r="B147" s="37" t="s">
        <v>865</v>
      </c>
      <c r="C147" s="886" t="s">
        <v>866</v>
      </c>
    </row>
    <row r="148" spans="1:3" s="44" customFormat="1">
      <c r="A148" s="43">
        <v>7.2</v>
      </c>
      <c r="B148" s="37" t="s">
        <v>867</v>
      </c>
      <c r="C148" s="887"/>
    </row>
    <row r="149" spans="1:3" s="44" customFormat="1">
      <c r="A149" s="43">
        <v>7.3</v>
      </c>
      <c r="B149" s="37" t="s">
        <v>868</v>
      </c>
      <c r="C149" s="887"/>
    </row>
    <row r="150" spans="1:3" s="44" customFormat="1">
      <c r="A150" s="43">
        <v>7.4</v>
      </c>
      <c r="B150" s="37" t="s">
        <v>869</v>
      </c>
      <c r="C150" s="887"/>
    </row>
    <row r="151" spans="1:3" s="44" customFormat="1">
      <c r="A151" s="43">
        <v>7.5</v>
      </c>
      <c r="B151" s="37" t="s">
        <v>870</v>
      </c>
      <c r="C151" s="887"/>
    </row>
    <row r="152" spans="1:3" s="44" customFormat="1">
      <c r="A152" s="43">
        <v>7.6</v>
      </c>
      <c r="B152" s="37" t="s">
        <v>942</v>
      </c>
      <c r="C152" s="888"/>
    </row>
    <row r="153" spans="1:3" s="44" customFormat="1" ht="22.5">
      <c r="A153" s="43">
        <v>7.7</v>
      </c>
      <c r="B153" s="37" t="s">
        <v>871</v>
      </c>
      <c r="C153" s="45" t="s">
        <v>872</v>
      </c>
    </row>
    <row r="154" spans="1:3" s="44" customFormat="1" ht="22.5">
      <c r="A154" s="43">
        <v>7.8</v>
      </c>
      <c r="B154" s="37" t="s">
        <v>873</v>
      </c>
      <c r="C154" s="45" t="s">
        <v>874</v>
      </c>
    </row>
    <row r="155" spans="1:3">
      <c r="A155" s="35"/>
      <c r="B155" s="882" t="s">
        <v>875</v>
      </c>
      <c r="C155" s="883"/>
    </row>
    <row r="156" spans="1:3">
      <c r="A156" s="43">
        <v>1</v>
      </c>
      <c r="B156" s="880" t="s">
        <v>954</v>
      </c>
      <c r="C156" s="881"/>
    </row>
    <row r="157" spans="1:3" ht="24.95" customHeight="1">
      <c r="A157" s="43">
        <v>2</v>
      </c>
      <c r="B157" s="880" t="s">
        <v>950</v>
      </c>
      <c r="C157" s="881"/>
    </row>
    <row r="158" spans="1:3">
      <c r="A158" s="43">
        <v>3</v>
      </c>
      <c r="B158" s="880" t="s">
        <v>941</v>
      </c>
      <c r="C158" s="881"/>
    </row>
    <row r="159" spans="1:3">
      <c r="A159" s="35"/>
      <c r="B159" s="882" t="s">
        <v>876</v>
      </c>
      <c r="C159" s="883"/>
    </row>
    <row r="160" spans="1:3" ht="39" customHeight="1">
      <c r="A160" s="43">
        <v>1</v>
      </c>
      <c r="B160" s="884" t="s">
        <v>955</v>
      </c>
      <c r="C160" s="885"/>
    </row>
    <row r="161" spans="1:3" ht="22.5">
      <c r="A161" s="43">
        <v>3</v>
      </c>
      <c r="B161" s="37" t="s">
        <v>682</v>
      </c>
      <c r="C161" s="45" t="s">
        <v>877</v>
      </c>
    </row>
    <row r="162" spans="1:3" ht="22.5">
      <c r="A162" s="43">
        <v>4</v>
      </c>
      <c r="B162" s="37" t="s">
        <v>683</v>
      </c>
      <c r="C162" s="45" t="s">
        <v>878</v>
      </c>
    </row>
    <row r="163" spans="1:3" ht="33.75">
      <c r="A163" s="43">
        <v>5</v>
      </c>
      <c r="B163" s="37" t="s">
        <v>684</v>
      </c>
      <c r="C163" s="45" t="s">
        <v>879</v>
      </c>
    </row>
    <row r="164" spans="1:3">
      <c r="A164" s="43">
        <v>6</v>
      </c>
      <c r="B164" s="37" t="s">
        <v>685</v>
      </c>
      <c r="C164" s="37" t="s">
        <v>880</v>
      </c>
    </row>
    <row r="165" spans="1:3">
      <c r="A165" s="35"/>
      <c r="B165" s="882" t="s">
        <v>881</v>
      </c>
      <c r="C165" s="883"/>
    </row>
    <row r="166" spans="1:3" ht="45">
      <c r="A166" s="43"/>
      <c r="B166" s="37" t="s">
        <v>882</v>
      </c>
      <c r="C166" s="46" t="s">
        <v>1007</v>
      </c>
    </row>
    <row r="167" spans="1:3">
      <c r="A167" s="43"/>
      <c r="B167" s="37" t="s">
        <v>684</v>
      </c>
      <c r="C167" s="45" t="s">
        <v>883</v>
      </c>
    </row>
    <row r="168" spans="1:3">
      <c r="A168" s="35"/>
      <c r="B168" s="882" t="s">
        <v>884</v>
      </c>
      <c r="C168" s="883"/>
    </row>
    <row r="169" spans="1:3" ht="26.45" customHeight="1">
      <c r="A169" s="35"/>
      <c r="B169" s="836" t="s">
        <v>1008</v>
      </c>
      <c r="C169" s="837"/>
    </row>
    <row r="170" spans="1:3">
      <c r="A170" s="35" t="s">
        <v>885</v>
      </c>
      <c r="B170" s="47" t="s">
        <v>742</v>
      </c>
      <c r="C170" s="48" t="s">
        <v>886</v>
      </c>
    </row>
    <row r="171" spans="1:3">
      <c r="A171" s="35" t="s">
        <v>536</v>
      </c>
      <c r="B171" s="49" t="s">
        <v>743</v>
      </c>
      <c r="C171" s="45" t="s">
        <v>887</v>
      </c>
    </row>
    <row r="172" spans="1:3" ht="22.5">
      <c r="A172" s="35" t="s">
        <v>543</v>
      </c>
      <c r="B172" s="48" t="s">
        <v>744</v>
      </c>
      <c r="C172" s="45" t="s">
        <v>888</v>
      </c>
    </row>
    <row r="173" spans="1:3">
      <c r="A173" s="35" t="s">
        <v>889</v>
      </c>
      <c r="B173" s="49" t="s">
        <v>745</v>
      </c>
      <c r="C173" s="49" t="s">
        <v>890</v>
      </c>
    </row>
    <row r="174" spans="1:3" ht="22.5">
      <c r="A174" s="35" t="s">
        <v>891</v>
      </c>
      <c r="B174" s="50" t="s">
        <v>746</v>
      </c>
      <c r="C174" s="50" t="s">
        <v>892</v>
      </c>
    </row>
    <row r="175" spans="1:3" ht="22.5">
      <c r="A175" s="35" t="s">
        <v>544</v>
      </c>
      <c r="B175" s="50" t="s">
        <v>747</v>
      </c>
      <c r="C175" s="50" t="s">
        <v>893</v>
      </c>
    </row>
    <row r="176" spans="1:3" ht="22.5">
      <c r="A176" s="35" t="s">
        <v>894</v>
      </c>
      <c r="B176" s="50" t="s">
        <v>748</v>
      </c>
      <c r="C176" s="50" t="s">
        <v>895</v>
      </c>
    </row>
    <row r="177" spans="1:3" ht="22.5">
      <c r="A177" s="35" t="s">
        <v>896</v>
      </c>
      <c r="B177" s="50" t="s">
        <v>749</v>
      </c>
      <c r="C177" s="50" t="s">
        <v>898</v>
      </c>
    </row>
    <row r="178" spans="1:3" ht="22.5">
      <c r="A178" s="35" t="s">
        <v>897</v>
      </c>
      <c r="B178" s="50" t="s">
        <v>750</v>
      </c>
      <c r="C178" s="50" t="s">
        <v>900</v>
      </c>
    </row>
    <row r="179" spans="1:3" ht="22.5">
      <c r="A179" s="35" t="s">
        <v>899</v>
      </c>
      <c r="B179" s="50" t="s">
        <v>751</v>
      </c>
      <c r="C179" s="51" t="s">
        <v>902</v>
      </c>
    </row>
    <row r="180" spans="1:3" ht="22.5">
      <c r="A180" s="35" t="s">
        <v>901</v>
      </c>
      <c r="B180" s="67" t="s">
        <v>752</v>
      </c>
      <c r="C180" s="51" t="s">
        <v>904</v>
      </c>
    </row>
    <row r="181" spans="1:3" ht="22.5">
      <c r="A181" s="35" t="s">
        <v>903</v>
      </c>
      <c r="B181" s="50" t="s">
        <v>753</v>
      </c>
      <c r="C181" s="52" t="s">
        <v>906</v>
      </c>
    </row>
    <row r="182" spans="1:3">
      <c r="A182" s="76" t="s">
        <v>905</v>
      </c>
      <c r="B182" s="53" t="s">
        <v>754</v>
      </c>
      <c r="C182" s="48" t="s">
        <v>907</v>
      </c>
    </row>
    <row r="183" spans="1:3" ht="22.5">
      <c r="A183" s="35"/>
      <c r="B183" s="54" t="s">
        <v>908</v>
      </c>
      <c r="C183" s="38" t="s">
        <v>909</v>
      </c>
    </row>
    <row r="184" spans="1:3" ht="22.5">
      <c r="A184" s="35"/>
      <c r="B184" s="54" t="s">
        <v>910</v>
      </c>
      <c r="C184" s="38" t="s">
        <v>911</v>
      </c>
    </row>
    <row r="185" spans="1:3" ht="22.5">
      <c r="A185" s="35"/>
      <c r="B185" s="54" t="s">
        <v>912</v>
      </c>
      <c r="C185" s="38" t="s">
        <v>913</v>
      </c>
    </row>
    <row r="186" spans="1:3">
      <c r="A186" s="35"/>
      <c r="B186" s="882" t="s">
        <v>914</v>
      </c>
      <c r="C186" s="883"/>
    </row>
    <row r="187" spans="1:3" ht="50.1" customHeight="1">
      <c r="A187" s="35"/>
      <c r="B187" s="880" t="s">
        <v>956</v>
      </c>
      <c r="C187" s="881"/>
    </row>
    <row r="188" spans="1:3">
      <c r="A188" s="43">
        <v>1</v>
      </c>
      <c r="B188" s="42" t="s">
        <v>774</v>
      </c>
      <c r="C188" s="42" t="s">
        <v>774</v>
      </c>
    </row>
    <row r="189" spans="1:3" ht="33.75">
      <c r="A189" s="43">
        <v>2</v>
      </c>
      <c r="B189" s="42" t="s">
        <v>915</v>
      </c>
      <c r="C189" s="42" t="s">
        <v>916</v>
      </c>
    </row>
    <row r="190" spans="1:3">
      <c r="A190" s="43">
        <v>3</v>
      </c>
      <c r="B190" s="42" t="s">
        <v>776</v>
      </c>
      <c r="C190" s="42" t="s">
        <v>917</v>
      </c>
    </row>
    <row r="191" spans="1:3" ht="22.5">
      <c r="A191" s="43">
        <v>4</v>
      </c>
      <c r="B191" s="42" t="s">
        <v>777</v>
      </c>
      <c r="C191" s="42" t="s">
        <v>918</v>
      </c>
    </row>
    <row r="192" spans="1:3" ht="22.5">
      <c r="A192" s="43">
        <v>5</v>
      </c>
      <c r="B192" s="42" t="s">
        <v>778</v>
      </c>
      <c r="C192" s="42" t="s">
        <v>957</v>
      </c>
    </row>
    <row r="193" spans="1:4" ht="45">
      <c r="A193" s="43">
        <v>6</v>
      </c>
      <c r="B193" s="42" t="s">
        <v>779</v>
      </c>
      <c r="C193" s="42" t="s">
        <v>919</v>
      </c>
    </row>
    <row r="194" spans="1:4">
      <c r="A194" s="35"/>
      <c r="B194" s="882" t="s">
        <v>920</v>
      </c>
      <c r="C194" s="883"/>
    </row>
    <row r="195" spans="1:4" ht="26.1" customHeight="1">
      <c r="A195" s="35"/>
      <c r="B195" s="892" t="s">
        <v>943</v>
      </c>
      <c r="C195" s="894"/>
    </row>
    <row r="196" spans="1:4" ht="22.5">
      <c r="A196" s="35">
        <v>1.1000000000000001</v>
      </c>
      <c r="B196" s="55" t="s">
        <v>789</v>
      </c>
      <c r="C196" s="68" t="s">
        <v>921</v>
      </c>
      <c r="D196" s="69"/>
    </row>
    <row r="197" spans="1:4" ht="12.75">
      <c r="A197" s="35" t="s">
        <v>251</v>
      </c>
      <c r="B197" s="56" t="s">
        <v>790</v>
      </c>
      <c r="C197" s="68" t="s">
        <v>922</v>
      </c>
      <c r="D197" s="70"/>
    </row>
    <row r="198" spans="1:4" ht="12.75">
      <c r="A198" s="35" t="s">
        <v>791</v>
      </c>
      <c r="B198" s="57" t="s">
        <v>792</v>
      </c>
      <c r="C198" s="845" t="s">
        <v>944</v>
      </c>
      <c r="D198" s="71"/>
    </row>
    <row r="199" spans="1:4" ht="12.75">
      <c r="A199" s="35" t="s">
        <v>793</v>
      </c>
      <c r="B199" s="57" t="s">
        <v>794</v>
      </c>
      <c r="C199" s="845"/>
      <c r="D199" s="71"/>
    </row>
    <row r="200" spans="1:4" ht="12.75">
      <c r="A200" s="35" t="s">
        <v>795</v>
      </c>
      <c r="B200" s="57" t="s">
        <v>796</v>
      </c>
      <c r="C200" s="845"/>
      <c r="D200" s="71"/>
    </row>
    <row r="201" spans="1:4" ht="12.75">
      <c r="A201" s="35" t="s">
        <v>797</v>
      </c>
      <c r="B201" s="57" t="s">
        <v>798</v>
      </c>
      <c r="C201" s="845"/>
      <c r="D201" s="71"/>
    </row>
    <row r="202" spans="1:4" ht="22.5">
      <c r="A202" s="35">
        <v>1.2</v>
      </c>
      <c r="B202" s="58" t="s">
        <v>799</v>
      </c>
      <c r="C202" s="59" t="s">
        <v>923</v>
      </c>
      <c r="D202" s="72"/>
    </row>
    <row r="203" spans="1:4" ht="22.5">
      <c r="A203" s="35" t="s">
        <v>801</v>
      </c>
      <c r="B203" s="60" t="s">
        <v>802</v>
      </c>
      <c r="C203" s="61" t="s">
        <v>924</v>
      </c>
      <c r="D203" s="73"/>
    </row>
    <row r="204" spans="1:4" ht="23.25">
      <c r="A204" s="35" t="s">
        <v>803</v>
      </c>
      <c r="B204" s="62" t="s">
        <v>804</v>
      </c>
      <c r="C204" s="61" t="s">
        <v>925</v>
      </c>
      <c r="D204" s="74"/>
    </row>
    <row r="205" spans="1:4" ht="12.75">
      <c r="A205" s="35" t="s">
        <v>805</v>
      </c>
      <c r="B205" s="63" t="s">
        <v>806</v>
      </c>
      <c r="C205" s="59" t="s">
        <v>926</v>
      </c>
      <c r="D205" s="73"/>
    </row>
    <row r="206" spans="1:4" ht="18" customHeight="1">
      <c r="A206" s="35" t="s">
        <v>807</v>
      </c>
      <c r="B206" s="66" t="s">
        <v>808</v>
      </c>
      <c r="C206" s="59" t="s">
        <v>927</v>
      </c>
      <c r="D206" s="74"/>
    </row>
    <row r="207" spans="1:4" ht="22.5">
      <c r="A207" s="35">
        <v>1.4</v>
      </c>
      <c r="B207" s="60" t="s">
        <v>939</v>
      </c>
      <c r="C207" s="64" t="s">
        <v>928</v>
      </c>
      <c r="D207" s="75"/>
    </row>
    <row r="208" spans="1:4" ht="12.75">
      <c r="A208" s="35">
        <v>1.5</v>
      </c>
      <c r="B208" s="60" t="s">
        <v>940</v>
      </c>
      <c r="C208" s="64" t="s">
        <v>928</v>
      </c>
      <c r="D208" s="75"/>
    </row>
    <row r="209" spans="1:3">
      <c r="A209" s="35"/>
      <c r="B209" s="873" t="s">
        <v>929</v>
      </c>
      <c r="C209" s="873"/>
    </row>
    <row r="210" spans="1:3" ht="24.6" customHeight="1">
      <c r="A210" s="35"/>
      <c r="B210" s="892" t="s">
        <v>930</v>
      </c>
      <c r="C210" s="892"/>
    </row>
    <row r="211" spans="1:3" ht="22.5">
      <c r="A211" s="43"/>
      <c r="B211" s="37" t="s">
        <v>682</v>
      </c>
      <c r="C211" s="45" t="s">
        <v>877</v>
      </c>
    </row>
    <row r="212" spans="1:3" ht="22.5">
      <c r="A212" s="43"/>
      <c r="B212" s="37" t="s">
        <v>683</v>
      </c>
      <c r="C212" s="45" t="s">
        <v>878</v>
      </c>
    </row>
    <row r="213" spans="1:3" ht="22.5">
      <c r="A213" s="35"/>
      <c r="B213" s="37" t="s">
        <v>684</v>
      </c>
      <c r="C213" s="45" t="s">
        <v>931</v>
      </c>
    </row>
    <row r="214" spans="1:3">
      <c r="A214" s="35"/>
      <c r="B214" s="873" t="s">
        <v>932</v>
      </c>
      <c r="C214" s="873"/>
    </row>
    <row r="215" spans="1:3" ht="39.6" customHeight="1">
      <c r="A215" s="43"/>
      <c r="B215" s="893" t="s">
        <v>945</v>
      </c>
      <c r="C215" s="893"/>
    </row>
    <row r="216" spans="1:3">
      <c r="B216" s="873" t="s">
        <v>986</v>
      </c>
      <c r="C216" s="873"/>
    </row>
    <row r="217" spans="1:3" ht="25.5">
      <c r="A217" s="84">
        <v>1</v>
      </c>
      <c r="B217" s="80" t="s">
        <v>962</v>
      </c>
      <c r="C217" s="81" t="s">
        <v>974</v>
      </c>
    </row>
    <row r="218" spans="1:3" ht="12.75">
      <c r="A218" s="84">
        <v>2</v>
      </c>
      <c r="B218" s="80" t="s">
        <v>963</v>
      </c>
      <c r="C218" s="81" t="s">
        <v>975</v>
      </c>
    </row>
    <row r="219" spans="1:3" ht="25.5">
      <c r="A219" s="84">
        <v>3</v>
      </c>
      <c r="B219" s="80" t="s">
        <v>964</v>
      </c>
      <c r="C219" s="80" t="s">
        <v>976</v>
      </c>
    </row>
    <row r="220" spans="1:3" ht="12.75">
      <c r="A220" s="84">
        <v>4</v>
      </c>
      <c r="B220" s="80" t="s">
        <v>965</v>
      </c>
      <c r="C220" s="80" t="s">
        <v>977</v>
      </c>
    </row>
    <row r="221" spans="1:3" ht="25.5">
      <c r="A221" s="84">
        <v>5</v>
      </c>
      <c r="B221" s="80" t="s">
        <v>966</v>
      </c>
      <c r="C221" s="80" t="s">
        <v>978</v>
      </c>
    </row>
    <row r="222" spans="1:3" ht="12.75">
      <c r="A222" s="84">
        <v>6</v>
      </c>
      <c r="B222" s="80" t="s">
        <v>967</v>
      </c>
      <c r="C222" s="80" t="s">
        <v>979</v>
      </c>
    </row>
    <row r="223" spans="1:3" ht="25.5">
      <c r="A223" s="84">
        <v>7</v>
      </c>
      <c r="B223" s="80" t="s">
        <v>968</v>
      </c>
      <c r="C223" s="80" t="s">
        <v>980</v>
      </c>
    </row>
    <row r="224" spans="1:3" ht="12.75">
      <c r="A224" s="84">
        <v>7.1</v>
      </c>
      <c r="B224" s="82" t="s">
        <v>969</v>
      </c>
      <c r="C224" s="80" t="s">
        <v>981</v>
      </c>
    </row>
    <row r="225" spans="1:3" ht="25.5">
      <c r="A225" s="84">
        <v>7.2</v>
      </c>
      <c r="B225" s="82" t="s">
        <v>970</v>
      </c>
      <c r="C225" s="80" t="s">
        <v>982</v>
      </c>
    </row>
    <row r="226" spans="1:3" ht="12.75">
      <c r="A226" s="84">
        <v>7.3</v>
      </c>
      <c r="B226" s="83" t="s">
        <v>971</v>
      </c>
      <c r="C226" s="80" t="s">
        <v>983</v>
      </c>
    </row>
    <row r="227" spans="1:3" ht="12.75">
      <c r="A227" s="84">
        <v>8</v>
      </c>
      <c r="B227" s="80" t="s">
        <v>972</v>
      </c>
      <c r="C227" s="81" t="s">
        <v>984</v>
      </c>
    </row>
    <row r="228" spans="1:3" ht="12.75">
      <c r="A228" s="84">
        <v>9</v>
      </c>
      <c r="B228" s="80" t="s">
        <v>973</v>
      </c>
      <c r="C228" s="81" t="s">
        <v>985</v>
      </c>
    </row>
    <row r="229" spans="1:3" ht="25.5">
      <c r="A229" s="84">
        <v>10.1</v>
      </c>
      <c r="B229" s="87" t="s">
        <v>1003</v>
      </c>
      <c r="C229" s="81" t="s">
        <v>1004</v>
      </c>
    </row>
    <row r="230" spans="1:3" ht="12.75">
      <c r="A230" s="889"/>
      <c r="B230" s="85" t="s">
        <v>784</v>
      </c>
      <c r="C230" s="81" t="s">
        <v>1001</v>
      </c>
    </row>
    <row r="231" spans="1:3" ht="25.5">
      <c r="A231" s="890"/>
      <c r="B231" s="85" t="s">
        <v>999</v>
      </c>
      <c r="C231" s="81" t="s">
        <v>1000</v>
      </c>
    </row>
    <row r="232" spans="1:3" ht="12.75">
      <c r="A232" s="890"/>
      <c r="B232" s="85" t="s">
        <v>987</v>
      </c>
      <c r="C232" s="81" t="s">
        <v>989</v>
      </c>
    </row>
    <row r="233" spans="1:3" ht="24">
      <c r="A233" s="890"/>
      <c r="B233" s="85" t="s">
        <v>994</v>
      </c>
      <c r="C233" s="86" t="s">
        <v>995</v>
      </c>
    </row>
    <row r="234" spans="1:3" ht="40.5" customHeight="1">
      <c r="A234" s="890"/>
      <c r="B234" s="85" t="s">
        <v>993</v>
      </c>
      <c r="C234" s="81" t="s">
        <v>996</v>
      </c>
    </row>
    <row r="235" spans="1:3" ht="24" customHeight="1">
      <c r="A235" s="890"/>
      <c r="B235" s="85" t="s">
        <v>998</v>
      </c>
      <c r="C235" s="81" t="s">
        <v>1002</v>
      </c>
    </row>
    <row r="236" spans="1:3" ht="25.5">
      <c r="A236" s="891"/>
      <c r="B236" s="85" t="s">
        <v>988</v>
      </c>
      <c r="C236" s="8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75"/>
  <cols>
    <col min="1" max="1" width="9.5703125" style="98" bestFit="1" customWidth="1"/>
    <col min="2" max="2" width="84.28515625" style="98" customWidth="1"/>
    <col min="3" max="4" width="12.7109375" style="98" customWidth="1"/>
    <col min="5" max="5" width="13.42578125" style="98" customWidth="1"/>
    <col min="6" max="7" width="12.7109375" style="98" customWidth="1"/>
    <col min="8" max="8" width="13.85546875" style="98" customWidth="1"/>
    <col min="9" max="9" width="8.85546875" style="99" customWidth="1"/>
    <col min="10" max="16384" width="9.140625" style="184"/>
  </cols>
  <sheetData>
    <row r="1" spans="1:8">
      <c r="A1" s="96" t="s">
        <v>188</v>
      </c>
      <c r="B1" s="103" t="str">
        <f>Info!C2</f>
        <v>სს ”ლიბერთი ბანკი”</v>
      </c>
      <c r="C1" s="103"/>
    </row>
    <row r="2" spans="1:8">
      <c r="A2" s="96" t="s">
        <v>189</v>
      </c>
      <c r="B2" s="155">
        <f>'1. key ratios'!B2</f>
        <v>44469</v>
      </c>
      <c r="C2" s="185"/>
      <c r="D2" s="101"/>
      <c r="E2" s="101"/>
      <c r="F2" s="101"/>
      <c r="G2" s="101"/>
      <c r="H2" s="101"/>
    </row>
    <row r="3" spans="1:8">
      <c r="A3" s="96"/>
      <c r="B3" s="103"/>
      <c r="C3" s="185"/>
      <c r="D3" s="101"/>
      <c r="E3" s="101"/>
      <c r="F3" s="101"/>
      <c r="G3" s="101"/>
      <c r="H3" s="101"/>
    </row>
    <row r="4" spans="1:8" ht="16.5" thickBot="1">
      <c r="A4" s="186" t="s">
        <v>406</v>
      </c>
      <c r="B4" s="187" t="s">
        <v>222</v>
      </c>
      <c r="C4" s="159"/>
      <c r="D4" s="159"/>
      <c r="E4" s="159"/>
      <c r="F4" s="186"/>
      <c r="G4" s="186"/>
      <c r="H4" s="188" t="s">
        <v>93</v>
      </c>
    </row>
    <row r="5" spans="1:8">
      <c r="A5" s="189"/>
      <c r="B5" s="190"/>
      <c r="C5" s="729" t="s">
        <v>194</v>
      </c>
      <c r="D5" s="730"/>
      <c r="E5" s="731"/>
      <c r="F5" s="729" t="s">
        <v>195</v>
      </c>
      <c r="G5" s="730"/>
      <c r="H5" s="732"/>
    </row>
    <row r="6" spans="1:8" ht="15">
      <c r="A6" s="191" t="s">
        <v>26</v>
      </c>
      <c r="B6" s="192"/>
      <c r="C6" s="193" t="s">
        <v>27</v>
      </c>
      <c r="D6" s="193" t="s">
        <v>96</v>
      </c>
      <c r="E6" s="193" t="s">
        <v>68</v>
      </c>
      <c r="F6" s="193" t="s">
        <v>27</v>
      </c>
      <c r="G6" s="193" t="s">
        <v>96</v>
      </c>
      <c r="H6" s="194" t="s">
        <v>68</v>
      </c>
    </row>
    <row r="7" spans="1:8">
      <c r="A7" s="195"/>
      <c r="B7" s="196" t="s">
        <v>92</v>
      </c>
      <c r="C7" s="197"/>
      <c r="D7" s="197"/>
      <c r="E7" s="197"/>
      <c r="F7" s="197"/>
      <c r="G7" s="197"/>
      <c r="H7" s="198"/>
    </row>
    <row r="8" spans="1:8" ht="30">
      <c r="A8" s="195">
        <v>1</v>
      </c>
      <c r="B8" s="199" t="s">
        <v>97</v>
      </c>
      <c r="C8" s="177">
        <v>4230088.04</v>
      </c>
      <c r="D8" s="177">
        <v>-219407.88999999996</v>
      </c>
      <c r="E8" s="169">
        <f>C8+D8</f>
        <v>4010680.15</v>
      </c>
      <c r="F8" s="177">
        <v>4708242.3599999994</v>
      </c>
      <c r="G8" s="177">
        <v>1241778.6599999999</v>
      </c>
      <c r="H8" s="200">
        <f>F8+G8</f>
        <v>5950021.0199999996</v>
      </c>
    </row>
    <row r="9" spans="1:8">
      <c r="A9" s="195">
        <v>2</v>
      </c>
      <c r="B9" s="199" t="s">
        <v>98</v>
      </c>
      <c r="C9" s="201">
        <f>SUM(C10:C18)</f>
        <v>216429243.04999995</v>
      </c>
      <c r="D9" s="201">
        <f>SUM(D10:D18)</f>
        <v>21041997.550000004</v>
      </c>
      <c r="E9" s="169">
        <f t="shared" ref="E9:E67" si="0">C9+D9</f>
        <v>237471240.59999996</v>
      </c>
      <c r="F9" s="201">
        <f>SUM(F10:F18)</f>
        <v>169129518.03</v>
      </c>
      <c r="G9" s="201">
        <f>SUM(G10:G18)</f>
        <v>16072000.32</v>
      </c>
      <c r="H9" s="200">
        <f t="shared" ref="H9:H67" si="1">F9+G9</f>
        <v>185201518.34999999</v>
      </c>
    </row>
    <row r="10" spans="1:8">
      <c r="A10" s="195">
        <v>2.1</v>
      </c>
      <c r="B10" s="202" t="s">
        <v>99</v>
      </c>
      <c r="C10" s="177">
        <v>0</v>
      </c>
      <c r="D10" s="177">
        <v>0</v>
      </c>
      <c r="E10" s="169">
        <f t="shared" si="0"/>
        <v>0</v>
      </c>
      <c r="F10" s="177">
        <v>0</v>
      </c>
      <c r="G10" s="177">
        <v>0</v>
      </c>
      <c r="H10" s="200">
        <f t="shared" si="1"/>
        <v>0</v>
      </c>
    </row>
    <row r="11" spans="1:8">
      <c r="A11" s="195">
        <v>2.2000000000000002</v>
      </c>
      <c r="B11" s="202" t="s">
        <v>100</v>
      </c>
      <c r="C11" s="177">
        <v>13777604.199999999</v>
      </c>
      <c r="D11" s="177">
        <v>8790878.5860000029</v>
      </c>
      <c r="E11" s="169">
        <f t="shared" si="0"/>
        <v>22568482.786000002</v>
      </c>
      <c r="F11" s="177">
        <v>10208161.356094886</v>
      </c>
      <c r="G11" s="177">
        <v>7616968.9142580172</v>
      </c>
      <c r="H11" s="200">
        <f t="shared" si="1"/>
        <v>17825130.270352904</v>
      </c>
    </row>
    <row r="12" spans="1:8">
      <c r="A12" s="195">
        <v>2.2999999999999998</v>
      </c>
      <c r="B12" s="202" t="s">
        <v>101</v>
      </c>
      <c r="C12" s="177">
        <v>2014750.43</v>
      </c>
      <c r="D12" s="177">
        <v>607065.84600000002</v>
      </c>
      <c r="E12" s="169">
        <f t="shared" si="0"/>
        <v>2621816.2760000001</v>
      </c>
      <c r="F12" s="177">
        <v>1072505.7364757527</v>
      </c>
      <c r="G12" s="177">
        <v>5559.93</v>
      </c>
      <c r="H12" s="200">
        <f t="shared" si="1"/>
        <v>1078065.6664757526</v>
      </c>
    </row>
    <row r="13" spans="1:8">
      <c r="A13" s="195">
        <v>2.4</v>
      </c>
      <c r="B13" s="202" t="s">
        <v>102</v>
      </c>
      <c r="C13" s="177">
        <v>1018836.48</v>
      </c>
      <c r="D13" s="177">
        <v>39531.281000000003</v>
      </c>
      <c r="E13" s="169">
        <f t="shared" si="0"/>
        <v>1058367.7609999999</v>
      </c>
      <c r="F13" s="177">
        <v>147730.43902794388</v>
      </c>
      <c r="G13" s="177">
        <v>40171.409997637224</v>
      </c>
      <c r="H13" s="200">
        <f t="shared" si="1"/>
        <v>187901.84902558109</v>
      </c>
    </row>
    <row r="14" spans="1:8">
      <c r="A14" s="195">
        <v>2.5</v>
      </c>
      <c r="B14" s="202" t="s">
        <v>103</v>
      </c>
      <c r="C14" s="177">
        <v>79001.02</v>
      </c>
      <c r="D14" s="177">
        <v>3186691.1959999995</v>
      </c>
      <c r="E14" s="169">
        <f t="shared" si="0"/>
        <v>3265692.2159999995</v>
      </c>
      <c r="F14" s="177">
        <v>1791.930671386313</v>
      </c>
      <c r="G14" s="177">
        <v>992076.93460326188</v>
      </c>
      <c r="H14" s="200">
        <f t="shared" si="1"/>
        <v>993868.86527464818</v>
      </c>
    </row>
    <row r="15" spans="1:8">
      <c r="A15" s="195">
        <v>2.6</v>
      </c>
      <c r="B15" s="202" t="s">
        <v>104</v>
      </c>
      <c r="C15" s="177">
        <v>3318.21</v>
      </c>
      <c r="D15" s="177">
        <v>40166.835999999996</v>
      </c>
      <c r="E15" s="169">
        <f t="shared" si="0"/>
        <v>43485.045999999995</v>
      </c>
      <c r="F15" s="177">
        <v>100555.53928063106</v>
      </c>
      <c r="G15" s="177">
        <v>0</v>
      </c>
      <c r="H15" s="200">
        <f t="shared" si="1"/>
        <v>100555.53928063106</v>
      </c>
    </row>
    <row r="16" spans="1:8">
      <c r="A16" s="195">
        <v>2.7</v>
      </c>
      <c r="B16" s="202" t="s">
        <v>105</v>
      </c>
      <c r="C16" s="177">
        <v>75762.290000000008</v>
      </c>
      <c r="D16" s="177">
        <v>45223.946000000004</v>
      </c>
      <c r="E16" s="169">
        <f t="shared" si="0"/>
        <v>120986.236</v>
      </c>
      <c r="F16" s="177">
        <v>11765.423653087866</v>
      </c>
      <c r="G16" s="177">
        <v>4629.8326237408855</v>
      </c>
      <c r="H16" s="200">
        <f t="shared" si="1"/>
        <v>16395.256276828753</v>
      </c>
    </row>
    <row r="17" spans="1:8">
      <c r="A17" s="195">
        <v>2.8</v>
      </c>
      <c r="B17" s="202" t="s">
        <v>106</v>
      </c>
      <c r="C17" s="177">
        <v>196500477.53999996</v>
      </c>
      <c r="D17" s="177">
        <v>5955171.4100000001</v>
      </c>
      <c r="E17" s="169">
        <f t="shared" si="0"/>
        <v>202455648.94999996</v>
      </c>
      <c r="F17" s="177">
        <v>156905448.01000002</v>
      </c>
      <c r="G17" s="177">
        <v>4830336.29</v>
      </c>
      <c r="H17" s="200">
        <f t="shared" si="1"/>
        <v>161735784.30000001</v>
      </c>
    </row>
    <row r="18" spans="1:8">
      <c r="A18" s="195">
        <v>2.9</v>
      </c>
      <c r="B18" s="202" t="s">
        <v>107</v>
      </c>
      <c r="C18" s="177">
        <v>2959492.88</v>
      </c>
      <c r="D18" s="177">
        <v>2377268.449</v>
      </c>
      <c r="E18" s="169">
        <f t="shared" si="0"/>
        <v>5336761.3289999999</v>
      </c>
      <c r="F18" s="177">
        <v>681559.59479631076</v>
      </c>
      <c r="G18" s="177">
        <v>2582257.0085173426</v>
      </c>
      <c r="H18" s="200">
        <f t="shared" si="1"/>
        <v>3263816.6033136533</v>
      </c>
    </row>
    <row r="19" spans="1:8" ht="30">
      <c r="A19" s="195">
        <v>3</v>
      </c>
      <c r="B19" s="199" t="s">
        <v>108</v>
      </c>
      <c r="C19" s="177">
        <v>6126247.3799999999</v>
      </c>
      <c r="D19" s="177">
        <v>564141.28</v>
      </c>
      <c r="E19" s="169">
        <f t="shared" si="0"/>
        <v>6690388.6600000001</v>
      </c>
      <c r="F19" s="177">
        <v>4825123.1399999997</v>
      </c>
      <c r="G19" s="177">
        <v>309694.33999999997</v>
      </c>
      <c r="H19" s="200">
        <f t="shared" si="1"/>
        <v>5134817.4799999995</v>
      </c>
    </row>
    <row r="20" spans="1:8">
      <c r="A20" s="195">
        <v>4</v>
      </c>
      <c r="B20" s="199" t="s">
        <v>109</v>
      </c>
      <c r="C20" s="177">
        <v>17212224.02</v>
      </c>
      <c r="D20" s="177">
        <v>0</v>
      </c>
      <c r="E20" s="169">
        <f t="shared" si="0"/>
        <v>17212224.02</v>
      </c>
      <c r="F20" s="177">
        <v>11440490.82</v>
      </c>
      <c r="G20" s="177">
        <v>0</v>
      </c>
      <c r="H20" s="200">
        <f t="shared" si="1"/>
        <v>11440490.82</v>
      </c>
    </row>
    <row r="21" spans="1:8">
      <c r="A21" s="195">
        <v>5</v>
      </c>
      <c r="B21" s="199" t="s">
        <v>110</v>
      </c>
      <c r="C21" s="177">
        <v>1445943.59</v>
      </c>
      <c r="D21" s="177">
        <v>23670.54</v>
      </c>
      <c r="E21" s="169">
        <f t="shared" si="0"/>
        <v>1469614.1300000001</v>
      </c>
      <c r="F21" s="177">
        <v>108069.13</v>
      </c>
      <c r="G21" s="177">
        <v>33490.6</v>
      </c>
      <c r="H21" s="200">
        <f>F21+G21</f>
        <v>141559.73000000001</v>
      </c>
    </row>
    <row r="22" spans="1:8">
      <c r="A22" s="195">
        <v>6</v>
      </c>
      <c r="B22" s="203" t="s">
        <v>111</v>
      </c>
      <c r="C22" s="201">
        <f>C8+C9+C19+C20+C21</f>
        <v>245443746.07999995</v>
      </c>
      <c r="D22" s="201">
        <f>D8+D9+D19+D20+D21</f>
        <v>21410401.480000004</v>
      </c>
      <c r="E22" s="169">
        <f>C22+D22</f>
        <v>266854147.55999994</v>
      </c>
      <c r="F22" s="201">
        <f>F8+F9+F19+F20+F21</f>
        <v>190211443.47999996</v>
      </c>
      <c r="G22" s="201">
        <f>G8+G9+G19+G20+G21</f>
        <v>17656963.920000002</v>
      </c>
      <c r="H22" s="200">
        <f>F22+G22</f>
        <v>207868407.39999998</v>
      </c>
    </row>
    <row r="23" spans="1:8">
      <c r="A23" s="195"/>
      <c r="B23" s="196" t="s">
        <v>90</v>
      </c>
      <c r="C23" s="177"/>
      <c r="D23" s="177"/>
      <c r="E23" s="168"/>
      <c r="F23" s="177"/>
      <c r="G23" s="177"/>
      <c r="H23" s="204"/>
    </row>
    <row r="24" spans="1:8">
      <c r="A24" s="195">
        <v>7</v>
      </c>
      <c r="B24" s="199" t="s">
        <v>112</v>
      </c>
      <c r="C24" s="177">
        <v>32096808.490000002</v>
      </c>
      <c r="D24" s="177">
        <v>1175929.2000000002</v>
      </c>
      <c r="E24" s="169">
        <f t="shared" si="0"/>
        <v>33272737.690000001</v>
      </c>
      <c r="F24" s="177">
        <v>28921263.800000001</v>
      </c>
      <c r="G24" s="177">
        <v>5570104.7400000002</v>
      </c>
      <c r="H24" s="200">
        <f t="shared" si="1"/>
        <v>34491368.539999999</v>
      </c>
    </row>
    <row r="25" spans="1:8">
      <c r="A25" s="195">
        <v>8</v>
      </c>
      <c r="B25" s="199" t="s">
        <v>113</v>
      </c>
      <c r="C25" s="177">
        <v>46609933.409999996</v>
      </c>
      <c r="D25" s="177">
        <v>4916148.38</v>
      </c>
      <c r="E25" s="169">
        <f t="shared" si="0"/>
        <v>51526081.789999999</v>
      </c>
      <c r="F25" s="177">
        <v>42982290.969999999</v>
      </c>
      <c r="G25" s="177">
        <v>7241234.2799999993</v>
      </c>
      <c r="H25" s="200">
        <f t="shared" si="1"/>
        <v>50223525.25</v>
      </c>
    </row>
    <row r="26" spans="1:8">
      <c r="A26" s="195">
        <v>9</v>
      </c>
      <c r="B26" s="199" t="s">
        <v>114</v>
      </c>
      <c r="C26" s="177">
        <v>133573.16</v>
      </c>
      <c r="D26" s="177">
        <v>2908.45</v>
      </c>
      <c r="E26" s="169">
        <f t="shared" si="0"/>
        <v>136481.61000000002</v>
      </c>
      <c r="F26" s="177">
        <v>215035.72</v>
      </c>
      <c r="G26" s="177">
        <v>25196.510000000002</v>
      </c>
      <c r="H26" s="200">
        <f t="shared" si="1"/>
        <v>240232.23</v>
      </c>
    </row>
    <row r="27" spans="1:8">
      <c r="A27" s="195">
        <v>10</v>
      </c>
      <c r="B27" s="199" t="s">
        <v>115</v>
      </c>
      <c r="C27" s="177">
        <v>1066052.55</v>
      </c>
      <c r="D27" s="177">
        <v>6748606.3799999999</v>
      </c>
      <c r="E27" s="169">
        <f t="shared" si="0"/>
        <v>7814658.9299999997</v>
      </c>
      <c r="F27" s="177">
        <v>854373.46</v>
      </c>
      <c r="G27" s="177">
        <v>6232575.5099999998</v>
      </c>
      <c r="H27" s="200">
        <f t="shared" si="1"/>
        <v>7086948.9699999997</v>
      </c>
    </row>
    <row r="28" spans="1:8">
      <c r="A28" s="195">
        <v>11</v>
      </c>
      <c r="B28" s="199" t="s">
        <v>116</v>
      </c>
      <c r="C28" s="177">
        <v>10592318.65</v>
      </c>
      <c r="D28" s="177">
        <v>1605846.2</v>
      </c>
      <c r="E28" s="169">
        <f t="shared" si="0"/>
        <v>12198164.85</v>
      </c>
      <c r="F28" s="177">
        <v>1545198.96</v>
      </c>
      <c r="G28" s="177">
        <v>276965.46000000002</v>
      </c>
      <c r="H28" s="200">
        <f t="shared" si="1"/>
        <v>1822164.42</v>
      </c>
    </row>
    <row r="29" spans="1:8">
      <c r="A29" s="195">
        <v>12</v>
      </c>
      <c r="B29" s="199" t="s">
        <v>117</v>
      </c>
      <c r="C29" s="177">
        <v>198633.33</v>
      </c>
      <c r="D29" s="177">
        <v>1334816.8999999999</v>
      </c>
      <c r="E29" s="169">
        <f t="shared" si="0"/>
        <v>1533450.23</v>
      </c>
      <c r="F29" s="177">
        <v>245235.91</v>
      </c>
      <c r="G29" s="177">
        <v>1502271.5599999998</v>
      </c>
      <c r="H29" s="200">
        <f t="shared" si="1"/>
        <v>1747507.4699999997</v>
      </c>
    </row>
    <row r="30" spans="1:8">
      <c r="A30" s="195">
        <v>13</v>
      </c>
      <c r="B30" s="205" t="s">
        <v>118</v>
      </c>
      <c r="C30" s="201">
        <f>SUM(C24:C29)</f>
        <v>90697319.590000004</v>
      </c>
      <c r="D30" s="201">
        <f>SUM(D24:D29)</f>
        <v>15784255.51</v>
      </c>
      <c r="E30" s="169">
        <f t="shared" si="0"/>
        <v>106481575.10000001</v>
      </c>
      <c r="F30" s="201">
        <f>SUM(F24:F29)</f>
        <v>74763398.819999978</v>
      </c>
      <c r="G30" s="201">
        <f>SUM(G24:G29)</f>
        <v>20848348.059999999</v>
      </c>
      <c r="H30" s="200">
        <f t="shared" si="1"/>
        <v>95611746.87999998</v>
      </c>
    </row>
    <row r="31" spans="1:8">
      <c r="A31" s="195">
        <v>14</v>
      </c>
      <c r="B31" s="205" t="s">
        <v>119</v>
      </c>
      <c r="C31" s="201">
        <f>C22-C30</f>
        <v>154746426.48999995</v>
      </c>
      <c r="D31" s="201">
        <f>D22-D30</f>
        <v>5626145.9700000044</v>
      </c>
      <c r="E31" s="169">
        <f t="shared" si="0"/>
        <v>160372572.45999995</v>
      </c>
      <c r="F31" s="201">
        <f>F22-F30</f>
        <v>115448044.65999998</v>
      </c>
      <c r="G31" s="201">
        <f>G22-G30</f>
        <v>-3191384.1399999969</v>
      </c>
      <c r="H31" s="200">
        <f t="shared" si="1"/>
        <v>112256660.51999998</v>
      </c>
    </row>
    <row r="32" spans="1:8">
      <c r="A32" s="195"/>
      <c r="B32" s="196"/>
      <c r="C32" s="206"/>
      <c r="D32" s="206"/>
      <c r="E32" s="206"/>
      <c r="F32" s="206"/>
      <c r="G32" s="206"/>
      <c r="H32" s="207"/>
    </row>
    <row r="33" spans="1:8">
      <c r="A33" s="195"/>
      <c r="B33" s="196" t="s">
        <v>120</v>
      </c>
      <c r="C33" s="177"/>
      <c r="D33" s="177"/>
      <c r="E33" s="168"/>
      <c r="F33" s="177"/>
      <c r="G33" s="177"/>
      <c r="H33" s="204"/>
    </row>
    <row r="34" spans="1:8">
      <c r="A34" s="195">
        <v>15</v>
      </c>
      <c r="B34" s="208" t="s">
        <v>91</v>
      </c>
      <c r="C34" s="209">
        <f>C35-C36</f>
        <v>18660722.970000003</v>
      </c>
      <c r="D34" s="209">
        <f>D35-D36</f>
        <v>-2082730.5200000005</v>
      </c>
      <c r="E34" s="169">
        <f t="shared" si="0"/>
        <v>16577992.450000003</v>
      </c>
      <c r="F34" s="209">
        <f>F35-F36</f>
        <v>15912253.770000001</v>
      </c>
      <c r="G34" s="209">
        <f>G35-G36</f>
        <v>-2162957.620000001</v>
      </c>
      <c r="H34" s="200">
        <f t="shared" si="1"/>
        <v>13749296.15</v>
      </c>
    </row>
    <row r="35" spans="1:8">
      <c r="A35" s="195">
        <v>15.1</v>
      </c>
      <c r="B35" s="202" t="s">
        <v>121</v>
      </c>
      <c r="C35" s="177">
        <v>22072804.990000002</v>
      </c>
      <c r="D35" s="177">
        <v>6082519.8300000001</v>
      </c>
      <c r="E35" s="169">
        <f t="shared" si="0"/>
        <v>28155324.82</v>
      </c>
      <c r="F35" s="177">
        <v>19001355.030000001</v>
      </c>
      <c r="G35" s="177">
        <v>4455969.6899999995</v>
      </c>
      <c r="H35" s="200">
        <f t="shared" si="1"/>
        <v>23457324.719999999</v>
      </c>
    </row>
    <row r="36" spans="1:8">
      <c r="A36" s="195">
        <v>15.2</v>
      </c>
      <c r="B36" s="202" t="s">
        <v>122</v>
      </c>
      <c r="C36" s="177">
        <v>3412082.02</v>
      </c>
      <c r="D36" s="177">
        <v>8165250.3500000006</v>
      </c>
      <c r="E36" s="169">
        <f t="shared" si="0"/>
        <v>11577332.370000001</v>
      </c>
      <c r="F36" s="177">
        <v>3089101.2600000002</v>
      </c>
      <c r="G36" s="177">
        <v>6618927.3100000005</v>
      </c>
      <c r="H36" s="200">
        <f t="shared" si="1"/>
        <v>9708028.5700000003</v>
      </c>
    </row>
    <row r="37" spans="1:8">
      <c r="A37" s="195">
        <v>16</v>
      </c>
      <c r="B37" s="199" t="s">
        <v>123</v>
      </c>
      <c r="C37" s="177">
        <v>0</v>
      </c>
      <c r="D37" s="177">
        <v>0</v>
      </c>
      <c r="E37" s="169">
        <f t="shared" si="0"/>
        <v>0</v>
      </c>
      <c r="F37" s="177">
        <v>0</v>
      </c>
      <c r="G37" s="177">
        <v>0</v>
      </c>
      <c r="H37" s="200">
        <f t="shared" si="1"/>
        <v>0</v>
      </c>
    </row>
    <row r="38" spans="1:8">
      <c r="A38" s="195">
        <v>17</v>
      </c>
      <c r="B38" s="199" t="s">
        <v>124</v>
      </c>
      <c r="C38" s="177">
        <v>0</v>
      </c>
      <c r="D38" s="177">
        <v>0</v>
      </c>
      <c r="E38" s="169">
        <f t="shared" si="0"/>
        <v>0</v>
      </c>
      <c r="F38" s="177">
        <v>0</v>
      </c>
      <c r="G38" s="177">
        <v>0</v>
      </c>
      <c r="H38" s="200">
        <f t="shared" si="1"/>
        <v>0</v>
      </c>
    </row>
    <row r="39" spans="1:8">
      <c r="A39" s="195">
        <v>18</v>
      </c>
      <c r="B39" s="199" t="s">
        <v>125</v>
      </c>
      <c r="C39" s="177">
        <v>61819.869999999995</v>
      </c>
      <c r="D39" s="177">
        <v>25424.59</v>
      </c>
      <c r="E39" s="169">
        <f t="shared" si="0"/>
        <v>87244.459999999992</v>
      </c>
      <c r="F39" s="177">
        <v>35352.450000000004</v>
      </c>
      <c r="G39" s="177">
        <v>26228.31</v>
      </c>
      <c r="H39" s="200">
        <f t="shared" si="1"/>
        <v>61580.760000000009</v>
      </c>
    </row>
    <row r="40" spans="1:8">
      <c r="A40" s="195">
        <v>19</v>
      </c>
      <c r="B40" s="199" t="s">
        <v>126</v>
      </c>
      <c r="C40" s="177">
        <v>-1228764.5100000016</v>
      </c>
      <c r="D40" s="177">
        <v>0</v>
      </c>
      <c r="E40" s="169">
        <f t="shared" si="0"/>
        <v>-1228764.5100000016</v>
      </c>
      <c r="F40" s="177">
        <v>2734185.1799999997</v>
      </c>
      <c r="G40" s="177">
        <v>0</v>
      </c>
      <c r="H40" s="200">
        <f t="shared" si="1"/>
        <v>2734185.1799999997</v>
      </c>
    </row>
    <row r="41" spans="1:8">
      <c r="A41" s="195">
        <v>20</v>
      </c>
      <c r="B41" s="199" t="s">
        <v>127</v>
      </c>
      <c r="C41" s="177">
        <v>840120.42000000644</v>
      </c>
      <c r="D41" s="177">
        <v>0</v>
      </c>
      <c r="E41" s="169">
        <f t="shared" si="0"/>
        <v>840120.42000000644</v>
      </c>
      <c r="F41" s="177">
        <v>3833303.9300000016</v>
      </c>
      <c r="G41" s="177">
        <v>0</v>
      </c>
      <c r="H41" s="200">
        <f t="shared" si="1"/>
        <v>3833303.9300000016</v>
      </c>
    </row>
    <row r="42" spans="1:8">
      <c r="A42" s="195">
        <v>21</v>
      </c>
      <c r="B42" s="199" t="s">
        <v>128</v>
      </c>
      <c r="C42" s="177">
        <v>-573903.49</v>
      </c>
      <c r="D42" s="177">
        <v>0</v>
      </c>
      <c r="E42" s="169">
        <f t="shared" si="0"/>
        <v>-573903.49</v>
      </c>
      <c r="F42" s="177">
        <v>116688.28</v>
      </c>
      <c r="G42" s="177">
        <v>0</v>
      </c>
      <c r="H42" s="200">
        <f t="shared" si="1"/>
        <v>116688.28</v>
      </c>
    </row>
    <row r="43" spans="1:8">
      <c r="A43" s="195">
        <v>22</v>
      </c>
      <c r="B43" s="199" t="s">
        <v>129</v>
      </c>
      <c r="C43" s="177">
        <v>18451.89</v>
      </c>
      <c r="D43" s="177">
        <v>36889.839999999997</v>
      </c>
      <c r="E43" s="169">
        <f t="shared" si="0"/>
        <v>55341.729999999996</v>
      </c>
      <c r="F43" s="177">
        <v>80991.48</v>
      </c>
      <c r="G43" s="177">
        <v>2575.12</v>
      </c>
      <c r="H43" s="200">
        <f t="shared" si="1"/>
        <v>83566.599999999991</v>
      </c>
    </row>
    <row r="44" spans="1:8">
      <c r="A44" s="195">
        <v>23</v>
      </c>
      <c r="B44" s="199" t="s">
        <v>130</v>
      </c>
      <c r="C44" s="177">
        <v>4218139.92</v>
      </c>
      <c r="D44" s="177">
        <v>7575.17</v>
      </c>
      <c r="E44" s="169">
        <f t="shared" si="0"/>
        <v>4225715.09</v>
      </c>
      <c r="F44" s="177">
        <v>3356028.91</v>
      </c>
      <c r="G44" s="177">
        <v>85032.72</v>
      </c>
      <c r="H44" s="200">
        <f t="shared" si="1"/>
        <v>3441061.6300000004</v>
      </c>
    </row>
    <row r="45" spans="1:8">
      <c r="A45" s="195">
        <v>24</v>
      </c>
      <c r="B45" s="205" t="s">
        <v>131</v>
      </c>
      <c r="C45" s="201">
        <f>C34+C37+C38+C39+C40+C41+C42+C43+C44</f>
        <v>21996587.070000008</v>
      </c>
      <c r="D45" s="201">
        <f>D34+D37+D38+D39+D40+D41+D42+D43+D44</f>
        <v>-2012840.9200000004</v>
      </c>
      <c r="E45" s="169">
        <f t="shared" si="0"/>
        <v>19983746.150000006</v>
      </c>
      <c r="F45" s="201">
        <f>F34+F37+F38+F39+F40+F41+F42+F43+F44</f>
        <v>26068804</v>
      </c>
      <c r="G45" s="201">
        <f>G34+G37+G38+G39+G40+G41+G42+G43+G44</f>
        <v>-2049121.4700000009</v>
      </c>
      <c r="H45" s="200">
        <f t="shared" si="1"/>
        <v>24019682.529999997</v>
      </c>
    </row>
    <row r="46" spans="1:8">
      <c r="A46" s="195"/>
      <c r="B46" s="196" t="s">
        <v>132</v>
      </c>
      <c r="C46" s="177"/>
      <c r="D46" s="177"/>
      <c r="E46" s="177"/>
      <c r="F46" s="177"/>
      <c r="G46" s="177"/>
      <c r="H46" s="210"/>
    </row>
    <row r="47" spans="1:8">
      <c r="A47" s="195">
        <v>25</v>
      </c>
      <c r="B47" s="199" t="s">
        <v>133</v>
      </c>
      <c r="C47" s="177">
        <v>2642854.2000000002</v>
      </c>
      <c r="D47" s="177">
        <v>9937.39</v>
      </c>
      <c r="E47" s="169">
        <f t="shared" si="0"/>
        <v>2652791.5900000003</v>
      </c>
      <c r="F47" s="177">
        <v>2392987.7800000003</v>
      </c>
      <c r="G47" s="177">
        <v>4364.5</v>
      </c>
      <c r="H47" s="200">
        <f t="shared" si="1"/>
        <v>2397352.2800000003</v>
      </c>
    </row>
    <row r="48" spans="1:8">
      <c r="A48" s="195">
        <v>26</v>
      </c>
      <c r="B48" s="199" t="s">
        <v>134</v>
      </c>
      <c r="C48" s="177">
        <v>6367626.1200000001</v>
      </c>
      <c r="D48" s="177">
        <v>608192.91</v>
      </c>
      <c r="E48" s="169">
        <f t="shared" si="0"/>
        <v>6975819.0300000003</v>
      </c>
      <c r="F48" s="177">
        <v>5327036.0599999996</v>
      </c>
      <c r="G48" s="177">
        <v>666485.18000000005</v>
      </c>
      <c r="H48" s="200">
        <f t="shared" si="1"/>
        <v>5993521.2399999993</v>
      </c>
    </row>
    <row r="49" spans="1:9">
      <c r="A49" s="195">
        <v>27</v>
      </c>
      <c r="B49" s="199" t="s">
        <v>135</v>
      </c>
      <c r="C49" s="177">
        <v>57929258.120000005</v>
      </c>
      <c r="D49" s="177">
        <v>0</v>
      </c>
      <c r="E49" s="169">
        <f t="shared" si="0"/>
        <v>57929258.120000005</v>
      </c>
      <c r="F49" s="177">
        <v>58754974.850000001</v>
      </c>
      <c r="G49" s="177">
        <v>0</v>
      </c>
      <c r="H49" s="200">
        <f t="shared" si="1"/>
        <v>58754974.850000001</v>
      </c>
    </row>
    <row r="50" spans="1:9">
      <c r="A50" s="195">
        <v>28</v>
      </c>
      <c r="B50" s="199" t="s">
        <v>270</v>
      </c>
      <c r="C50" s="177">
        <v>1246192.9900000002</v>
      </c>
      <c r="D50" s="177">
        <v>0</v>
      </c>
      <c r="E50" s="169">
        <f t="shared" si="0"/>
        <v>1246192.9900000002</v>
      </c>
      <c r="F50" s="177">
        <v>1251586.03</v>
      </c>
      <c r="G50" s="177">
        <v>0</v>
      </c>
      <c r="H50" s="200">
        <f t="shared" si="1"/>
        <v>1251586.03</v>
      </c>
    </row>
    <row r="51" spans="1:9">
      <c r="A51" s="195">
        <v>29</v>
      </c>
      <c r="B51" s="199" t="s">
        <v>136</v>
      </c>
      <c r="C51" s="177">
        <v>25814120.830000002</v>
      </c>
      <c r="D51" s="177">
        <v>0</v>
      </c>
      <c r="E51" s="169">
        <f t="shared" si="0"/>
        <v>25814120.830000002</v>
      </c>
      <c r="F51" s="177">
        <v>24264959.330000002</v>
      </c>
      <c r="G51" s="177">
        <v>0</v>
      </c>
      <c r="H51" s="200">
        <f t="shared" si="1"/>
        <v>24264959.330000002</v>
      </c>
    </row>
    <row r="52" spans="1:9">
      <c r="A52" s="195">
        <v>30</v>
      </c>
      <c r="B52" s="199" t="s">
        <v>137</v>
      </c>
      <c r="C52" s="177">
        <v>26323984.940000001</v>
      </c>
      <c r="D52" s="177">
        <v>1414793.29</v>
      </c>
      <c r="E52" s="169">
        <f t="shared" si="0"/>
        <v>27738778.23</v>
      </c>
      <c r="F52" s="177">
        <v>20582752.949999999</v>
      </c>
      <c r="G52" s="177">
        <v>278973.5</v>
      </c>
      <c r="H52" s="200">
        <f t="shared" si="1"/>
        <v>20861726.449999999</v>
      </c>
    </row>
    <row r="53" spans="1:9">
      <c r="A53" s="195">
        <v>31</v>
      </c>
      <c r="B53" s="205" t="s">
        <v>138</v>
      </c>
      <c r="C53" s="201">
        <f>C47+C48+C49+C50+C51+C52</f>
        <v>120324037.2</v>
      </c>
      <c r="D53" s="201">
        <f>D47+D48+D49+D50+D51+D52</f>
        <v>2032923.59</v>
      </c>
      <c r="E53" s="169">
        <f t="shared" si="0"/>
        <v>122356960.79000001</v>
      </c>
      <c r="F53" s="201">
        <f>F47+F48+F49+F50+F51+F52</f>
        <v>112574297</v>
      </c>
      <c r="G53" s="201">
        <f>G47+G48+G49+G50+G51+G52</f>
        <v>949823.18</v>
      </c>
      <c r="H53" s="200">
        <f t="shared" si="1"/>
        <v>113524120.18000001</v>
      </c>
    </row>
    <row r="54" spans="1:9">
      <c r="A54" s="195">
        <v>32</v>
      </c>
      <c r="B54" s="205" t="s">
        <v>139</v>
      </c>
      <c r="C54" s="201">
        <f>C45-C53</f>
        <v>-98327450.129999995</v>
      </c>
      <c r="D54" s="201">
        <f>D45-D53</f>
        <v>-4045764.5100000007</v>
      </c>
      <c r="E54" s="169">
        <f t="shared" si="0"/>
        <v>-102373214.64</v>
      </c>
      <c r="F54" s="201">
        <f>F45-F53</f>
        <v>-86505493</v>
      </c>
      <c r="G54" s="201">
        <f>G45-G53</f>
        <v>-2998944.6500000008</v>
      </c>
      <c r="H54" s="200">
        <f t="shared" si="1"/>
        <v>-89504437.650000006</v>
      </c>
    </row>
    <row r="55" spans="1:9">
      <c r="A55" s="195"/>
      <c r="B55" s="196"/>
      <c r="C55" s="206"/>
      <c r="D55" s="206"/>
      <c r="E55" s="206"/>
      <c r="F55" s="206"/>
      <c r="G55" s="206"/>
      <c r="H55" s="207"/>
    </row>
    <row r="56" spans="1:9">
      <c r="A56" s="195">
        <v>33</v>
      </c>
      <c r="B56" s="205" t="s">
        <v>140</v>
      </c>
      <c r="C56" s="201">
        <f>C31+C54</f>
        <v>56418976.359999955</v>
      </c>
      <c r="D56" s="201">
        <f>D31+D54</f>
        <v>1580381.4600000037</v>
      </c>
      <c r="E56" s="169">
        <f t="shared" si="0"/>
        <v>57999357.819999956</v>
      </c>
      <c r="F56" s="201">
        <f>F31+F54</f>
        <v>28942551.659999982</v>
      </c>
      <c r="G56" s="201">
        <f>G31+G54</f>
        <v>-6190328.7899999972</v>
      </c>
      <c r="H56" s="200">
        <f t="shared" si="1"/>
        <v>22752222.869999982</v>
      </c>
    </row>
    <row r="57" spans="1:9">
      <c r="A57" s="195"/>
      <c r="B57" s="196"/>
      <c r="C57" s="206"/>
      <c r="D57" s="206"/>
      <c r="E57" s="206"/>
      <c r="F57" s="206"/>
      <c r="G57" s="206"/>
      <c r="H57" s="207"/>
    </row>
    <row r="58" spans="1:9">
      <c r="A58" s="195">
        <v>34</v>
      </c>
      <c r="B58" s="199" t="s">
        <v>141</v>
      </c>
      <c r="C58" s="177">
        <v>20176741.899999999</v>
      </c>
      <c r="D58" s="177">
        <v>1201180.28</v>
      </c>
      <c r="E58" s="169">
        <f t="shared" si="0"/>
        <v>21377922.18</v>
      </c>
      <c r="F58" s="177">
        <v>36364638.009999998</v>
      </c>
      <c r="G58" s="177">
        <v>3342563.94</v>
      </c>
      <c r="H58" s="200">
        <f t="shared" si="1"/>
        <v>39707201.949999996</v>
      </c>
    </row>
    <row r="59" spans="1:9" s="215" customFormat="1">
      <c r="A59" s="195">
        <v>35</v>
      </c>
      <c r="B59" s="208" t="s">
        <v>142</v>
      </c>
      <c r="C59" s="177">
        <v>0</v>
      </c>
      <c r="D59" s="177">
        <v>0</v>
      </c>
      <c r="E59" s="211">
        <f t="shared" si="0"/>
        <v>0</v>
      </c>
      <c r="F59" s="212">
        <v>-104000</v>
      </c>
      <c r="G59" s="212">
        <v>0</v>
      </c>
      <c r="H59" s="213">
        <f t="shared" si="1"/>
        <v>-104000</v>
      </c>
      <c r="I59" s="214"/>
    </row>
    <row r="60" spans="1:9">
      <c r="A60" s="195">
        <v>36</v>
      </c>
      <c r="B60" s="199" t="s">
        <v>143</v>
      </c>
      <c r="C60" s="177">
        <v>303496.2</v>
      </c>
      <c r="D60" s="177">
        <v>6610.46</v>
      </c>
      <c r="E60" s="169">
        <f t="shared" si="0"/>
        <v>310106.66000000003</v>
      </c>
      <c r="F60" s="177">
        <v>425557.33</v>
      </c>
      <c r="G60" s="177">
        <v>4133.8</v>
      </c>
      <c r="H60" s="200">
        <f t="shared" si="1"/>
        <v>429691.13</v>
      </c>
    </row>
    <row r="61" spans="1:9">
      <c r="A61" s="195">
        <v>37</v>
      </c>
      <c r="B61" s="205" t="s">
        <v>144</v>
      </c>
      <c r="C61" s="201">
        <f>C58+C59+C60</f>
        <v>20480238.099999998</v>
      </c>
      <c r="D61" s="201">
        <f>D58+D59+D60</f>
        <v>1207790.74</v>
      </c>
      <c r="E61" s="169">
        <f t="shared" si="0"/>
        <v>21688028.839999996</v>
      </c>
      <c r="F61" s="201">
        <f>F58+F59+F60</f>
        <v>36686195.339999996</v>
      </c>
      <c r="G61" s="201">
        <f>G58+G59+G60</f>
        <v>3346697.7399999998</v>
      </c>
      <c r="H61" s="200">
        <f t="shared" si="1"/>
        <v>40032893.079999998</v>
      </c>
    </row>
    <row r="62" spans="1:9">
      <c r="A62" s="195"/>
      <c r="B62" s="216"/>
      <c r="C62" s="177"/>
      <c r="D62" s="177"/>
      <c r="E62" s="177"/>
      <c r="F62" s="177"/>
      <c r="G62" s="177"/>
      <c r="H62" s="210"/>
    </row>
    <row r="63" spans="1:9" ht="30">
      <c r="A63" s="195">
        <v>38</v>
      </c>
      <c r="B63" s="217" t="s">
        <v>271</v>
      </c>
      <c r="C63" s="201">
        <f>C56-C61</f>
        <v>35938738.259999961</v>
      </c>
      <c r="D63" s="201">
        <f>D56-D61</f>
        <v>372590.7200000037</v>
      </c>
      <c r="E63" s="169">
        <f t="shared" si="0"/>
        <v>36311328.979999967</v>
      </c>
      <c r="F63" s="201">
        <f>F56-F61</f>
        <v>-7743643.6800000146</v>
      </c>
      <c r="G63" s="201">
        <f>G56-G61</f>
        <v>-9537026.5299999975</v>
      </c>
      <c r="H63" s="200">
        <f t="shared" si="1"/>
        <v>-17280670.210000012</v>
      </c>
    </row>
    <row r="64" spans="1:9">
      <c r="A64" s="191">
        <v>39</v>
      </c>
      <c r="B64" s="199" t="s">
        <v>145</v>
      </c>
      <c r="C64" s="218">
        <v>0</v>
      </c>
      <c r="D64" s="218">
        <v>0</v>
      </c>
      <c r="E64" s="169">
        <f t="shared" si="0"/>
        <v>0</v>
      </c>
      <c r="F64" s="218">
        <v>0</v>
      </c>
      <c r="G64" s="218">
        <v>0</v>
      </c>
      <c r="H64" s="200">
        <f t="shared" si="1"/>
        <v>0</v>
      </c>
    </row>
    <row r="65" spans="1:8">
      <c r="A65" s="195">
        <v>40</v>
      </c>
      <c r="B65" s="205" t="s">
        <v>146</v>
      </c>
      <c r="C65" s="201">
        <f>C63-C64</f>
        <v>35938738.259999961</v>
      </c>
      <c r="D65" s="201">
        <f>D63-D64</f>
        <v>372590.7200000037</v>
      </c>
      <c r="E65" s="169">
        <f t="shared" si="0"/>
        <v>36311328.979999967</v>
      </c>
      <c r="F65" s="201">
        <f>F63-F64</f>
        <v>-7743643.6800000146</v>
      </c>
      <c r="G65" s="201">
        <f>G63-G64</f>
        <v>-9537026.5299999975</v>
      </c>
      <c r="H65" s="200">
        <f t="shared" si="1"/>
        <v>-17280670.210000012</v>
      </c>
    </row>
    <row r="66" spans="1:8">
      <c r="A66" s="191">
        <v>41</v>
      </c>
      <c r="B66" s="199" t="s">
        <v>147</v>
      </c>
      <c r="C66" s="218">
        <v>0</v>
      </c>
      <c r="D66" s="218">
        <v>0</v>
      </c>
      <c r="E66" s="169">
        <f t="shared" si="0"/>
        <v>0</v>
      </c>
      <c r="F66" s="218">
        <v>0</v>
      </c>
      <c r="G66" s="218">
        <v>0</v>
      </c>
      <c r="H66" s="200">
        <f t="shared" si="1"/>
        <v>0</v>
      </c>
    </row>
    <row r="67" spans="1:8" ht="16.5" thickBot="1">
      <c r="A67" s="219">
        <v>42</v>
      </c>
      <c r="B67" s="220" t="s">
        <v>148</v>
      </c>
      <c r="C67" s="221">
        <f>C65+C66</f>
        <v>35938738.259999961</v>
      </c>
      <c r="D67" s="221">
        <f>D65+D66</f>
        <v>372590.7200000037</v>
      </c>
      <c r="E67" s="181">
        <f t="shared" si="0"/>
        <v>36311328.979999967</v>
      </c>
      <c r="F67" s="221">
        <f>F65+F66</f>
        <v>-7743643.6800000146</v>
      </c>
      <c r="G67" s="221">
        <f>G65+G66</f>
        <v>-9537026.5299999975</v>
      </c>
      <c r="H67" s="222">
        <f t="shared" si="1"/>
        <v>-17280670.210000012</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6" sqref="L16"/>
    </sheetView>
  </sheetViews>
  <sheetFormatPr defaultRowHeight="15"/>
  <cols>
    <col min="1" max="1" width="9.5703125" style="99" bestFit="1" customWidth="1"/>
    <col min="2" max="2" width="72.28515625" style="99" customWidth="1"/>
    <col min="3" max="3" width="12.7109375" style="99" customWidth="1"/>
    <col min="4" max="5" width="13.5703125" style="99" bestFit="1" customWidth="1"/>
    <col min="6" max="6" width="12" style="99" bestFit="1" customWidth="1"/>
    <col min="7" max="8" width="13.5703125" style="99" bestFit="1" customWidth="1"/>
    <col min="9" max="16384" width="9.140625" style="99"/>
  </cols>
  <sheetData>
    <row r="1" spans="1:8" ht="15.75">
      <c r="A1" s="98" t="s">
        <v>188</v>
      </c>
      <c r="B1" s="99" t="str">
        <f>Info!C2</f>
        <v>სს ”ლიბერთი ბანკი”</v>
      </c>
    </row>
    <row r="2" spans="1:8" ht="15.75">
      <c r="A2" s="98" t="s">
        <v>189</v>
      </c>
      <c r="B2" s="155">
        <f>'1. key ratios'!B2</f>
        <v>44469</v>
      </c>
    </row>
    <row r="3" spans="1:8" ht="15.75">
      <c r="A3" s="98"/>
    </row>
    <row r="4" spans="1:8" ht="16.5" thickBot="1">
      <c r="A4" s="98" t="s">
        <v>407</v>
      </c>
      <c r="B4" s="98"/>
      <c r="C4" s="223"/>
      <c r="D4" s="223"/>
      <c r="E4" s="223"/>
      <c r="F4" s="224"/>
      <c r="G4" s="224"/>
      <c r="H4" s="225" t="s">
        <v>93</v>
      </c>
    </row>
    <row r="5" spans="1:8" ht="15.75">
      <c r="A5" s="733" t="s">
        <v>26</v>
      </c>
      <c r="B5" s="735" t="s">
        <v>244</v>
      </c>
      <c r="C5" s="737" t="s">
        <v>194</v>
      </c>
      <c r="D5" s="737"/>
      <c r="E5" s="737"/>
      <c r="F5" s="737" t="s">
        <v>195</v>
      </c>
      <c r="G5" s="737"/>
      <c r="H5" s="738"/>
    </row>
    <row r="6" spans="1:8">
      <c r="A6" s="734"/>
      <c r="B6" s="736"/>
      <c r="C6" s="165" t="s">
        <v>27</v>
      </c>
      <c r="D6" s="165" t="s">
        <v>94</v>
      </c>
      <c r="E6" s="165" t="s">
        <v>68</v>
      </c>
      <c r="F6" s="165" t="s">
        <v>27</v>
      </c>
      <c r="G6" s="165" t="s">
        <v>94</v>
      </c>
      <c r="H6" s="166" t="s">
        <v>68</v>
      </c>
    </row>
    <row r="7" spans="1:8" s="122" customFormat="1" ht="15.75">
      <c r="A7" s="226">
        <v>1</v>
      </c>
      <c r="B7" s="227" t="s">
        <v>482</v>
      </c>
      <c r="C7" s="90">
        <f>SUM(C8:C11)</f>
        <v>74719095.349999994</v>
      </c>
      <c r="D7" s="90">
        <f t="shared" ref="D7" si="0">SUM(D8:D11)</f>
        <v>48351978.473627999</v>
      </c>
      <c r="E7" s="90">
        <f>C7+D7</f>
        <v>123071073.82362799</v>
      </c>
      <c r="F7" s="90">
        <f>SUM(F8:F11)</f>
        <v>86313826.24000001</v>
      </c>
      <c r="G7" s="90">
        <f>SUM(G8:G11)</f>
        <v>78206521.460000008</v>
      </c>
      <c r="H7" s="91">
        <f t="shared" ref="H7:H53" si="1">F7+G7</f>
        <v>164520347.70000002</v>
      </c>
    </row>
    <row r="8" spans="1:8" s="122" customFormat="1" ht="15.75">
      <c r="A8" s="226">
        <v>1.1000000000000001</v>
      </c>
      <c r="B8" s="228" t="s">
        <v>275</v>
      </c>
      <c r="C8" s="92">
        <v>5191978.9800000004</v>
      </c>
      <c r="D8" s="92">
        <v>6187571.9290000005</v>
      </c>
      <c r="E8" s="90">
        <f t="shared" ref="E8:E52" si="2">C8+D8</f>
        <v>11379550.909000002</v>
      </c>
      <c r="F8" s="92">
        <v>5555077.8700000001</v>
      </c>
      <c r="G8" s="92">
        <v>7262169.04</v>
      </c>
      <c r="H8" s="91">
        <f t="shared" si="1"/>
        <v>12817246.91</v>
      </c>
    </row>
    <row r="9" spans="1:8" s="122" customFormat="1" ht="15.75">
      <c r="A9" s="226">
        <v>1.2</v>
      </c>
      <c r="B9" s="228" t="s">
        <v>276</v>
      </c>
      <c r="C9" s="92">
        <v>1477200.76</v>
      </c>
      <c r="D9" s="92">
        <v>756732.13662799995</v>
      </c>
      <c r="E9" s="90">
        <f t="shared" si="2"/>
        <v>2233932.8966279998</v>
      </c>
      <c r="F9" s="92">
        <v>3803568.95</v>
      </c>
      <c r="G9" s="92">
        <v>0</v>
      </c>
      <c r="H9" s="91">
        <f t="shared" si="1"/>
        <v>3803568.95</v>
      </c>
    </row>
    <row r="10" spans="1:8" s="122" customFormat="1" ht="15.75">
      <c r="A10" s="226">
        <v>1.3</v>
      </c>
      <c r="B10" s="228" t="s">
        <v>277</v>
      </c>
      <c r="C10" s="92">
        <v>67649915.609999999</v>
      </c>
      <c r="D10" s="92">
        <v>41407674.408</v>
      </c>
      <c r="E10" s="90">
        <f t="shared" si="2"/>
        <v>109057590.01800001</v>
      </c>
      <c r="F10" s="92">
        <v>76755179.420000002</v>
      </c>
      <c r="G10" s="92">
        <v>70835445.719999999</v>
      </c>
      <c r="H10" s="91">
        <f t="shared" si="1"/>
        <v>147590625.13999999</v>
      </c>
    </row>
    <row r="11" spans="1:8" s="122" customFormat="1" ht="15.75">
      <c r="A11" s="226">
        <v>1.4</v>
      </c>
      <c r="B11" s="228" t="s">
        <v>278</v>
      </c>
      <c r="C11" s="92">
        <v>400000</v>
      </c>
      <c r="D11" s="92">
        <v>0</v>
      </c>
      <c r="E11" s="90">
        <f t="shared" si="2"/>
        <v>400000</v>
      </c>
      <c r="F11" s="92">
        <v>200000</v>
      </c>
      <c r="G11" s="92">
        <v>108906.7</v>
      </c>
      <c r="H11" s="91">
        <f t="shared" si="1"/>
        <v>308906.7</v>
      </c>
    </row>
    <row r="12" spans="1:8" s="122" customFormat="1" ht="29.25" customHeight="1">
      <c r="A12" s="226">
        <v>2</v>
      </c>
      <c r="B12" s="227" t="s">
        <v>279</v>
      </c>
      <c r="C12" s="90">
        <v>0</v>
      </c>
      <c r="D12" s="90">
        <v>0</v>
      </c>
      <c r="E12" s="90">
        <f t="shared" si="2"/>
        <v>0</v>
      </c>
      <c r="F12" s="90">
        <v>0</v>
      </c>
      <c r="G12" s="90">
        <v>0</v>
      </c>
      <c r="H12" s="91">
        <f t="shared" si="1"/>
        <v>0</v>
      </c>
    </row>
    <row r="13" spans="1:8" s="122" customFormat="1" ht="30">
      <c r="A13" s="226">
        <v>3</v>
      </c>
      <c r="B13" s="227" t="s">
        <v>280</v>
      </c>
      <c r="C13" s="90">
        <f>SUM(C14:C15)</f>
        <v>109708000</v>
      </c>
      <c r="D13" s="90">
        <f t="shared" ref="D13" si="3">SUM(D14:D15)</f>
        <v>0</v>
      </c>
      <c r="E13" s="90">
        <f t="shared" si="2"/>
        <v>109708000</v>
      </c>
      <c r="F13" s="90">
        <f>SUM(F14:F15)</f>
        <v>85010000</v>
      </c>
      <c r="G13" s="90">
        <f t="shared" ref="G13" si="4">SUM(G14:G15)</f>
        <v>0</v>
      </c>
      <c r="H13" s="91">
        <f t="shared" si="1"/>
        <v>85010000</v>
      </c>
    </row>
    <row r="14" spans="1:8" s="122" customFormat="1" ht="15.75">
      <c r="A14" s="226">
        <v>3.1</v>
      </c>
      <c r="B14" s="228" t="s">
        <v>281</v>
      </c>
      <c r="C14" s="92">
        <v>109708000</v>
      </c>
      <c r="D14" s="92">
        <v>0</v>
      </c>
      <c r="E14" s="90">
        <f t="shared" si="2"/>
        <v>109708000</v>
      </c>
      <c r="F14" s="92">
        <v>85010000</v>
      </c>
      <c r="G14" s="92">
        <v>0</v>
      </c>
      <c r="H14" s="91">
        <f t="shared" si="1"/>
        <v>85010000</v>
      </c>
    </row>
    <row r="15" spans="1:8" s="122" customFormat="1" ht="15.75">
      <c r="A15" s="226">
        <v>3.2</v>
      </c>
      <c r="B15" s="228" t="s">
        <v>282</v>
      </c>
      <c r="C15" s="92">
        <v>0</v>
      </c>
      <c r="D15" s="92">
        <v>0</v>
      </c>
      <c r="E15" s="90">
        <f t="shared" si="2"/>
        <v>0</v>
      </c>
      <c r="F15" s="92">
        <v>0</v>
      </c>
      <c r="G15" s="92">
        <v>0</v>
      </c>
      <c r="H15" s="91">
        <f t="shared" si="1"/>
        <v>0</v>
      </c>
    </row>
    <row r="16" spans="1:8" s="122" customFormat="1" ht="15.75">
      <c r="A16" s="226">
        <v>4</v>
      </c>
      <c r="B16" s="227" t="s">
        <v>283</v>
      </c>
      <c r="C16" s="90">
        <f>SUM(C17:C18)</f>
        <v>426530449.29999924</v>
      </c>
      <c r="D16" s="90">
        <f t="shared" ref="D16" si="5">SUM(D17:D18)</f>
        <v>7800827098.9899998</v>
      </c>
      <c r="E16" s="90">
        <f t="shared" si="2"/>
        <v>8227357548.289999</v>
      </c>
      <c r="F16" s="90">
        <f t="shared" ref="F16" si="6">SUM(F17:F18)</f>
        <v>484313638.88999999</v>
      </c>
      <c r="G16" s="90">
        <f>SUM(G17:G18)</f>
        <v>2686031614.8099999</v>
      </c>
      <c r="H16" s="91">
        <f t="shared" si="1"/>
        <v>3170345253.6999998</v>
      </c>
    </row>
    <row r="17" spans="1:8" s="122" customFormat="1" ht="15.75">
      <c r="A17" s="226">
        <v>4.0999999999999996</v>
      </c>
      <c r="B17" s="228" t="s">
        <v>284</v>
      </c>
      <c r="C17" s="92">
        <v>0</v>
      </c>
      <c r="D17" s="92">
        <v>0</v>
      </c>
      <c r="E17" s="90">
        <f t="shared" si="2"/>
        <v>0</v>
      </c>
      <c r="F17" s="92">
        <v>0</v>
      </c>
      <c r="G17" s="92">
        <v>0</v>
      </c>
      <c r="H17" s="91">
        <f t="shared" si="1"/>
        <v>0</v>
      </c>
    </row>
    <row r="18" spans="1:8" s="122" customFormat="1" ht="15.75">
      <c r="A18" s="226">
        <v>4.2</v>
      </c>
      <c r="B18" s="228" t="s">
        <v>285</v>
      </c>
      <c r="C18" s="92">
        <v>426530449.29999924</v>
      </c>
      <c r="D18" s="92">
        <v>7800827098.9899998</v>
      </c>
      <c r="E18" s="90">
        <f t="shared" si="2"/>
        <v>8227357548.289999</v>
      </c>
      <c r="F18" s="92">
        <v>484313638.88999999</v>
      </c>
      <c r="G18" s="92">
        <v>2686031614.8099999</v>
      </c>
      <c r="H18" s="91">
        <f t="shared" si="1"/>
        <v>3170345253.6999998</v>
      </c>
    </row>
    <row r="19" spans="1:8" s="122" customFormat="1" ht="30">
      <c r="A19" s="226">
        <v>5</v>
      </c>
      <c r="B19" s="227" t="s">
        <v>286</v>
      </c>
      <c r="C19" s="90">
        <f>SUM(C20,C21,C22,C28,C29,C30,C31)</f>
        <v>194066906.10000002</v>
      </c>
      <c r="D19" s="90">
        <f t="shared" ref="D19" si="7">SUM(D20,D21,D22,D28,D29,D30,D31)</f>
        <v>3295803041.2699995</v>
      </c>
      <c r="E19" s="90">
        <f>C19+D19</f>
        <v>3489869947.3699994</v>
      </c>
      <c r="F19" s="90">
        <f>SUM(F20,F21,F22,F28,F29,F30,F31)</f>
        <v>154991428.97999999</v>
      </c>
      <c r="G19" s="90">
        <f t="shared" ref="G19" si="8">SUM(G20,G21,G22,G28,G29,G30,G31)</f>
        <v>2757473782.9700003</v>
      </c>
      <c r="H19" s="91">
        <f>F19+G19</f>
        <v>2912465211.9500003</v>
      </c>
    </row>
    <row r="20" spans="1:8" s="122" customFormat="1" ht="15.75">
      <c r="A20" s="226">
        <v>5.0999999999999996</v>
      </c>
      <c r="B20" s="228" t="s">
        <v>287</v>
      </c>
      <c r="C20" s="92">
        <v>27744502.300000001</v>
      </c>
      <c r="D20" s="92">
        <v>8049000.4900000002</v>
      </c>
      <c r="E20" s="90">
        <f t="shared" si="2"/>
        <v>35793502.789999999</v>
      </c>
      <c r="F20" s="92">
        <v>6477647.2400000002</v>
      </c>
      <c r="G20" s="92">
        <v>42564551.770000003</v>
      </c>
      <c r="H20" s="91">
        <f>F20+G20</f>
        <v>49042199.010000005</v>
      </c>
    </row>
    <row r="21" spans="1:8" s="122" customFormat="1" ht="15.75">
      <c r="A21" s="226">
        <v>5.2</v>
      </c>
      <c r="B21" s="228" t="s">
        <v>288</v>
      </c>
      <c r="C21" s="92">
        <v>66130465.32</v>
      </c>
      <c r="D21" s="92">
        <v>99088652.379999995</v>
      </c>
      <c r="E21" s="90">
        <f t="shared" si="2"/>
        <v>165219117.69999999</v>
      </c>
      <c r="F21" s="92">
        <v>78711495</v>
      </c>
      <c r="G21" s="92">
        <v>106203723.2</v>
      </c>
      <c r="H21" s="91">
        <f>F21+G21</f>
        <v>184915218.19999999</v>
      </c>
    </row>
    <row r="22" spans="1:8" s="122" customFormat="1" ht="15.75">
      <c r="A22" s="226">
        <v>5.3</v>
      </c>
      <c r="B22" s="228" t="s">
        <v>289</v>
      </c>
      <c r="C22" s="90">
        <f>SUM(C23:C27)</f>
        <v>743500</v>
      </c>
      <c r="D22" s="90">
        <f>SUM(D23:D27)</f>
        <v>2084165695.9999998</v>
      </c>
      <c r="E22" s="90">
        <f>C22+D22</f>
        <v>2084909195.9999998</v>
      </c>
      <c r="F22" s="90">
        <f>SUM(F23:F27)</f>
        <v>1040031</v>
      </c>
      <c r="G22" s="90">
        <f>SUM(G23:G27)</f>
        <v>1594977505</v>
      </c>
      <c r="H22" s="91">
        <f t="shared" si="1"/>
        <v>1596017536</v>
      </c>
    </row>
    <row r="23" spans="1:8" s="122" customFormat="1" ht="15.75">
      <c r="A23" s="226" t="s">
        <v>290</v>
      </c>
      <c r="B23" s="229" t="s">
        <v>291</v>
      </c>
      <c r="C23" s="92">
        <v>413800</v>
      </c>
      <c r="D23" s="92">
        <v>1026116147.8126405</v>
      </c>
      <c r="E23" s="90">
        <f t="shared" si="2"/>
        <v>1026529947.8126405</v>
      </c>
      <c r="F23" s="92">
        <v>948531</v>
      </c>
      <c r="G23" s="92">
        <v>853180122.81004</v>
      </c>
      <c r="H23" s="91">
        <f t="shared" si="1"/>
        <v>854128653.81004</v>
      </c>
    </row>
    <row r="24" spans="1:8" s="122" customFormat="1" ht="15.75">
      <c r="A24" s="226" t="s">
        <v>292</v>
      </c>
      <c r="B24" s="229" t="s">
        <v>293</v>
      </c>
      <c r="C24" s="92">
        <v>11000</v>
      </c>
      <c r="D24" s="92">
        <v>558926935.10439944</v>
      </c>
      <c r="E24" s="90">
        <f t="shared" si="2"/>
        <v>558937935.10439944</v>
      </c>
      <c r="F24" s="92">
        <v>11000</v>
      </c>
      <c r="G24" s="92">
        <v>454141581.5837999</v>
      </c>
      <c r="H24" s="91">
        <f t="shared" si="1"/>
        <v>454152581.5837999</v>
      </c>
    </row>
    <row r="25" spans="1:8" s="122" customFormat="1" ht="15.75">
      <c r="A25" s="226" t="s">
        <v>294</v>
      </c>
      <c r="B25" s="230" t="s">
        <v>295</v>
      </c>
      <c r="C25" s="92">
        <v>0</v>
      </c>
      <c r="D25" s="92">
        <v>53006410.322800003</v>
      </c>
      <c r="E25" s="90">
        <f t="shared" si="2"/>
        <v>53006410.322800003</v>
      </c>
      <c r="F25" s="92">
        <v>0</v>
      </c>
      <c r="G25" s="92">
        <v>52105057.687799998</v>
      </c>
      <c r="H25" s="91">
        <f t="shared" si="1"/>
        <v>52105057.687799998</v>
      </c>
    </row>
    <row r="26" spans="1:8" s="122" customFormat="1" ht="15.75">
      <c r="A26" s="226" t="s">
        <v>296</v>
      </c>
      <c r="B26" s="229" t="s">
        <v>297</v>
      </c>
      <c r="C26" s="92">
        <v>283700</v>
      </c>
      <c r="D26" s="92">
        <v>357358478.46880007</v>
      </c>
      <c r="E26" s="90">
        <f t="shared" si="2"/>
        <v>357642178.46880007</v>
      </c>
      <c r="F26" s="92">
        <v>80500</v>
      </c>
      <c r="G26" s="92">
        <v>148510268.10360017</v>
      </c>
      <c r="H26" s="91">
        <f t="shared" si="1"/>
        <v>148590768.10360017</v>
      </c>
    </row>
    <row r="27" spans="1:8" s="122" customFormat="1" ht="15.75">
      <c r="A27" s="226" t="s">
        <v>298</v>
      </c>
      <c r="B27" s="229" t="s">
        <v>299</v>
      </c>
      <c r="C27" s="92">
        <v>35000</v>
      </c>
      <c r="D27" s="92">
        <v>88757724.291359991</v>
      </c>
      <c r="E27" s="90">
        <f t="shared" si="2"/>
        <v>88792724.291359991</v>
      </c>
      <c r="F27" s="92">
        <v>0</v>
      </c>
      <c r="G27" s="92">
        <v>87040474.81475991</v>
      </c>
      <c r="H27" s="91">
        <f t="shared" si="1"/>
        <v>87040474.81475991</v>
      </c>
    </row>
    <row r="28" spans="1:8" s="122" customFormat="1" ht="15.75">
      <c r="A28" s="226">
        <v>5.4</v>
      </c>
      <c r="B28" s="228" t="s">
        <v>300</v>
      </c>
      <c r="C28" s="92">
        <v>3706322.93</v>
      </c>
      <c r="D28" s="92">
        <v>188632276.5</v>
      </c>
      <c r="E28" s="90">
        <f t="shared" si="2"/>
        <v>192338599.43000001</v>
      </c>
      <c r="F28" s="92">
        <v>4017057.74</v>
      </c>
      <c r="G28" s="92">
        <v>186773689.30000001</v>
      </c>
      <c r="H28" s="91">
        <f t="shared" si="1"/>
        <v>190790747.04000002</v>
      </c>
    </row>
    <row r="29" spans="1:8" s="122" customFormat="1" ht="15.75">
      <c r="A29" s="226">
        <v>5.5</v>
      </c>
      <c r="B29" s="228" t="s">
        <v>301</v>
      </c>
      <c r="C29" s="92">
        <v>10000000</v>
      </c>
      <c r="D29" s="92">
        <v>330456103.10000002</v>
      </c>
      <c r="E29" s="90">
        <f t="shared" si="2"/>
        <v>340456103.10000002</v>
      </c>
      <c r="F29" s="92">
        <v>10000000</v>
      </c>
      <c r="G29" s="92">
        <v>211007300</v>
      </c>
      <c r="H29" s="91">
        <f t="shared" si="1"/>
        <v>221007300</v>
      </c>
    </row>
    <row r="30" spans="1:8" s="122" customFormat="1" ht="15.75">
      <c r="A30" s="226">
        <v>5.6</v>
      </c>
      <c r="B30" s="228" t="s">
        <v>302</v>
      </c>
      <c r="C30" s="92">
        <v>9000000</v>
      </c>
      <c r="D30" s="92">
        <v>214441394.59999999</v>
      </c>
      <c r="E30" s="90">
        <f t="shared" si="2"/>
        <v>223441394.59999999</v>
      </c>
      <c r="F30" s="92">
        <v>9000000</v>
      </c>
      <c r="G30" s="92">
        <v>219337867.30000001</v>
      </c>
      <c r="H30" s="91">
        <f t="shared" si="1"/>
        <v>228337867.30000001</v>
      </c>
    </row>
    <row r="31" spans="1:8" s="122" customFormat="1" ht="15.75">
      <c r="A31" s="226">
        <v>5.7</v>
      </c>
      <c r="B31" s="228" t="s">
        <v>303</v>
      </c>
      <c r="C31" s="92">
        <v>76742115.549999997</v>
      </c>
      <c r="D31" s="92">
        <v>370969918.19999999</v>
      </c>
      <c r="E31" s="90">
        <f t="shared" si="2"/>
        <v>447712033.75</v>
      </c>
      <c r="F31" s="92">
        <v>45745198</v>
      </c>
      <c r="G31" s="92">
        <v>396609146.39999998</v>
      </c>
      <c r="H31" s="91">
        <f t="shared" si="1"/>
        <v>442354344.39999998</v>
      </c>
    </row>
    <row r="32" spans="1:8" s="122" customFormat="1" ht="15.75">
      <c r="A32" s="226">
        <v>6</v>
      </c>
      <c r="B32" s="227" t="s">
        <v>304</v>
      </c>
      <c r="C32" s="90">
        <f>SUM(C33:C39)</f>
        <v>162066043.02000001</v>
      </c>
      <c r="D32" s="90">
        <f>SUM(D33:D39)</f>
        <v>380361885.38999999</v>
      </c>
      <c r="E32" s="90">
        <f t="shared" si="2"/>
        <v>542427928.40999997</v>
      </c>
      <c r="F32" s="90">
        <f>SUM(F33:F39)</f>
        <v>143722591.5</v>
      </c>
      <c r="G32" s="90">
        <f>SUM(G33:G39)</f>
        <v>375297950.48000002</v>
      </c>
      <c r="H32" s="91">
        <f t="shared" si="1"/>
        <v>519020541.98000002</v>
      </c>
    </row>
    <row r="33" spans="1:8" s="122" customFormat="1" ht="30">
      <c r="A33" s="226">
        <v>6.1</v>
      </c>
      <c r="B33" s="228" t="s">
        <v>483</v>
      </c>
      <c r="C33" s="92">
        <v>11402984.020000011</v>
      </c>
      <c r="D33" s="92">
        <v>248287890.35999998</v>
      </c>
      <c r="E33" s="90">
        <f t="shared" si="2"/>
        <v>259690874.38</v>
      </c>
      <c r="F33" s="92">
        <v>42492933.00000003</v>
      </c>
      <c r="G33" s="92">
        <v>210134590.92999998</v>
      </c>
      <c r="H33" s="91">
        <f t="shared" si="1"/>
        <v>252627523.93000001</v>
      </c>
    </row>
    <row r="34" spans="1:8" s="122" customFormat="1" ht="30">
      <c r="A34" s="226">
        <v>6.2</v>
      </c>
      <c r="B34" s="228" t="s">
        <v>305</v>
      </c>
      <c r="C34" s="92">
        <v>150663059</v>
      </c>
      <c r="D34" s="92">
        <v>132073995.02999999</v>
      </c>
      <c r="E34" s="90">
        <f t="shared" si="2"/>
        <v>282737054.02999997</v>
      </c>
      <c r="F34" s="92">
        <v>101229658.49999997</v>
      </c>
      <c r="G34" s="92">
        <v>165163359.55000001</v>
      </c>
      <c r="H34" s="91">
        <f t="shared" si="1"/>
        <v>266393018.04999998</v>
      </c>
    </row>
    <row r="35" spans="1:8" s="122" customFormat="1" ht="30">
      <c r="A35" s="226">
        <v>6.3</v>
      </c>
      <c r="B35" s="228" t="s">
        <v>306</v>
      </c>
      <c r="C35" s="92"/>
      <c r="D35" s="92"/>
      <c r="E35" s="90">
        <f t="shared" si="2"/>
        <v>0</v>
      </c>
      <c r="F35" s="92">
        <v>0</v>
      </c>
      <c r="G35" s="92">
        <v>0</v>
      </c>
      <c r="H35" s="91">
        <f t="shared" si="1"/>
        <v>0</v>
      </c>
    </row>
    <row r="36" spans="1:8" s="122" customFormat="1" ht="15.75">
      <c r="A36" s="226">
        <v>6.4</v>
      </c>
      <c r="B36" s="228" t="s">
        <v>307</v>
      </c>
      <c r="C36" s="92">
        <v>0</v>
      </c>
      <c r="D36" s="92">
        <v>0</v>
      </c>
      <c r="E36" s="90">
        <f t="shared" si="2"/>
        <v>0</v>
      </c>
      <c r="F36" s="92">
        <v>0</v>
      </c>
      <c r="G36" s="92">
        <v>0</v>
      </c>
      <c r="H36" s="91">
        <f t="shared" si="1"/>
        <v>0</v>
      </c>
    </row>
    <row r="37" spans="1:8" s="122" customFormat="1" ht="15.75">
      <c r="A37" s="226">
        <v>6.5</v>
      </c>
      <c r="B37" s="228" t="s">
        <v>308</v>
      </c>
      <c r="C37" s="92">
        <v>0</v>
      </c>
      <c r="D37" s="92">
        <v>0</v>
      </c>
      <c r="E37" s="90">
        <f t="shared" si="2"/>
        <v>0</v>
      </c>
      <c r="F37" s="92">
        <v>0</v>
      </c>
      <c r="G37" s="92">
        <v>0</v>
      </c>
      <c r="H37" s="91">
        <f t="shared" si="1"/>
        <v>0</v>
      </c>
    </row>
    <row r="38" spans="1:8" s="122" customFormat="1" ht="30">
      <c r="A38" s="226">
        <v>6.6</v>
      </c>
      <c r="B38" s="228" t="s">
        <v>309</v>
      </c>
      <c r="C38" s="92">
        <v>0</v>
      </c>
      <c r="D38" s="92">
        <v>0</v>
      </c>
      <c r="E38" s="90">
        <f t="shared" si="2"/>
        <v>0</v>
      </c>
      <c r="F38" s="92">
        <v>0</v>
      </c>
      <c r="G38" s="92">
        <v>0</v>
      </c>
      <c r="H38" s="91">
        <f t="shared" si="1"/>
        <v>0</v>
      </c>
    </row>
    <row r="39" spans="1:8" s="122" customFormat="1" ht="30">
      <c r="A39" s="226">
        <v>6.7</v>
      </c>
      <c r="B39" s="228" t="s">
        <v>310</v>
      </c>
      <c r="C39" s="92">
        <v>0</v>
      </c>
      <c r="D39" s="92">
        <v>0</v>
      </c>
      <c r="E39" s="90">
        <f t="shared" si="2"/>
        <v>0</v>
      </c>
      <c r="F39" s="92">
        <v>0</v>
      </c>
      <c r="G39" s="92">
        <v>0</v>
      </c>
      <c r="H39" s="91">
        <f t="shared" si="1"/>
        <v>0</v>
      </c>
    </row>
    <row r="40" spans="1:8" s="122" customFormat="1" ht="15.75">
      <c r="A40" s="226">
        <v>7</v>
      </c>
      <c r="B40" s="227" t="s">
        <v>311</v>
      </c>
      <c r="C40" s="90">
        <f>SUM(C41:C44)-C41-C42</f>
        <v>120819983.07999969</v>
      </c>
      <c r="D40" s="90">
        <f>SUM(D41:D44)-D41-D42</f>
        <v>2231811.8484627102</v>
      </c>
      <c r="E40" s="90">
        <f t="shared" si="2"/>
        <v>123051794.9284624</v>
      </c>
      <c r="F40" s="90">
        <f>SUM(F41:F44)-F41-F42</f>
        <v>95111107.779999733</v>
      </c>
      <c r="G40" s="90">
        <f>SUM(G41:G44)-G41-G42</f>
        <v>1937878.6449927101</v>
      </c>
      <c r="H40" s="91">
        <f t="shared" si="1"/>
        <v>97048986.424992442</v>
      </c>
    </row>
    <row r="41" spans="1:8" s="122" customFormat="1" ht="30">
      <c r="A41" s="226">
        <v>7.1</v>
      </c>
      <c r="B41" s="228" t="s">
        <v>312</v>
      </c>
      <c r="C41" s="92">
        <v>241468.90999999829</v>
      </c>
      <c r="D41" s="92">
        <v>3313.005176000006</v>
      </c>
      <c r="E41" s="90">
        <f t="shared" si="2"/>
        <v>244781.91517599829</v>
      </c>
      <c r="F41" s="92">
        <v>80654.950000000012</v>
      </c>
      <c r="G41" s="92">
        <v>0</v>
      </c>
      <c r="H41" s="91">
        <f t="shared" si="1"/>
        <v>80654.950000000012</v>
      </c>
    </row>
    <row r="42" spans="1:8" s="122" customFormat="1" ht="30">
      <c r="A42" s="226">
        <v>7.2</v>
      </c>
      <c r="B42" s="228" t="s">
        <v>313</v>
      </c>
      <c r="C42" s="92">
        <v>0</v>
      </c>
      <c r="D42" s="92">
        <v>0</v>
      </c>
      <c r="E42" s="90">
        <f t="shared" si="2"/>
        <v>0</v>
      </c>
      <c r="F42" s="92">
        <v>0</v>
      </c>
      <c r="G42" s="92">
        <v>0</v>
      </c>
      <c r="H42" s="91">
        <f t="shared" si="1"/>
        <v>0</v>
      </c>
    </row>
    <row r="43" spans="1:8" s="122" customFormat="1" ht="30">
      <c r="A43" s="226">
        <v>7.3</v>
      </c>
      <c r="B43" s="228" t="s">
        <v>314</v>
      </c>
      <c r="C43" s="92">
        <v>120819983.07999969</v>
      </c>
      <c r="D43" s="92">
        <v>2231811.8484627102</v>
      </c>
      <c r="E43" s="90">
        <f t="shared" si="2"/>
        <v>123051794.9284624</v>
      </c>
      <c r="F43" s="92">
        <v>95111107.779999733</v>
      </c>
      <c r="G43" s="92">
        <v>1937878.6449927101</v>
      </c>
      <c r="H43" s="91">
        <f t="shared" si="1"/>
        <v>97048986.424992442</v>
      </c>
    </row>
    <row r="44" spans="1:8" s="122" customFormat="1" ht="30">
      <c r="A44" s="226">
        <v>7.4</v>
      </c>
      <c r="B44" s="228" t="s">
        <v>315</v>
      </c>
      <c r="C44" s="92">
        <v>0</v>
      </c>
      <c r="D44" s="92">
        <v>0</v>
      </c>
      <c r="E44" s="90">
        <f t="shared" si="2"/>
        <v>0</v>
      </c>
      <c r="F44" s="92">
        <v>0</v>
      </c>
      <c r="G44" s="92">
        <v>0</v>
      </c>
      <c r="H44" s="91">
        <f t="shared" si="1"/>
        <v>0</v>
      </c>
    </row>
    <row r="45" spans="1:8" s="122" customFormat="1" ht="15.75">
      <c r="A45" s="226">
        <v>8</v>
      </c>
      <c r="B45" s="227" t="s">
        <v>316</v>
      </c>
      <c r="C45" s="90">
        <f>SUM(C46:C52)</f>
        <v>3830235.0735417916</v>
      </c>
      <c r="D45" s="90">
        <f t="shared" ref="D45" si="9">SUM(D46:D52)</f>
        <v>43537682.210945994</v>
      </c>
      <c r="E45" s="90">
        <f t="shared" si="2"/>
        <v>47367917.284487784</v>
      </c>
      <c r="F45" s="90">
        <f t="shared" ref="F45:G45" si="10">SUM(F46:F52)</f>
        <v>3322776.4146526484</v>
      </c>
      <c r="G45" s="90">
        <f t="shared" si="10"/>
        <v>50701280.024344392</v>
      </c>
      <c r="H45" s="91">
        <f t="shared" si="1"/>
        <v>54024056.438997038</v>
      </c>
    </row>
    <row r="46" spans="1:8" s="122" customFormat="1" ht="15.75">
      <c r="A46" s="226">
        <v>8.1</v>
      </c>
      <c r="B46" s="228" t="s">
        <v>317</v>
      </c>
      <c r="C46" s="92">
        <v>0</v>
      </c>
      <c r="D46" s="92">
        <v>0</v>
      </c>
      <c r="E46" s="90">
        <f t="shared" si="2"/>
        <v>0</v>
      </c>
      <c r="F46" s="92">
        <v>0</v>
      </c>
      <c r="G46" s="92">
        <v>0</v>
      </c>
      <c r="H46" s="91">
        <f t="shared" si="1"/>
        <v>0</v>
      </c>
    </row>
    <row r="47" spans="1:8" s="122" customFormat="1" ht="15.75">
      <c r="A47" s="226">
        <v>8.1999999999999993</v>
      </c>
      <c r="B47" s="228" t="s">
        <v>318</v>
      </c>
      <c r="C47" s="92">
        <v>1509898.380156344</v>
      </c>
      <c r="D47" s="92">
        <v>8159361.8859919989</v>
      </c>
      <c r="E47" s="90">
        <f t="shared" si="2"/>
        <v>9669260.2661483437</v>
      </c>
      <c r="F47" s="92">
        <v>925337.91465264838</v>
      </c>
      <c r="G47" s="92">
        <v>10024248.5511204</v>
      </c>
      <c r="H47" s="91">
        <f t="shared" si="1"/>
        <v>10949586.46577305</v>
      </c>
    </row>
    <row r="48" spans="1:8" s="122" customFormat="1" ht="15.75">
      <c r="A48" s="226">
        <v>8.3000000000000007</v>
      </c>
      <c r="B48" s="228" t="s">
        <v>319</v>
      </c>
      <c r="C48" s="92">
        <v>747160.39338544791</v>
      </c>
      <c r="D48" s="92">
        <v>7139525.1068879981</v>
      </c>
      <c r="E48" s="90">
        <f t="shared" si="2"/>
        <v>7886685.5002734456</v>
      </c>
      <c r="F48" s="92">
        <v>416944</v>
      </c>
      <c r="G48" s="92">
        <v>8903391.5347983986</v>
      </c>
      <c r="H48" s="91">
        <f t="shared" si="1"/>
        <v>9320335.5347983986</v>
      </c>
    </row>
    <row r="49" spans="1:8" s="122" customFormat="1" ht="15.75">
      <c r="A49" s="226">
        <v>8.4</v>
      </c>
      <c r="B49" s="228" t="s">
        <v>320</v>
      </c>
      <c r="C49" s="92">
        <v>368063.4</v>
      </c>
      <c r="D49" s="92">
        <v>6502239.6968879988</v>
      </c>
      <c r="E49" s="90">
        <f t="shared" si="2"/>
        <v>6870303.0968879992</v>
      </c>
      <c r="F49" s="92">
        <v>402358</v>
      </c>
      <c r="G49" s="92">
        <v>7438078.3341055969</v>
      </c>
      <c r="H49" s="91">
        <f t="shared" si="1"/>
        <v>7840436.3341055969</v>
      </c>
    </row>
    <row r="50" spans="1:8" s="122" customFormat="1" ht="15.75">
      <c r="A50" s="226">
        <v>8.5</v>
      </c>
      <c r="B50" s="228" t="s">
        <v>321</v>
      </c>
      <c r="C50" s="92">
        <v>349223.4</v>
      </c>
      <c r="D50" s="92">
        <v>5671293.844887998</v>
      </c>
      <c r="E50" s="90">
        <f t="shared" si="2"/>
        <v>6020517.2448879983</v>
      </c>
      <c r="F50" s="92">
        <v>369968</v>
      </c>
      <c r="G50" s="92">
        <v>6154652.8839199971</v>
      </c>
      <c r="H50" s="91">
        <f t="shared" si="1"/>
        <v>6524620.8839199971</v>
      </c>
    </row>
    <row r="51" spans="1:8" s="122" customFormat="1" ht="15.75">
      <c r="A51" s="226">
        <v>8.6</v>
      </c>
      <c r="B51" s="228" t="s">
        <v>322</v>
      </c>
      <c r="C51" s="92">
        <v>322873.40000000002</v>
      </c>
      <c r="D51" s="92">
        <v>4608058.5148879997</v>
      </c>
      <c r="E51" s="90">
        <f t="shared" si="2"/>
        <v>4930931.9148880001</v>
      </c>
      <c r="F51" s="92">
        <v>353928</v>
      </c>
      <c r="G51" s="92">
        <v>5244622.7219199985</v>
      </c>
      <c r="H51" s="91">
        <f t="shared" si="1"/>
        <v>5598550.7219199985</v>
      </c>
    </row>
    <row r="52" spans="1:8" s="122" customFormat="1" ht="15.75">
      <c r="A52" s="226">
        <v>8.6999999999999993</v>
      </c>
      <c r="B52" s="228" t="s">
        <v>323</v>
      </c>
      <c r="C52" s="92">
        <v>533016.1</v>
      </c>
      <c r="D52" s="92">
        <v>11457203.161401998</v>
      </c>
      <c r="E52" s="90">
        <f t="shared" si="2"/>
        <v>11990219.261401998</v>
      </c>
      <c r="F52" s="92">
        <v>854240.5</v>
      </c>
      <c r="G52" s="92">
        <v>12936285.99848</v>
      </c>
      <c r="H52" s="91">
        <f t="shared" si="1"/>
        <v>13790526.49848</v>
      </c>
    </row>
    <row r="53" spans="1:8" s="122" customFormat="1" ht="30.75" thickBot="1">
      <c r="A53" s="231">
        <v>9</v>
      </c>
      <c r="B53" s="232" t="s">
        <v>324</v>
      </c>
      <c r="C53" s="93">
        <v>44606.8</v>
      </c>
      <c r="D53" s="93">
        <v>1589725.763364</v>
      </c>
      <c r="E53" s="93">
        <f>C53+D53</f>
        <v>1634332.5633640001</v>
      </c>
      <c r="F53" s="93">
        <v>609585</v>
      </c>
      <c r="G53" s="93">
        <v>3443446</v>
      </c>
      <c r="H53" s="94">
        <f t="shared" si="1"/>
        <v>4053031</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6"/>
  <sheetViews>
    <sheetView zoomScaleNormal="100" workbookViewId="0">
      <pane xSplit="1" ySplit="4" topLeftCell="B5"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5"/>
  <cols>
    <col min="1" max="1" width="9.5703125" style="98" bestFit="1" customWidth="1"/>
    <col min="2" max="2" width="93.5703125" style="98" customWidth="1"/>
    <col min="3" max="3" width="12.85546875" style="98" customWidth="1"/>
    <col min="4" max="4" width="14" style="98" bestFit="1" customWidth="1"/>
    <col min="5" max="5" width="14.42578125" style="184" bestFit="1" customWidth="1"/>
    <col min="6" max="6" width="14.7109375" style="184" bestFit="1" customWidth="1"/>
    <col min="7" max="7" width="14.140625" style="184" bestFit="1" customWidth="1"/>
    <col min="8" max="11" width="9.7109375" style="184" customWidth="1"/>
    <col min="12" max="16384" width="9.140625" style="184"/>
  </cols>
  <sheetData>
    <row r="1" spans="1:8">
      <c r="A1" s="96" t="s">
        <v>188</v>
      </c>
      <c r="B1" s="103" t="str">
        <f>Info!C2</f>
        <v>სს ”ლიბერთი ბანკი”</v>
      </c>
      <c r="C1" s="103"/>
    </row>
    <row r="2" spans="1:8">
      <c r="A2" s="96" t="s">
        <v>189</v>
      </c>
      <c r="B2" s="100">
        <f>'1. key ratios'!B2</f>
        <v>44469</v>
      </c>
      <c r="C2" s="185"/>
      <c r="D2" s="101"/>
      <c r="E2" s="233"/>
      <c r="F2" s="233"/>
      <c r="G2" s="233"/>
      <c r="H2" s="233"/>
    </row>
    <row r="3" spans="1:8">
      <c r="A3" s="96"/>
      <c r="B3" s="103"/>
      <c r="C3" s="185"/>
      <c r="D3" s="101"/>
      <c r="E3" s="233"/>
      <c r="F3" s="233"/>
      <c r="G3" s="233"/>
      <c r="H3" s="233"/>
    </row>
    <row r="4" spans="1:8" ht="15" customHeight="1" thickBot="1">
      <c r="A4" s="234" t="s">
        <v>408</v>
      </c>
      <c r="B4" s="235" t="s">
        <v>187</v>
      </c>
      <c r="C4" s="236" t="s">
        <v>93</v>
      </c>
    </row>
    <row r="5" spans="1:8" ht="15" customHeight="1">
      <c r="A5" s="237" t="s">
        <v>26</v>
      </c>
      <c r="B5" s="238"/>
      <c r="C5" s="109" t="str">
        <f>INT((MONTH($B$2))/3)&amp;"Q"&amp;"-"&amp;YEAR($B$2)</f>
        <v>3Q-2021</v>
      </c>
      <c r="D5" s="109" t="str">
        <f>IF(INT(MONTH($B$2))=3, "4"&amp;"Q"&amp;"-"&amp;YEAR($B$2)-1, IF(INT(MONTH($B$2))=6, "1"&amp;"Q"&amp;"-"&amp;YEAR($B$2), IF(INT(MONTH($B$2))=9, "2"&amp;"Q"&amp;"-"&amp;YEAR($B$2),IF(INT(MONTH($B$2))=12, "3"&amp;"Q"&amp;"-"&amp;YEAR($B$2), 0))))</f>
        <v>2Q-2021</v>
      </c>
      <c r="E5" s="109" t="str">
        <f>IF(INT(MONTH($B$2))=3, "3"&amp;"Q"&amp;"-"&amp;YEAR($B$2)-1, IF(INT(MONTH($B$2))=6, "4"&amp;"Q"&amp;"-"&amp;YEAR($B$2)-1, IF(INT(MONTH($B$2))=9, "1"&amp;"Q"&amp;"-"&amp;YEAR($B$2),IF(INT(MONTH($B$2))=12, "2"&amp;"Q"&amp;"-"&amp;YEAR($B$2), 0))))</f>
        <v>1Q-2021</v>
      </c>
      <c r="F5" s="109" t="str">
        <f>IF(INT(MONTH($B$2))=3, "2"&amp;"Q"&amp;"-"&amp;YEAR($B$2)-1, IF(INT(MONTH($B$2))=6, "3"&amp;"Q"&amp;"-"&amp;YEAR($B$2)-1, IF(INT(MONTH($B$2))=9, "4"&amp;"Q"&amp;"-"&amp;YEAR($B$2)-1,IF(INT(MONTH($B$2))=12, "1"&amp;"Q"&amp;"-"&amp;YEAR($B$2), 0))))</f>
        <v>4Q-2020</v>
      </c>
      <c r="G5" s="110" t="str">
        <f>IF(INT(MONTH($B$2))=3, "1"&amp;"Q"&amp;"-"&amp;YEAR($B$2)-1, IF(INT(MONTH($B$2))=6, "2"&amp;"Q"&amp;"-"&amp;YEAR($B$2)-1, IF(INT(MONTH($B$2))=9, "3"&amp;"Q"&amp;"-"&amp;YEAR($B$2)-1,IF(INT(MONTH($B$2))=12, "4"&amp;"Q"&amp;"-"&amp;YEAR($B$2)-1, 0))))</f>
        <v>3Q-2020</v>
      </c>
    </row>
    <row r="6" spans="1:8" ht="15" customHeight="1">
      <c r="A6" s="239">
        <v>1</v>
      </c>
      <c r="B6" s="240" t="s">
        <v>192</v>
      </c>
      <c r="C6" s="241">
        <f>C7+C9+C10</f>
        <v>1780598579.803659</v>
      </c>
      <c r="D6" s="242">
        <f>D7+D9+D10</f>
        <v>1778050218.9147983</v>
      </c>
      <c r="E6" s="242">
        <f t="shared" ref="E6:G6" si="0">E7+E9+E10</f>
        <v>1800373041.6831629</v>
      </c>
      <c r="F6" s="241">
        <f t="shared" si="0"/>
        <v>1802773675.9819503</v>
      </c>
      <c r="G6" s="243">
        <f t="shared" si="0"/>
        <v>1648923127.4430413</v>
      </c>
    </row>
    <row r="7" spans="1:8" ht="15" customHeight="1">
      <c r="A7" s="239">
        <v>1.1000000000000001</v>
      </c>
      <c r="B7" s="244" t="s">
        <v>603</v>
      </c>
      <c r="C7" s="245">
        <v>1744460999.7263458</v>
      </c>
      <c r="D7" s="246">
        <v>1740250366.1122696</v>
      </c>
      <c r="E7" s="246">
        <v>1761942211.0842853</v>
      </c>
      <c r="F7" s="245">
        <v>1764850263.7941375</v>
      </c>
      <c r="G7" s="247">
        <v>1599721772.1414185</v>
      </c>
    </row>
    <row r="8" spans="1:8" ht="30">
      <c r="A8" s="239" t="s">
        <v>251</v>
      </c>
      <c r="B8" s="248" t="s">
        <v>402</v>
      </c>
      <c r="C8" s="245">
        <v>0</v>
      </c>
      <c r="D8" s="246">
        <v>0</v>
      </c>
      <c r="E8" s="246">
        <v>0</v>
      </c>
      <c r="F8" s="245">
        <v>0</v>
      </c>
      <c r="G8" s="247">
        <v>0</v>
      </c>
    </row>
    <row r="9" spans="1:8" ht="15" customHeight="1">
      <c r="A9" s="239">
        <v>1.2</v>
      </c>
      <c r="B9" s="244" t="s">
        <v>22</v>
      </c>
      <c r="C9" s="245">
        <v>22603940.971120998</v>
      </c>
      <c r="D9" s="246">
        <v>24450111.569896743</v>
      </c>
      <c r="E9" s="246">
        <v>21616449.361900996</v>
      </c>
      <c r="F9" s="245">
        <v>22533462.118989997</v>
      </c>
      <c r="G9" s="247">
        <v>36684352.895354643</v>
      </c>
    </row>
    <row r="10" spans="1:8" ht="15" customHeight="1">
      <c r="A10" s="239">
        <v>1.3</v>
      </c>
      <c r="B10" s="249" t="s">
        <v>77</v>
      </c>
      <c r="C10" s="250">
        <v>13533639.106192</v>
      </c>
      <c r="D10" s="246">
        <v>13349741.232632</v>
      </c>
      <c r="E10" s="246">
        <v>16814381.236976728</v>
      </c>
      <c r="F10" s="245">
        <v>15389950.068822881</v>
      </c>
      <c r="G10" s="251">
        <v>12517002.406268001</v>
      </c>
    </row>
    <row r="11" spans="1:8" ht="15" customHeight="1">
      <c r="A11" s="239">
        <v>2</v>
      </c>
      <c r="B11" s="240" t="s">
        <v>193</v>
      </c>
      <c r="C11" s="245">
        <v>34662122.415000245</v>
      </c>
      <c r="D11" s="246">
        <v>15556362.330999991</v>
      </c>
      <c r="E11" s="246">
        <v>37835354.849999949</v>
      </c>
      <c r="F11" s="245">
        <v>42402189.649999894</v>
      </c>
      <c r="G11" s="247">
        <v>17478868.699999623</v>
      </c>
    </row>
    <row r="12" spans="1:8" ht="15" customHeight="1">
      <c r="A12" s="252">
        <v>3</v>
      </c>
      <c r="B12" s="253" t="s">
        <v>191</v>
      </c>
      <c r="C12" s="250">
        <v>381833772.73749995</v>
      </c>
      <c r="D12" s="246">
        <v>381833772.73749995</v>
      </c>
      <c r="E12" s="246">
        <v>381833772.73749995</v>
      </c>
      <c r="F12" s="245">
        <v>381833772.73749995</v>
      </c>
      <c r="G12" s="251">
        <v>400856479.99999988</v>
      </c>
    </row>
    <row r="13" spans="1:8" ht="15" customHeight="1" thickBot="1">
      <c r="A13" s="254">
        <v>4</v>
      </c>
      <c r="B13" s="255" t="s">
        <v>252</v>
      </c>
      <c r="C13" s="256">
        <f>C6+C11+C12</f>
        <v>2197094474.9561591</v>
      </c>
      <c r="D13" s="257">
        <f>D6+D11+D12</f>
        <v>2175440353.9832983</v>
      </c>
      <c r="E13" s="257">
        <f t="shared" ref="E13:G13" si="1">E6+E11+E12</f>
        <v>2220042169.2706628</v>
      </c>
      <c r="F13" s="256">
        <f t="shared" si="1"/>
        <v>2227009638.3694501</v>
      </c>
      <c r="G13" s="258">
        <f t="shared" si="1"/>
        <v>2067258476.1430407</v>
      </c>
    </row>
    <row r="14" spans="1:8">
      <c r="B14" s="153"/>
    </row>
    <row r="15" spans="1:8" ht="30">
      <c r="B15" s="259" t="s">
        <v>604</v>
      </c>
    </row>
    <row r="16" spans="1:8">
      <c r="B16" s="259"/>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zoomScaleNormal="100" workbookViewId="0">
      <pane xSplit="1" ySplit="4" topLeftCell="B5"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9.5703125" style="98" bestFit="1" customWidth="1"/>
    <col min="2" max="2" width="62.5703125" style="98" customWidth="1"/>
    <col min="3" max="3" width="36.140625" style="98" customWidth="1"/>
    <col min="4" max="16384" width="9.140625" style="99"/>
  </cols>
  <sheetData>
    <row r="1" spans="1:3">
      <c r="A1" s="98" t="s">
        <v>188</v>
      </c>
      <c r="B1" s="98" t="str">
        <f>Info!C2</f>
        <v>სს ”ლიბერთი ბანკი”</v>
      </c>
    </row>
    <row r="2" spans="1:3">
      <c r="A2" s="98" t="s">
        <v>189</v>
      </c>
      <c r="B2" s="155">
        <f>'1. key ratios'!B2</f>
        <v>44469</v>
      </c>
    </row>
    <row r="3" spans="1:3" ht="10.5" customHeight="1"/>
    <row r="4" spans="1:3" ht="32.25" customHeight="1" thickBot="1">
      <c r="A4" s="260" t="s">
        <v>409</v>
      </c>
      <c r="B4" s="261" t="s">
        <v>149</v>
      </c>
      <c r="C4" s="262"/>
    </row>
    <row r="5" spans="1:3">
      <c r="A5" s="263"/>
      <c r="B5" s="264" t="s">
        <v>150</v>
      </c>
      <c r="C5" s="265" t="s">
        <v>618</v>
      </c>
    </row>
    <row r="6" spans="1:3">
      <c r="A6" s="266">
        <v>1</v>
      </c>
      <c r="B6" s="267" t="s">
        <v>1010</v>
      </c>
      <c r="C6" s="268" t="s">
        <v>1013</v>
      </c>
    </row>
    <row r="7" spans="1:3">
      <c r="A7" s="266">
        <v>2</v>
      </c>
      <c r="B7" s="267" t="s">
        <v>1014</v>
      </c>
      <c r="C7" s="268" t="s">
        <v>1015</v>
      </c>
    </row>
    <row r="8" spans="1:3">
      <c r="A8" s="266">
        <v>3</v>
      </c>
      <c r="B8" s="267" t="s">
        <v>1016</v>
      </c>
      <c r="C8" s="268" t="s">
        <v>1015</v>
      </c>
    </row>
    <row r="9" spans="1:3">
      <c r="A9" s="266">
        <v>4</v>
      </c>
      <c r="B9" s="267" t="s">
        <v>1017</v>
      </c>
      <c r="C9" s="268" t="s">
        <v>1015</v>
      </c>
    </row>
    <row r="10" spans="1:3">
      <c r="A10" s="266">
        <v>5</v>
      </c>
      <c r="B10" s="267" t="s">
        <v>1018</v>
      </c>
      <c r="C10" s="268" t="s">
        <v>1019</v>
      </c>
    </row>
    <row r="11" spans="1:3">
      <c r="A11" s="269"/>
      <c r="B11" s="739"/>
      <c r="C11" s="740"/>
    </row>
    <row r="12" spans="1:3" ht="46.5" customHeight="1">
      <c r="A12" s="269"/>
      <c r="B12" s="270" t="s">
        <v>151</v>
      </c>
      <c r="C12" s="271" t="s">
        <v>619</v>
      </c>
    </row>
    <row r="13" spans="1:3">
      <c r="A13" s="266">
        <v>1</v>
      </c>
      <c r="B13" s="267" t="s">
        <v>1011</v>
      </c>
      <c r="C13" s="272" t="s">
        <v>1020</v>
      </c>
    </row>
    <row r="14" spans="1:3" ht="30">
      <c r="A14" s="266">
        <v>2</v>
      </c>
      <c r="B14" s="267" t="s">
        <v>1021</v>
      </c>
      <c r="C14" s="273" t="s">
        <v>1022</v>
      </c>
    </row>
    <row r="15" spans="1:3" ht="30">
      <c r="A15" s="266">
        <v>3</v>
      </c>
      <c r="B15" s="267" t="s">
        <v>1023</v>
      </c>
      <c r="C15" s="273" t="s">
        <v>1024</v>
      </c>
    </row>
    <row r="16" spans="1:3" ht="15.75" customHeight="1">
      <c r="A16" s="269"/>
      <c r="B16" s="274"/>
      <c r="C16" s="275"/>
    </row>
    <row r="17" spans="1:3" ht="30" customHeight="1">
      <c r="A17" s="269"/>
      <c r="B17" s="741" t="s">
        <v>152</v>
      </c>
      <c r="C17" s="742"/>
    </row>
    <row r="18" spans="1:3">
      <c r="A18" s="266">
        <v>1</v>
      </c>
      <c r="B18" s="276" t="s">
        <v>1025</v>
      </c>
      <c r="C18" s="277">
        <v>0.9198539</v>
      </c>
    </row>
    <row r="19" spans="1:3">
      <c r="A19" s="266">
        <v>2</v>
      </c>
      <c r="B19" s="276" t="s">
        <v>1026</v>
      </c>
      <c r="C19" s="277">
        <v>4.2360000000000002E-2</v>
      </c>
    </row>
    <row r="20" spans="1:3">
      <c r="A20" s="266">
        <v>3</v>
      </c>
      <c r="B20" s="276" t="s">
        <v>1027</v>
      </c>
      <c r="C20" s="277">
        <v>1.03369E-2</v>
      </c>
    </row>
    <row r="21" spans="1:3">
      <c r="A21" s="266">
        <v>4</v>
      </c>
      <c r="B21" s="276" t="s">
        <v>1028</v>
      </c>
      <c r="C21" s="277">
        <v>2.74492E-2</v>
      </c>
    </row>
    <row r="22" spans="1:3" ht="15.75" customHeight="1">
      <c r="A22" s="269"/>
      <c r="B22" s="274"/>
      <c r="C22" s="278"/>
    </row>
    <row r="23" spans="1:3" ht="29.25" customHeight="1">
      <c r="A23" s="269"/>
      <c r="B23" s="741" t="s">
        <v>272</v>
      </c>
      <c r="C23" s="742"/>
    </row>
    <row r="24" spans="1:3">
      <c r="A24" s="266">
        <v>1</v>
      </c>
      <c r="B24" s="267" t="s">
        <v>1010</v>
      </c>
      <c r="C24" s="279">
        <v>0.30661797782283562</v>
      </c>
    </row>
    <row r="25" spans="1:3">
      <c r="A25" s="266">
        <v>2</v>
      </c>
      <c r="B25" s="280" t="s">
        <v>1029</v>
      </c>
      <c r="C25" s="281">
        <v>0.30661797782283562</v>
      </c>
    </row>
    <row r="26" spans="1:3">
      <c r="A26" s="266">
        <v>3</v>
      </c>
      <c r="B26" s="280" t="s">
        <v>1030</v>
      </c>
      <c r="C26" s="281">
        <v>0.30661797782283562</v>
      </c>
    </row>
    <row r="27" spans="1:3" ht="16.5" thickBot="1">
      <c r="A27" s="282"/>
      <c r="B27" s="283"/>
      <c r="C27" s="284"/>
    </row>
  </sheetData>
  <mergeCells count="3">
    <mergeCell ref="B11:C11"/>
    <mergeCell ref="B23:C23"/>
    <mergeCell ref="B17:C17"/>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E13" sqref="E13"/>
      <selection pane="topRight" activeCell="E13" sqref="E13"/>
      <selection pane="bottomLeft" activeCell="E13" sqref="E13"/>
      <selection pane="bottomRight" activeCell="E13" sqref="E13"/>
    </sheetView>
  </sheetViews>
  <sheetFormatPr defaultRowHeight="15.75"/>
  <cols>
    <col min="1" max="1" width="9.5703125" style="98" bestFit="1" customWidth="1"/>
    <col min="2" max="2" width="47.5703125" style="98" customWidth="1"/>
    <col min="3" max="3" width="28" style="98" customWidth="1"/>
    <col min="4" max="4" width="22.42578125" style="98" customWidth="1"/>
    <col min="5" max="5" width="18.85546875" style="98" customWidth="1"/>
    <col min="6" max="6" width="12" style="99" bestFit="1" customWidth="1"/>
    <col min="7" max="7" width="12.5703125" style="99" bestFit="1" customWidth="1"/>
    <col min="8" max="16384" width="9.140625" style="99"/>
  </cols>
  <sheetData>
    <row r="1" spans="1:7">
      <c r="A1" s="96" t="s">
        <v>188</v>
      </c>
      <c r="B1" s="103" t="str">
        <f>Info!C2</f>
        <v>სს ”ლიბერთი ბანკი”</v>
      </c>
    </row>
    <row r="2" spans="1:7" s="285" customFormat="1" ht="15.75" customHeight="1">
      <c r="A2" s="285" t="s">
        <v>189</v>
      </c>
      <c r="B2" s="155">
        <f>'1. key ratios'!B2</f>
        <v>44469</v>
      </c>
    </row>
    <row r="3" spans="1:7" s="285" customFormat="1" ht="15.75" customHeight="1"/>
    <row r="4" spans="1:7" s="285" customFormat="1" ht="15.75" customHeight="1" thickBot="1">
      <c r="A4" s="286" t="s">
        <v>410</v>
      </c>
      <c r="B4" s="287" t="s">
        <v>262</v>
      </c>
      <c r="C4" s="288"/>
      <c r="D4" s="288"/>
      <c r="E4" s="289" t="s">
        <v>93</v>
      </c>
    </row>
    <row r="5" spans="1:7" s="294" customFormat="1" ht="17.45" customHeight="1">
      <c r="A5" s="290"/>
      <c r="B5" s="291"/>
      <c r="C5" s="292" t="s">
        <v>0</v>
      </c>
      <c r="D5" s="292" t="s">
        <v>1</v>
      </c>
      <c r="E5" s="293" t="s">
        <v>2</v>
      </c>
    </row>
    <row r="6" spans="1:7" s="122" customFormat="1" ht="14.45" customHeight="1">
      <c r="A6" s="295"/>
      <c r="B6" s="743" t="s">
        <v>231</v>
      </c>
      <c r="C6" s="743" t="s">
        <v>230</v>
      </c>
      <c r="D6" s="744" t="s">
        <v>229</v>
      </c>
      <c r="E6" s="745"/>
      <c r="G6" s="99"/>
    </row>
    <row r="7" spans="1:7" s="122" customFormat="1" ht="99.6" customHeight="1">
      <c r="A7" s="295"/>
      <c r="B7" s="743"/>
      <c r="C7" s="743"/>
      <c r="D7" s="296" t="s">
        <v>228</v>
      </c>
      <c r="E7" s="297" t="s">
        <v>520</v>
      </c>
      <c r="G7" s="99"/>
    </row>
    <row r="8" spans="1:7" ht="15">
      <c r="A8" s="298">
        <v>1</v>
      </c>
      <c r="B8" s="299" t="s">
        <v>154</v>
      </c>
      <c r="C8" s="300">
        <v>278811721.79900002</v>
      </c>
      <c r="D8" s="300"/>
      <c r="E8" s="301">
        <f>C8-D8</f>
        <v>278811721.79900002</v>
      </c>
    </row>
    <row r="9" spans="1:7" ht="15">
      <c r="A9" s="298">
        <v>2</v>
      </c>
      <c r="B9" s="299" t="s">
        <v>155</v>
      </c>
      <c r="C9" s="300">
        <v>62957430.603999995</v>
      </c>
      <c r="D9" s="300"/>
      <c r="E9" s="301">
        <f t="shared" ref="E9:E20" si="0">C9-D9</f>
        <v>62957430.603999995</v>
      </c>
    </row>
    <row r="10" spans="1:7" ht="15">
      <c r="A10" s="298">
        <v>3</v>
      </c>
      <c r="B10" s="299" t="s">
        <v>227</v>
      </c>
      <c r="C10" s="300">
        <v>237418063.42000002</v>
      </c>
      <c r="D10" s="300"/>
      <c r="E10" s="301">
        <f t="shared" si="0"/>
        <v>237418063.42000002</v>
      </c>
    </row>
    <row r="11" spans="1:7" ht="30">
      <c r="A11" s="298">
        <v>4</v>
      </c>
      <c r="B11" s="299" t="s">
        <v>185</v>
      </c>
      <c r="C11" s="300">
        <v>0</v>
      </c>
      <c r="D11" s="300"/>
      <c r="E11" s="301">
        <f t="shared" si="0"/>
        <v>0</v>
      </c>
    </row>
    <row r="12" spans="1:7" ht="15">
      <c r="A12" s="298">
        <v>5</v>
      </c>
      <c r="B12" s="299" t="s">
        <v>157</v>
      </c>
      <c r="C12" s="300">
        <v>233842165.69000003</v>
      </c>
      <c r="D12" s="300"/>
      <c r="E12" s="301">
        <f t="shared" si="0"/>
        <v>233842165.69000003</v>
      </c>
    </row>
    <row r="13" spans="1:7" ht="15">
      <c r="A13" s="298">
        <v>6.1</v>
      </c>
      <c r="B13" s="299" t="s">
        <v>158</v>
      </c>
      <c r="C13" s="302">
        <v>1887219399.1270099</v>
      </c>
      <c r="D13" s="300"/>
      <c r="E13" s="301">
        <f t="shared" si="0"/>
        <v>1887219399.1270099</v>
      </c>
    </row>
    <row r="14" spans="1:7" ht="15">
      <c r="A14" s="298">
        <v>6.2</v>
      </c>
      <c r="B14" s="303" t="s">
        <v>159</v>
      </c>
      <c r="C14" s="302">
        <v>-128899277.98199911</v>
      </c>
      <c r="D14" s="300"/>
      <c r="E14" s="301">
        <f t="shared" si="0"/>
        <v>-128899277.98199911</v>
      </c>
    </row>
    <row r="15" spans="1:7" ht="15">
      <c r="A15" s="298">
        <v>6</v>
      </c>
      <c r="B15" s="299" t="s">
        <v>226</v>
      </c>
      <c r="C15" s="300">
        <v>1758320121.1450107</v>
      </c>
      <c r="D15" s="300"/>
      <c r="E15" s="301">
        <f t="shared" si="0"/>
        <v>1758320121.1450107</v>
      </c>
    </row>
    <row r="16" spans="1:7" ht="30">
      <c r="A16" s="298">
        <v>7</v>
      </c>
      <c r="B16" s="299" t="s">
        <v>161</v>
      </c>
      <c r="C16" s="300">
        <v>35748705.037</v>
      </c>
      <c r="D16" s="300"/>
      <c r="E16" s="301">
        <f t="shared" si="0"/>
        <v>35748705.037</v>
      </c>
    </row>
    <row r="17" spans="1:7" ht="15">
      <c r="A17" s="298">
        <v>8</v>
      </c>
      <c r="B17" s="299" t="s">
        <v>162</v>
      </c>
      <c r="C17" s="300">
        <v>144456.05399999954</v>
      </c>
      <c r="D17" s="300"/>
      <c r="E17" s="301">
        <f t="shared" si="0"/>
        <v>144456.05399999954</v>
      </c>
      <c r="F17" s="304"/>
      <c r="G17" s="304"/>
    </row>
    <row r="18" spans="1:7" ht="15">
      <c r="A18" s="298">
        <v>9</v>
      </c>
      <c r="B18" s="299" t="s">
        <v>163</v>
      </c>
      <c r="C18" s="300">
        <v>106733.3</v>
      </c>
      <c r="D18" s="300">
        <v>106733.3</v>
      </c>
      <c r="E18" s="301">
        <f t="shared" si="0"/>
        <v>0</v>
      </c>
      <c r="G18" s="304"/>
    </row>
    <row r="19" spans="1:7" ht="30">
      <c r="A19" s="298">
        <v>10</v>
      </c>
      <c r="B19" s="299" t="s">
        <v>164</v>
      </c>
      <c r="C19" s="300">
        <v>233922284.45999986</v>
      </c>
      <c r="D19" s="300">
        <v>85337850.909999996</v>
      </c>
      <c r="E19" s="301">
        <f t="shared" si="0"/>
        <v>148584433.54999986</v>
      </c>
      <c r="G19" s="304"/>
    </row>
    <row r="20" spans="1:7" ht="15">
      <c r="A20" s="298">
        <v>11</v>
      </c>
      <c r="B20" s="299" t="s">
        <v>165</v>
      </c>
      <c r="C20" s="300">
        <v>48849009.159599997</v>
      </c>
      <c r="D20" s="300"/>
      <c r="E20" s="301">
        <f t="shared" si="0"/>
        <v>48849009.159599997</v>
      </c>
    </row>
    <row r="21" spans="1:7" ht="60.75" thickBot="1">
      <c r="A21" s="305"/>
      <c r="B21" s="306" t="s">
        <v>484</v>
      </c>
      <c r="C21" s="307">
        <f>SUM(C8:C12, C15:C20)</f>
        <v>2890120690.6686106</v>
      </c>
      <c r="D21" s="307">
        <f>SUM(D8:D12, D15:D20)</f>
        <v>85444584.209999993</v>
      </c>
      <c r="E21" s="308">
        <f>SUM(E8:E12, E15:E20)</f>
        <v>2804676106.4586101</v>
      </c>
    </row>
    <row r="22" spans="1:7" ht="15">
      <c r="A22" s="99"/>
      <c r="B22" s="99"/>
      <c r="C22" s="99"/>
      <c r="D22" s="99"/>
      <c r="E22" s="99"/>
    </row>
    <row r="23" spans="1:7" ht="15">
      <c r="A23" s="99"/>
      <c r="B23" s="99"/>
      <c r="C23" s="99"/>
      <c r="D23" s="99"/>
      <c r="E23" s="99"/>
    </row>
    <row r="25" spans="1:7" s="98" customFormat="1">
      <c r="B25" s="309"/>
      <c r="F25" s="99"/>
      <c r="G25" s="99"/>
    </row>
    <row r="26" spans="1:7" s="98" customFormat="1">
      <c r="B26" s="309"/>
      <c r="F26" s="99"/>
      <c r="G26" s="99"/>
    </row>
    <row r="27" spans="1:7" s="98" customFormat="1">
      <c r="B27" s="309"/>
      <c r="F27" s="99"/>
      <c r="G27" s="99"/>
    </row>
    <row r="28" spans="1:7" s="98" customFormat="1">
      <c r="B28" s="309"/>
      <c r="F28" s="99"/>
      <c r="G28" s="99"/>
    </row>
    <row r="29" spans="1:7" s="98" customFormat="1">
      <c r="B29" s="309"/>
      <c r="F29" s="99"/>
      <c r="G29" s="99"/>
    </row>
    <row r="30" spans="1:7" s="98" customFormat="1">
      <c r="B30" s="309"/>
      <c r="F30" s="99"/>
      <c r="G30" s="99"/>
    </row>
    <row r="31" spans="1:7" s="98" customFormat="1">
      <c r="B31" s="309"/>
      <c r="F31" s="99"/>
      <c r="G31" s="99"/>
    </row>
    <row r="32" spans="1:7" s="98" customFormat="1">
      <c r="B32" s="309"/>
      <c r="F32" s="99"/>
      <c r="G32" s="99"/>
    </row>
    <row r="33" spans="2:7" s="98" customFormat="1">
      <c r="B33" s="309"/>
      <c r="F33" s="99"/>
      <c r="G33" s="99"/>
    </row>
    <row r="34" spans="2:7" s="98" customFormat="1">
      <c r="B34" s="309"/>
      <c r="F34" s="99"/>
      <c r="G34" s="99"/>
    </row>
    <row r="35" spans="2:7" s="98" customFormat="1">
      <c r="B35" s="309"/>
      <c r="F35" s="99"/>
      <c r="G35" s="99"/>
    </row>
    <row r="36" spans="2:7" s="98" customFormat="1">
      <c r="B36" s="309"/>
      <c r="F36" s="99"/>
      <c r="G36" s="99"/>
    </row>
    <row r="37" spans="2:7" s="98" customFormat="1">
      <c r="B37" s="309"/>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E13" sqref="E13"/>
      <selection pane="topRight" activeCell="E13" sqref="E13"/>
      <selection pane="bottomLeft" activeCell="E13" sqref="E13"/>
      <selection pane="bottomRight" activeCell="E13" sqref="E13"/>
    </sheetView>
  </sheetViews>
  <sheetFormatPr defaultRowHeight="15.75" outlineLevelRow="1"/>
  <cols>
    <col min="1" max="1" width="9.5703125" style="98" bestFit="1" customWidth="1"/>
    <col min="2" max="2" width="114.28515625" style="98" customWidth="1"/>
    <col min="3" max="3" width="18.85546875" style="99" customWidth="1"/>
    <col min="4" max="4" width="25.42578125" style="99" customWidth="1"/>
    <col min="5" max="5" width="24.28515625" style="99" customWidth="1"/>
    <col min="6" max="6" width="24" style="99" customWidth="1"/>
    <col min="7" max="7" width="10" style="99" bestFit="1" customWidth="1"/>
    <col min="8" max="8" width="12" style="99" bestFit="1" customWidth="1"/>
    <col min="9" max="9" width="12.5703125" style="99" bestFit="1" customWidth="1"/>
    <col min="10" max="16384" width="9.140625" style="99"/>
  </cols>
  <sheetData>
    <row r="1" spans="1:6">
      <c r="A1" s="96" t="s">
        <v>188</v>
      </c>
      <c r="B1" s="103" t="str">
        <f>Info!C2</f>
        <v>სს ”ლიბერთი ბანკი”</v>
      </c>
    </row>
    <row r="2" spans="1:6" s="285" customFormat="1" ht="15.75" customHeight="1">
      <c r="A2" s="285" t="s">
        <v>189</v>
      </c>
      <c r="B2" s="155">
        <f>'1. key ratios'!B2</f>
        <v>44469</v>
      </c>
      <c r="C2" s="99"/>
      <c r="D2" s="99"/>
      <c r="E2" s="99"/>
      <c r="F2" s="99"/>
    </row>
    <row r="3" spans="1:6" s="285" customFormat="1" ht="15.75" customHeight="1">
      <c r="C3" s="99"/>
      <c r="D3" s="99"/>
      <c r="E3" s="99"/>
      <c r="F3" s="99"/>
    </row>
    <row r="4" spans="1:6" s="285" customFormat="1" ht="30.75" thickBot="1">
      <c r="A4" s="285" t="s">
        <v>411</v>
      </c>
      <c r="B4" s="310" t="s">
        <v>265</v>
      </c>
      <c r="C4" s="289" t="s">
        <v>93</v>
      </c>
      <c r="D4" s="99"/>
      <c r="E4" s="99"/>
      <c r="F4" s="99"/>
    </row>
    <row r="5" spans="1:6" ht="30">
      <c r="A5" s="311">
        <v>1</v>
      </c>
      <c r="B5" s="312" t="s">
        <v>433</v>
      </c>
      <c r="C5" s="313">
        <f>'7. LI1'!E21</f>
        <v>2804676106.4586101</v>
      </c>
    </row>
    <row r="6" spans="1:6" s="317" customFormat="1">
      <c r="A6" s="314">
        <v>2.1</v>
      </c>
      <c r="B6" s="315" t="s">
        <v>266</v>
      </c>
      <c r="C6" s="316">
        <v>122671073.823884</v>
      </c>
    </row>
    <row r="7" spans="1:6" s="321" customFormat="1" ht="30" outlineLevel="1">
      <c r="A7" s="318">
        <v>2.2000000000000002</v>
      </c>
      <c r="B7" s="319" t="s">
        <v>267</v>
      </c>
      <c r="C7" s="320">
        <v>277925435.32459998</v>
      </c>
    </row>
    <row r="8" spans="1:6" s="321" customFormat="1" ht="30">
      <c r="A8" s="318">
        <v>3</v>
      </c>
      <c r="B8" s="322" t="s">
        <v>434</v>
      </c>
      <c r="C8" s="323">
        <f>SUM(C5:C7)</f>
        <v>3205272615.6070938</v>
      </c>
    </row>
    <row r="9" spans="1:6" s="317" customFormat="1" ht="15">
      <c r="A9" s="314">
        <v>4</v>
      </c>
      <c r="B9" s="324" t="s">
        <v>263</v>
      </c>
      <c r="C9" s="316">
        <v>32878529.861600779</v>
      </c>
    </row>
    <row r="10" spans="1:6" s="321" customFormat="1" ht="30" outlineLevel="1">
      <c r="A10" s="318">
        <v>5.0999999999999996</v>
      </c>
      <c r="B10" s="319" t="s">
        <v>273</v>
      </c>
      <c r="C10" s="320">
        <v>-95515825.297480002</v>
      </c>
    </row>
    <row r="11" spans="1:6" s="321" customFormat="1" ht="30" outlineLevel="1">
      <c r="A11" s="318">
        <v>5.2</v>
      </c>
      <c r="B11" s="319" t="s">
        <v>274</v>
      </c>
      <c r="C11" s="320">
        <v>-264391796.21840799</v>
      </c>
    </row>
    <row r="12" spans="1:6" s="321" customFormat="1">
      <c r="A12" s="318">
        <v>6</v>
      </c>
      <c r="B12" s="325" t="s">
        <v>605</v>
      </c>
      <c r="C12" s="326"/>
    </row>
    <row r="13" spans="1:6" s="321" customFormat="1" ht="16.5" thickBot="1">
      <c r="A13" s="254">
        <v>7</v>
      </c>
      <c r="B13" s="327" t="s">
        <v>264</v>
      </c>
      <c r="C13" s="328">
        <f>SUM(C8:C12)</f>
        <v>2878243523.9528065</v>
      </c>
    </row>
    <row r="15" spans="1:6" ht="30">
      <c r="B15" s="153" t="s">
        <v>606</v>
      </c>
    </row>
    <row r="17" spans="2:9" s="98" customFormat="1">
      <c r="B17" s="329"/>
      <c r="C17" s="99"/>
      <c r="D17" s="99"/>
      <c r="E17" s="99"/>
      <c r="F17" s="99"/>
      <c r="G17" s="99"/>
      <c r="H17" s="99"/>
      <c r="I17" s="99"/>
    </row>
    <row r="18" spans="2:9" s="98" customFormat="1">
      <c r="B18" s="329"/>
      <c r="C18" s="99"/>
      <c r="D18" s="99"/>
      <c r="E18" s="99"/>
      <c r="F18" s="99"/>
      <c r="G18" s="99"/>
      <c r="H18" s="99"/>
      <c r="I18" s="99"/>
    </row>
    <row r="19" spans="2:9" s="98" customFormat="1">
      <c r="B19" s="329"/>
      <c r="C19" s="99"/>
      <c r="D19" s="99"/>
      <c r="E19" s="99"/>
      <c r="F19" s="99"/>
      <c r="G19" s="99"/>
      <c r="H19" s="99"/>
      <c r="I19" s="99"/>
    </row>
    <row r="20" spans="2:9" s="98" customFormat="1">
      <c r="B20" s="309"/>
      <c r="C20" s="99"/>
      <c r="D20" s="99"/>
      <c r="E20" s="99"/>
      <c r="F20" s="99"/>
      <c r="G20" s="99"/>
      <c r="H20" s="99"/>
      <c r="I20" s="99"/>
    </row>
    <row r="21" spans="2:9" s="98" customFormat="1">
      <c r="B21" s="309"/>
      <c r="C21" s="99"/>
      <c r="D21" s="99"/>
      <c r="E21" s="99"/>
      <c r="F21" s="99"/>
      <c r="G21" s="99"/>
      <c r="H21" s="99"/>
      <c r="I21" s="99"/>
    </row>
    <row r="22" spans="2:9" s="98" customFormat="1">
      <c r="B22" s="309"/>
      <c r="C22" s="99"/>
      <c r="D22" s="99"/>
      <c r="E22" s="99"/>
      <c r="F22" s="99"/>
      <c r="G22" s="99"/>
      <c r="H22" s="99"/>
      <c r="I22" s="99"/>
    </row>
    <row r="23" spans="2:9" s="98" customFormat="1">
      <c r="B23" s="309"/>
      <c r="C23" s="99"/>
      <c r="D23" s="99"/>
      <c r="E23" s="99"/>
      <c r="F23" s="99"/>
      <c r="G23" s="99"/>
      <c r="H23" s="99"/>
      <c r="I23" s="99"/>
    </row>
    <row r="24" spans="2:9" s="98" customFormat="1">
      <c r="B24" s="309"/>
      <c r="C24" s="99"/>
      <c r="D24" s="99"/>
      <c r="E24" s="99"/>
      <c r="F24" s="99"/>
      <c r="G24" s="99"/>
      <c r="H24" s="99"/>
      <c r="I24" s="99"/>
    </row>
    <row r="25" spans="2:9" s="98" customFormat="1">
      <c r="B25" s="309"/>
      <c r="C25" s="99"/>
      <c r="D25" s="99"/>
      <c r="E25" s="99"/>
      <c r="F25" s="99"/>
      <c r="G25" s="99"/>
      <c r="H25" s="99"/>
      <c r="I25" s="99"/>
    </row>
    <row r="26" spans="2:9" s="98" customFormat="1">
      <c r="B26" s="309"/>
      <c r="C26" s="99"/>
      <c r="D26" s="99"/>
      <c r="E26" s="99"/>
      <c r="F26" s="99"/>
      <c r="G26" s="99"/>
      <c r="H26" s="99"/>
      <c r="I26" s="99"/>
    </row>
    <row r="27" spans="2:9" s="98" customFormat="1">
      <c r="B27" s="309"/>
      <c r="C27" s="99"/>
      <c r="D27" s="99"/>
      <c r="E27" s="99"/>
      <c r="F27" s="99"/>
      <c r="G27" s="99"/>
      <c r="H27" s="99"/>
      <c r="I27" s="99"/>
    </row>
    <row r="28" spans="2:9" s="98" customFormat="1">
      <c r="B28" s="309"/>
      <c r="C28" s="99"/>
      <c r="D28" s="99"/>
      <c r="E28" s="99"/>
      <c r="F28" s="99"/>
      <c r="G28" s="99"/>
      <c r="H28" s="99"/>
      <c r="I28" s="99"/>
    </row>
    <row r="29" spans="2:9" s="98" customFormat="1">
      <c r="B29" s="309"/>
      <c r="C29" s="99"/>
      <c r="D29" s="99"/>
      <c r="E29" s="99"/>
      <c r="F29" s="99"/>
      <c r="G29" s="99"/>
      <c r="H29" s="99"/>
      <c r="I29" s="99"/>
    </row>
    <row r="30" spans="2:9" s="98" customFormat="1">
      <c r="B30" s="309"/>
      <c r="C30" s="99"/>
      <c r="D30" s="99"/>
      <c r="E30" s="99"/>
      <c r="F30" s="99"/>
      <c r="G30" s="99"/>
      <c r="H30" s="99"/>
      <c r="I30" s="99"/>
    </row>
    <row r="31" spans="2:9" s="98" customFormat="1">
      <c r="B31" s="309"/>
      <c r="C31" s="99"/>
      <c r="D31" s="99"/>
      <c r="E31" s="99"/>
      <c r="F31" s="99"/>
      <c r="G31" s="99"/>
      <c r="H31" s="99"/>
      <c r="I31" s="99"/>
    </row>
    <row r="32" spans="2:9" s="98" customFormat="1">
      <c r="B32" s="309"/>
      <c r="C32" s="99"/>
      <c r="D32" s="99"/>
      <c r="E32" s="99"/>
      <c r="F32" s="99"/>
      <c r="G32" s="99"/>
      <c r="H32" s="99"/>
      <c r="I32" s="99"/>
    </row>
    <row r="33" spans="2:9" s="98" customFormat="1">
      <c r="B33" s="309"/>
      <c r="C33" s="99"/>
      <c r="D33" s="99"/>
      <c r="E33" s="99"/>
      <c r="F33" s="99"/>
      <c r="G33" s="99"/>
      <c r="H33" s="99"/>
      <c r="I33" s="9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hn+0r1Gq2Sr59auoTCdq8lTDxOBpNRScTA8fWJ3y9G4=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LNXtT6wZLmxLecZ57oIrytcqSkMA1y9cPhZj0XucgsQ=</DigestValue>
    </Reference>
  </SignedInfo>
  <SignatureValue>URzz0wkOT2ge0B7sYeQSK1M+AuJSU9QgweW9RfCUyfQYWW0Ve5L1TAlusM3x+FjfRquIZYqjC6lD
Ex+0rJnpq9JLvKpgTfZKZpLORko9BSEDvxJDwCZs3lEB6avAXWxGmubnfKuYjpHe7vZOUx67bVIy
XzoVzXXRnRMQLpll8E0/bFFa6TtDi+EaWOe1Ht7ycNSXX6tM/LEwuot0FfOzEfLPDCqDE7NJd4nO
agPs7aiy3t19yI+NmoM1HwEmlyH4MfDh/GS+zSmVvrzrxwvbZiUo36BYe/FCj65Kq2i0ntp2juD/
ey7/CMv5o9G5RwUbZUdLqaK1L6ueM+wYqPOxIw==</SignatureValue>
  <KeyInfo>
    <X509Data>
      <X509Certificate>MIIGQjCCBSqgAwIBAgIKUd1r8wACAAGVmDANBgkqhkiG9w0BAQsFADBKMRIwEAYKCZImiZPyLGQBGRYCZ2UxEzARBgoJkiaJk/IsZAEZFgNuYmcxHzAdBgNVBAMTFk5CRyBDbGFzcyAyIElOVCBTdWIgQ0EwHhcNMjAwNzE3MTM0NTEzWhcNMjExMjIyMDk0NjU2WjBAMRgwFgYDVQQKEw9KU0MgTGliZXR5IEJhbmsxJDAiBgNVBAMTG0JMQiAtIFZha2h0YW5nIEJhYnVuYXNodmlsaTCCASIwDQYJKoZIhvcNAQEBBQADggEPADCCAQoCggEBANbHdtfPNTLVvdkjfAobxjXaCpZchlVOZ8CUpK7spJpDUR3/TjmNC34KxUUCGI19Vkqsdvgmh6ARe3u8SwLHwZgdz9LcYgmCdqulValXskjfag4ExKdZaa8/9Xepga2GgeBUHG8Jj5KKaj2dYT+qDfDVga7nWgtPO0u1KmArYrLXjBTY16zgROKFh9FJO9d13DiyZ+fTrYE6uU/bUiwBUIvLrdnXZ46hNsxUdM9iZXqtVn+5jbZ7P6ct8Csji0CqVOameD1YInHoDO/1OqZoI88DG6A6r9w4bO1hQUWjJnAhPmJv8dOkvTlrh9s2odkFGwwLwavSYVYvKadlsSmYQNECAwEAAaOCAzIwggMuMDwGCSsGAQQBgjcVBwQvMC0GJSsGAQQBgjcVCOayYION9USGgZkJg7ihSoO+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P6XA4SHKW9oqx/bWr/YUq75HOb6z2ntytBbk6kC/X4xTTvm0MLabh9bQTPmVWdO9jFtM+4EpBbbmO9bv4nMwbySiz+ntvlS8KMr7qiF/9Jyr2WJEvZluKplkxtScHQj3A+bdHJknWjGTmnzQgEVjPhraUT04h7Ip02LY2Z7dnPfznDKGID7BbGtdLJjF32X+iW7cNdfGJjNWDuqlsU1dxRcOeMkhmQkWCd09d5Djq7/TLrlm3sKA6rXykmnMbdNgulsbz0N7CHkO18nwA9EL7co/P2ftCKrhyzmn4PP59FdaB9by/BjXPwofRqdgUaqcAlFQhX7ctdlqTG/98jVu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WR6iilvnw5B4kpjobij7jOhNInX2CRKegWYCtM/IyPU=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l7gb4zwZi41dPIrvL360uQ6kP65CBUBF7SgiwH4shK0=</DigestValue>
      </Reference>
      <Reference URI="/xl/styles.xml?ContentType=application/vnd.openxmlformats-officedocument.spreadsheetml.styles+xml">
        <DigestMethod Algorithm="http://www.w3.org/2001/04/xmlenc#sha256"/>
        <DigestValue>Cx+XhILi8XzivgWmLDAER+LV99tMd+hjbEUMrCuPMqw=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YWgta2UpGcfaU8uZCYIKnfQiNVKXPzNu0agmRsgM9fg=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pdtCtcSAY6DtklpBNlMRWgQc7ABNRAkW3JKdJbxHwWY=</DigestValue>
      </Reference>
      <Reference URI="/xl/worksheets/sheet10.xml?ContentType=application/vnd.openxmlformats-officedocument.spreadsheetml.worksheet+xml">
        <DigestMethod Algorithm="http://www.w3.org/2001/04/xmlenc#sha256"/>
        <DigestValue>arvoswahNdh8bD+//cykSydIUw8ROT0LZordLXxSf3I=</DigestValue>
      </Reference>
      <Reference URI="/xl/worksheets/sheet11.xml?ContentType=application/vnd.openxmlformats-officedocument.spreadsheetml.worksheet+xml">
        <DigestMethod Algorithm="http://www.w3.org/2001/04/xmlenc#sha256"/>
        <DigestValue>wOkz0j1597yUlWQQnkYL/hHmbVqmSpU0D/to0hwP76c=</DigestValue>
      </Reference>
      <Reference URI="/xl/worksheets/sheet12.xml?ContentType=application/vnd.openxmlformats-officedocument.spreadsheetml.worksheet+xml">
        <DigestMethod Algorithm="http://www.w3.org/2001/04/xmlenc#sha256"/>
        <DigestValue>XJeJwFPWX/mNCeT39YiTSSIaXX3FxonDGfk+UfyJC1k=</DigestValue>
      </Reference>
      <Reference URI="/xl/worksheets/sheet13.xml?ContentType=application/vnd.openxmlformats-officedocument.spreadsheetml.worksheet+xml">
        <DigestMethod Algorithm="http://www.w3.org/2001/04/xmlenc#sha256"/>
        <DigestValue>fxmIAwVCCdW/NKk6zLMWQ4zmKrv21zxVhSxoLD9jF28=</DigestValue>
      </Reference>
      <Reference URI="/xl/worksheets/sheet14.xml?ContentType=application/vnd.openxmlformats-officedocument.spreadsheetml.worksheet+xml">
        <DigestMethod Algorithm="http://www.w3.org/2001/04/xmlenc#sha256"/>
        <DigestValue>4jV0elfLxFkiJA845pVt5QxpAhmjS5LDRsIefAyL304=</DigestValue>
      </Reference>
      <Reference URI="/xl/worksheets/sheet15.xml?ContentType=application/vnd.openxmlformats-officedocument.spreadsheetml.worksheet+xml">
        <DigestMethod Algorithm="http://www.w3.org/2001/04/xmlenc#sha256"/>
        <DigestValue>NrM96H8P5o9ae34rrRWUa7EJf9PEkPr5ha3hcN1XX8c=</DigestValue>
      </Reference>
      <Reference URI="/xl/worksheets/sheet16.xml?ContentType=application/vnd.openxmlformats-officedocument.spreadsheetml.worksheet+xml">
        <DigestMethod Algorithm="http://www.w3.org/2001/04/xmlenc#sha256"/>
        <DigestValue>MCaxuGnxkPnhHSRxn3SLcDoJdKiNjSAL0f0VgWc1N2s=</DigestValue>
      </Reference>
      <Reference URI="/xl/worksheets/sheet17.xml?ContentType=application/vnd.openxmlformats-officedocument.spreadsheetml.worksheet+xml">
        <DigestMethod Algorithm="http://www.w3.org/2001/04/xmlenc#sha256"/>
        <DigestValue>I+1itOvTdJHjSMu6sD15XKbRMKc4Ku8OWrDnarEE5wM=</DigestValue>
      </Reference>
      <Reference URI="/xl/worksheets/sheet18.xml?ContentType=application/vnd.openxmlformats-officedocument.spreadsheetml.worksheet+xml">
        <DigestMethod Algorithm="http://www.w3.org/2001/04/xmlenc#sha256"/>
        <DigestValue>mNlAqLPdyJv1jZbmSQXHSFBhz0ZZz9fpRDB8hS8KHY4=</DigestValue>
      </Reference>
      <Reference URI="/xl/worksheets/sheet19.xml?ContentType=application/vnd.openxmlformats-officedocument.spreadsheetml.worksheet+xml">
        <DigestMethod Algorithm="http://www.w3.org/2001/04/xmlenc#sha256"/>
        <DigestValue>9CaSkwGEzv54ce/1npEQeChG9VM90122igKzfYMcyd0=</DigestValue>
      </Reference>
      <Reference URI="/xl/worksheets/sheet2.xml?ContentType=application/vnd.openxmlformats-officedocument.spreadsheetml.worksheet+xml">
        <DigestMethod Algorithm="http://www.w3.org/2001/04/xmlenc#sha256"/>
        <DigestValue>161JMDD9t8GZ/cDm1xnlDx1qVp2Wr7PgaaCGHcH6QU4=</DigestValue>
      </Reference>
      <Reference URI="/xl/worksheets/sheet20.xml?ContentType=application/vnd.openxmlformats-officedocument.spreadsheetml.worksheet+xml">
        <DigestMethod Algorithm="http://www.w3.org/2001/04/xmlenc#sha256"/>
        <DigestValue>GsSX6g0wOm38m4lJf7Rekq61soowJTwvzgzbmcwiWS8=</DigestValue>
      </Reference>
      <Reference URI="/xl/worksheets/sheet21.xml?ContentType=application/vnd.openxmlformats-officedocument.spreadsheetml.worksheet+xml">
        <DigestMethod Algorithm="http://www.w3.org/2001/04/xmlenc#sha256"/>
        <DigestValue>p5fvh3MxfKI7rWtUnMYRG4YXCTA09FXhruHZxV39FUk=</DigestValue>
      </Reference>
      <Reference URI="/xl/worksheets/sheet22.xml?ContentType=application/vnd.openxmlformats-officedocument.spreadsheetml.worksheet+xml">
        <DigestMethod Algorithm="http://www.w3.org/2001/04/xmlenc#sha256"/>
        <DigestValue>jCKuUOteHHjJ6rUmDoU4Xp870qjwwOiTBY020PjyCXg=</DigestValue>
      </Reference>
      <Reference URI="/xl/worksheets/sheet23.xml?ContentType=application/vnd.openxmlformats-officedocument.spreadsheetml.worksheet+xml">
        <DigestMethod Algorithm="http://www.w3.org/2001/04/xmlenc#sha256"/>
        <DigestValue>nRCDHMQo/UybfACljVg8tM+hEX33TwrGRK14HpL7CQc=</DigestValue>
      </Reference>
      <Reference URI="/xl/worksheets/sheet24.xml?ContentType=application/vnd.openxmlformats-officedocument.spreadsheetml.worksheet+xml">
        <DigestMethod Algorithm="http://www.w3.org/2001/04/xmlenc#sha256"/>
        <DigestValue>p6Qackdip/OZlV9DAWgQSvnS06rX9VuuuyEtONWjY2o=</DigestValue>
      </Reference>
      <Reference URI="/xl/worksheets/sheet25.xml?ContentType=application/vnd.openxmlformats-officedocument.spreadsheetml.worksheet+xml">
        <DigestMethod Algorithm="http://www.w3.org/2001/04/xmlenc#sha256"/>
        <DigestValue>Im6EbyhDBjqvrOxpNQ9xCr4oJLL4+KJrgndWiBSomL0=</DigestValue>
      </Reference>
      <Reference URI="/xl/worksheets/sheet26.xml?ContentType=application/vnd.openxmlformats-officedocument.spreadsheetml.worksheet+xml">
        <DigestMethod Algorithm="http://www.w3.org/2001/04/xmlenc#sha256"/>
        <DigestValue>aQKrYkXGO254eUlHSBd+f6ICsCbGR7q2jQIYp4RjVaA=</DigestValue>
      </Reference>
      <Reference URI="/xl/worksheets/sheet27.xml?ContentType=application/vnd.openxmlformats-officedocument.spreadsheetml.worksheet+xml">
        <DigestMethod Algorithm="http://www.w3.org/2001/04/xmlenc#sha256"/>
        <DigestValue>B1DXXlCnevR+i6FaPqsqlNB1mKNZYWcmrhOyA7f0x0I=</DigestValue>
      </Reference>
      <Reference URI="/xl/worksheets/sheet28.xml?ContentType=application/vnd.openxmlformats-officedocument.spreadsheetml.worksheet+xml">
        <DigestMethod Algorithm="http://www.w3.org/2001/04/xmlenc#sha256"/>
        <DigestValue>Ztfjz1w5ovgKL1m7ALd4toH7RmDzx2BKgRcQchzA1Og=</DigestValue>
      </Reference>
      <Reference URI="/xl/worksheets/sheet29.xml?ContentType=application/vnd.openxmlformats-officedocument.spreadsheetml.worksheet+xml">
        <DigestMethod Algorithm="http://www.w3.org/2001/04/xmlenc#sha256"/>
        <DigestValue>pHzqBcddNSXF42eMtwNSMSa+ml27xozTwjv+g8/iIaQ=</DigestValue>
      </Reference>
      <Reference URI="/xl/worksheets/sheet3.xml?ContentType=application/vnd.openxmlformats-officedocument.spreadsheetml.worksheet+xml">
        <DigestMethod Algorithm="http://www.w3.org/2001/04/xmlenc#sha256"/>
        <DigestValue>M/X85ms4IcSTJWrbtl+KWN2XJghvvo2Z4rsOEG/NkwE=</DigestValue>
      </Reference>
      <Reference URI="/xl/worksheets/sheet30.xml?ContentType=application/vnd.openxmlformats-officedocument.spreadsheetml.worksheet+xml">
        <DigestMethod Algorithm="http://www.w3.org/2001/04/xmlenc#sha256"/>
        <DigestValue>B8Wkw2bQkzTyeLrPoSBdSCnq8MV8bwGZ5hXgyTExhLg=</DigestValue>
      </Reference>
      <Reference URI="/xl/worksheets/sheet4.xml?ContentType=application/vnd.openxmlformats-officedocument.spreadsheetml.worksheet+xml">
        <DigestMethod Algorithm="http://www.w3.org/2001/04/xmlenc#sha256"/>
        <DigestValue>Y1aFzMK4RW3I4MDw+0ouFmEy7YU2lCTBlMaMtPpnwxA=</DigestValue>
      </Reference>
      <Reference URI="/xl/worksheets/sheet5.xml?ContentType=application/vnd.openxmlformats-officedocument.spreadsheetml.worksheet+xml">
        <DigestMethod Algorithm="http://www.w3.org/2001/04/xmlenc#sha256"/>
        <DigestValue>KQcpuIFd+OFhx/wGlGsV/s9Ag1EK2Uh23bRDLJuBSnk=</DigestValue>
      </Reference>
      <Reference URI="/xl/worksheets/sheet6.xml?ContentType=application/vnd.openxmlformats-officedocument.spreadsheetml.worksheet+xml">
        <DigestMethod Algorithm="http://www.w3.org/2001/04/xmlenc#sha256"/>
        <DigestValue>sDOtRwiZQmOzKVU3ZOhdkH3A06KqyY7aQIRjkYG6tL8=</DigestValue>
      </Reference>
      <Reference URI="/xl/worksheets/sheet7.xml?ContentType=application/vnd.openxmlformats-officedocument.spreadsheetml.worksheet+xml">
        <DigestMethod Algorithm="http://www.w3.org/2001/04/xmlenc#sha256"/>
        <DigestValue>66mm2d4dIGrdq7Th5XAiKXl7DaCfbO8VeTpW76ymLDw=</DigestValue>
      </Reference>
      <Reference URI="/xl/worksheets/sheet8.xml?ContentType=application/vnd.openxmlformats-officedocument.spreadsheetml.worksheet+xml">
        <DigestMethod Algorithm="http://www.w3.org/2001/04/xmlenc#sha256"/>
        <DigestValue>gPFyOgbZITtGAxEZf03cE+7rrBiFGpmY6oQs0JcxJhg=</DigestValue>
      </Reference>
      <Reference URI="/xl/worksheets/sheet9.xml?ContentType=application/vnd.openxmlformats-officedocument.spreadsheetml.worksheet+xml">
        <DigestMethod Algorithm="http://www.w3.org/2001/04/xmlenc#sha256"/>
        <DigestValue>geVGu3iJO2xUijbpnhDdPb0FMUsT4VLeY+K/AQu2Y/A=</DigestValue>
      </Reference>
    </Manifest>
    <SignatureProperties>
      <SignatureProperty Id="idSignatureTime" Target="#idPackageSignature">
        <mdssi:SignatureTime xmlns:mdssi="http://schemas.openxmlformats.org/package/2006/digital-signature">
          <mdssi:Format>YYYY-MM-DDThh:mm:ssTZD</mdssi:Format>
          <mdssi:Value>2021-11-02T15:48:24Z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2021-11-02T15:48:24Z</xd:SigningTime>
          <xd:SigningCertificate>
            <xd:Cert>
              <xd:CertDigest>
                <DigestMethod Algorithm="http://www.w3.org/2001/04/xmlenc#sha256"/>
                <DigestValue>ALI4z2GcQxbZXzZl4KS2OkcbXec8zyDveQQkjnO5/I8=</DigestValue>
              </xd:CertDigest>
              <xd:IssuerSerial>
                <X509IssuerName>CN=NBG Class 2 INT Sub CA, DC=nbg, DC=ge</X509IssuerName>
                <X509SerialNumber>386596194113721062233496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x4ZdS5NRb9h3CCZHp7hF+UR5I2KMmXLzDFpLHoAxDAM=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C85rDcfH4nQRiYaBWeV4TSzsWW4vbMhaIl59vreNhVU=</DigestValue>
    </Reference>
  </SignedInfo>
  <SignatureValue>0GC6c0OuoyQ0HrHkL9dJUKLy3AeL85tq2Z6mJB+/muFzV9//m4y5z48rnfIOEFWcZ44BbozY0BU4
+0NaefIP9P4HRv1nRYZ+JEluA+uAT+D/8Dnul+o3EYBNCiZ9nhwMgzxdpPM54sKeiWYdQCCDJ0C1
9FoHbifROmRl6FiWAmt6lt8GR/MbMCKH+TyRDjssFDv2/KYWihfr8bQf2Z4PnUsOX0lTvuP7wm9A
/AcxI9up6u9JAesvq3dZ6raLlzcJZR+N2l75at4hheoO+eaHaiC6GfH3BAW7jQBbVo2nJilcn7f4
kzNiBscuckUteF22B+M2WHM0Yh7gikc9w3EDvg==</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WR6iilvnw5B4kpjobij7jOhNInX2CRKegWYCtM/IyPU=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l7gb4zwZi41dPIrvL360uQ6kP65CBUBF7SgiwH4shK0=</DigestValue>
      </Reference>
      <Reference URI="/xl/styles.xml?ContentType=application/vnd.openxmlformats-officedocument.spreadsheetml.styles+xml">
        <DigestMethod Algorithm="http://www.w3.org/2001/04/xmlenc#sha256"/>
        <DigestValue>Cx+XhILi8XzivgWmLDAER+LV99tMd+hjbEUMrCuPMqw=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YWgta2UpGcfaU8uZCYIKnfQiNVKXPzNu0agmRsgM9fg=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pdtCtcSAY6DtklpBNlMRWgQc7ABNRAkW3JKdJbxHwWY=</DigestValue>
      </Reference>
      <Reference URI="/xl/worksheets/sheet10.xml?ContentType=application/vnd.openxmlformats-officedocument.spreadsheetml.worksheet+xml">
        <DigestMethod Algorithm="http://www.w3.org/2001/04/xmlenc#sha256"/>
        <DigestValue>arvoswahNdh8bD+//cykSydIUw8ROT0LZordLXxSf3I=</DigestValue>
      </Reference>
      <Reference URI="/xl/worksheets/sheet11.xml?ContentType=application/vnd.openxmlformats-officedocument.spreadsheetml.worksheet+xml">
        <DigestMethod Algorithm="http://www.w3.org/2001/04/xmlenc#sha256"/>
        <DigestValue>wOkz0j1597yUlWQQnkYL/hHmbVqmSpU0D/to0hwP76c=</DigestValue>
      </Reference>
      <Reference URI="/xl/worksheets/sheet12.xml?ContentType=application/vnd.openxmlformats-officedocument.spreadsheetml.worksheet+xml">
        <DigestMethod Algorithm="http://www.w3.org/2001/04/xmlenc#sha256"/>
        <DigestValue>XJeJwFPWX/mNCeT39YiTSSIaXX3FxonDGfk+UfyJC1k=</DigestValue>
      </Reference>
      <Reference URI="/xl/worksheets/sheet13.xml?ContentType=application/vnd.openxmlformats-officedocument.spreadsheetml.worksheet+xml">
        <DigestMethod Algorithm="http://www.w3.org/2001/04/xmlenc#sha256"/>
        <DigestValue>fxmIAwVCCdW/NKk6zLMWQ4zmKrv21zxVhSxoLD9jF28=</DigestValue>
      </Reference>
      <Reference URI="/xl/worksheets/sheet14.xml?ContentType=application/vnd.openxmlformats-officedocument.spreadsheetml.worksheet+xml">
        <DigestMethod Algorithm="http://www.w3.org/2001/04/xmlenc#sha256"/>
        <DigestValue>4jV0elfLxFkiJA845pVt5QxpAhmjS5LDRsIefAyL304=</DigestValue>
      </Reference>
      <Reference URI="/xl/worksheets/sheet15.xml?ContentType=application/vnd.openxmlformats-officedocument.spreadsheetml.worksheet+xml">
        <DigestMethod Algorithm="http://www.w3.org/2001/04/xmlenc#sha256"/>
        <DigestValue>NrM96H8P5o9ae34rrRWUa7EJf9PEkPr5ha3hcN1XX8c=</DigestValue>
      </Reference>
      <Reference URI="/xl/worksheets/sheet16.xml?ContentType=application/vnd.openxmlformats-officedocument.spreadsheetml.worksheet+xml">
        <DigestMethod Algorithm="http://www.w3.org/2001/04/xmlenc#sha256"/>
        <DigestValue>MCaxuGnxkPnhHSRxn3SLcDoJdKiNjSAL0f0VgWc1N2s=</DigestValue>
      </Reference>
      <Reference URI="/xl/worksheets/sheet17.xml?ContentType=application/vnd.openxmlformats-officedocument.spreadsheetml.worksheet+xml">
        <DigestMethod Algorithm="http://www.w3.org/2001/04/xmlenc#sha256"/>
        <DigestValue>I+1itOvTdJHjSMu6sD15XKbRMKc4Ku8OWrDnarEE5wM=</DigestValue>
      </Reference>
      <Reference URI="/xl/worksheets/sheet18.xml?ContentType=application/vnd.openxmlformats-officedocument.spreadsheetml.worksheet+xml">
        <DigestMethod Algorithm="http://www.w3.org/2001/04/xmlenc#sha256"/>
        <DigestValue>mNlAqLPdyJv1jZbmSQXHSFBhz0ZZz9fpRDB8hS8KHY4=</DigestValue>
      </Reference>
      <Reference URI="/xl/worksheets/sheet19.xml?ContentType=application/vnd.openxmlformats-officedocument.spreadsheetml.worksheet+xml">
        <DigestMethod Algorithm="http://www.w3.org/2001/04/xmlenc#sha256"/>
        <DigestValue>9CaSkwGEzv54ce/1npEQeChG9VM90122igKzfYMcyd0=</DigestValue>
      </Reference>
      <Reference URI="/xl/worksheets/sheet2.xml?ContentType=application/vnd.openxmlformats-officedocument.spreadsheetml.worksheet+xml">
        <DigestMethod Algorithm="http://www.w3.org/2001/04/xmlenc#sha256"/>
        <DigestValue>161JMDD9t8GZ/cDm1xnlDx1qVp2Wr7PgaaCGHcH6QU4=</DigestValue>
      </Reference>
      <Reference URI="/xl/worksheets/sheet20.xml?ContentType=application/vnd.openxmlformats-officedocument.spreadsheetml.worksheet+xml">
        <DigestMethod Algorithm="http://www.w3.org/2001/04/xmlenc#sha256"/>
        <DigestValue>GsSX6g0wOm38m4lJf7Rekq61soowJTwvzgzbmcwiWS8=</DigestValue>
      </Reference>
      <Reference URI="/xl/worksheets/sheet21.xml?ContentType=application/vnd.openxmlformats-officedocument.spreadsheetml.worksheet+xml">
        <DigestMethod Algorithm="http://www.w3.org/2001/04/xmlenc#sha256"/>
        <DigestValue>p5fvh3MxfKI7rWtUnMYRG4YXCTA09FXhruHZxV39FUk=</DigestValue>
      </Reference>
      <Reference URI="/xl/worksheets/sheet22.xml?ContentType=application/vnd.openxmlformats-officedocument.spreadsheetml.worksheet+xml">
        <DigestMethod Algorithm="http://www.w3.org/2001/04/xmlenc#sha256"/>
        <DigestValue>jCKuUOteHHjJ6rUmDoU4Xp870qjwwOiTBY020PjyCXg=</DigestValue>
      </Reference>
      <Reference URI="/xl/worksheets/sheet23.xml?ContentType=application/vnd.openxmlformats-officedocument.spreadsheetml.worksheet+xml">
        <DigestMethod Algorithm="http://www.w3.org/2001/04/xmlenc#sha256"/>
        <DigestValue>nRCDHMQo/UybfACljVg8tM+hEX33TwrGRK14HpL7CQc=</DigestValue>
      </Reference>
      <Reference URI="/xl/worksheets/sheet24.xml?ContentType=application/vnd.openxmlformats-officedocument.spreadsheetml.worksheet+xml">
        <DigestMethod Algorithm="http://www.w3.org/2001/04/xmlenc#sha256"/>
        <DigestValue>p6Qackdip/OZlV9DAWgQSvnS06rX9VuuuyEtONWjY2o=</DigestValue>
      </Reference>
      <Reference URI="/xl/worksheets/sheet25.xml?ContentType=application/vnd.openxmlformats-officedocument.spreadsheetml.worksheet+xml">
        <DigestMethod Algorithm="http://www.w3.org/2001/04/xmlenc#sha256"/>
        <DigestValue>Im6EbyhDBjqvrOxpNQ9xCr4oJLL4+KJrgndWiBSomL0=</DigestValue>
      </Reference>
      <Reference URI="/xl/worksheets/sheet26.xml?ContentType=application/vnd.openxmlformats-officedocument.spreadsheetml.worksheet+xml">
        <DigestMethod Algorithm="http://www.w3.org/2001/04/xmlenc#sha256"/>
        <DigestValue>aQKrYkXGO254eUlHSBd+f6ICsCbGR7q2jQIYp4RjVaA=</DigestValue>
      </Reference>
      <Reference URI="/xl/worksheets/sheet27.xml?ContentType=application/vnd.openxmlformats-officedocument.spreadsheetml.worksheet+xml">
        <DigestMethod Algorithm="http://www.w3.org/2001/04/xmlenc#sha256"/>
        <DigestValue>B1DXXlCnevR+i6FaPqsqlNB1mKNZYWcmrhOyA7f0x0I=</DigestValue>
      </Reference>
      <Reference URI="/xl/worksheets/sheet28.xml?ContentType=application/vnd.openxmlformats-officedocument.spreadsheetml.worksheet+xml">
        <DigestMethod Algorithm="http://www.w3.org/2001/04/xmlenc#sha256"/>
        <DigestValue>Ztfjz1w5ovgKL1m7ALd4toH7RmDzx2BKgRcQchzA1Og=</DigestValue>
      </Reference>
      <Reference URI="/xl/worksheets/sheet29.xml?ContentType=application/vnd.openxmlformats-officedocument.spreadsheetml.worksheet+xml">
        <DigestMethod Algorithm="http://www.w3.org/2001/04/xmlenc#sha256"/>
        <DigestValue>pHzqBcddNSXF42eMtwNSMSa+ml27xozTwjv+g8/iIaQ=</DigestValue>
      </Reference>
      <Reference URI="/xl/worksheets/sheet3.xml?ContentType=application/vnd.openxmlformats-officedocument.spreadsheetml.worksheet+xml">
        <DigestMethod Algorithm="http://www.w3.org/2001/04/xmlenc#sha256"/>
        <DigestValue>M/X85ms4IcSTJWrbtl+KWN2XJghvvo2Z4rsOEG/NkwE=</DigestValue>
      </Reference>
      <Reference URI="/xl/worksheets/sheet30.xml?ContentType=application/vnd.openxmlformats-officedocument.spreadsheetml.worksheet+xml">
        <DigestMethod Algorithm="http://www.w3.org/2001/04/xmlenc#sha256"/>
        <DigestValue>B8Wkw2bQkzTyeLrPoSBdSCnq8MV8bwGZ5hXgyTExhLg=</DigestValue>
      </Reference>
      <Reference URI="/xl/worksheets/sheet4.xml?ContentType=application/vnd.openxmlformats-officedocument.spreadsheetml.worksheet+xml">
        <DigestMethod Algorithm="http://www.w3.org/2001/04/xmlenc#sha256"/>
        <DigestValue>Y1aFzMK4RW3I4MDw+0ouFmEy7YU2lCTBlMaMtPpnwxA=</DigestValue>
      </Reference>
      <Reference URI="/xl/worksheets/sheet5.xml?ContentType=application/vnd.openxmlformats-officedocument.spreadsheetml.worksheet+xml">
        <DigestMethod Algorithm="http://www.w3.org/2001/04/xmlenc#sha256"/>
        <DigestValue>KQcpuIFd+OFhx/wGlGsV/s9Ag1EK2Uh23bRDLJuBSnk=</DigestValue>
      </Reference>
      <Reference URI="/xl/worksheets/sheet6.xml?ContentType=application/vnd.openxmlformats-officedocument.spreadsheetml.worksheet+xml">
        <DigestMethod Algorithm="http://www.w3.org/2001/04/xmlenc#sha256"/>
        <DigestValue>sDOtRwiZQmOzKVU3ZOhdkH3A06KqyY7aQIRjkYG6tL8=</DigestValue>
      </Reference>
      <Reference URI="/xl/worksheets/sheet7.xml?ContentType=application/vnd.openxmlformats-officedocument.spreadsheetml.worksheet+xml">
        <DigestMethod Algorithm="http://www.w3.org/2001/04/xmlenc#sha256"/>
        <DigestValue>66mm2d4dIGrdq7Th5XAiKXl7DaCfbO8VeTpW76ymLDw=</DigestValue>
      </Reference>
      <Reference URI="/xl/worksheets/sheet8.xml?ContentType=application/vnd.openxmlformats-officedocument.spreadsheetml.worksheet+xml">
        <DigestMethod Algorithm="http://www.w3.org/2001/04/xmlenc#sha256"/>
        <DigestValue>gPFyOgbZITtGAxEZf03cE+7rrBiFGpmY6oQs0JcxJhg=</DigestValue>
      </Reference>
      <Reference URI="/xl/worksheets/sheet9.xml?ContentType=application/vnd.openxmlformats-officedocument.spreadsheetml.worksheet+xml">
        <DigestMethod Algorithm="http://www.w3.org/2001/04/xmlenc#sha256"/>
        <DigestValue>geVGu3iJO2xUijbpnhDdPb0FMUsT4VLeY+K/AQu2Y/A=</DigestValue>
      </Reference>
    </Manifest>
    <SignatureProperties>
      <SignatureProperty Id="idSignatureTime" Target="#idPackageSignature">
        <mdssi:SignatureTime xmlns:mdssi="http://schemas.openxmlformats.org/package/2006/digital-signature">
          <mdssi:Format>YYYY-MM-DDThh:mm:ssTZD</mdssi:Format>
          <mdssi:Value>2021-11-02T15:48:59Z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2021-11-02T15:48:59Z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2021-11-02T15:10:20Z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