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11" i="80" l="1"/>
  <c r="F11" i="80"/>
  <c r="E11" i="80"/>
  <c r="D11" i="80"/>
  <c r="C11" i="80"/>
  <c r="C33" i="80" l="1"/>
  <c r="C24" i="80"/>
  <c r="C18" i="80"/>
  <c r="C14" i="80"/>
  <c r="D24" i="80" l="1"/>
  <c r="G8" i="80" l="1"/>
  <c r="D33" i="88" l="1"/>
  <c r="E33" i="88"/>
  <c r="F33" i="88"/>
  <c r="G33" i="88"/>
  <c r="H33" i="88"/>
  <c r="I33" i="88"/>
  <c r="J33" i="88"/>
  <c r="K33" i="88"/>
  <c r="L33" i="88"/>
  <c r="M33" i="88"/>
  <c r="N33" i="88"/>
  <c r="C33" i="88"/>
  <c r="D22" i="86"/>
  <c r="G22" i="86"/>
  <c r="U22" i="86"/>
  <c r="L22" i="86"/>
  <c r="C22" i="86"/>
  <c r="D15" i="86"/>
  <c r="E15" i="86"/>
  <c r="F15" i="86"/>
  <c r="G15" i="86"/>
  <c r="H15" i="86"/>
  <c r="I15" i="86"/>
  <c r="J15" i="86"/>
  <c r="K15" i="86"/>
  <c r="L15" i="86"/>
  <c r="M15" i="86"/>
  <c r="N15" i="86"/>
  <c r="O15" i="86"/>
  <c r="P15" i="86"/>
  <c r="Q15" i="86"/>
  <c r="R15" i="86"/>
  <c r="S15" i="86"/>
  <c r="T15" i="86"/>
  <c r="U15" i="86"/>
  <c r="C15" i="86"/>
  <c r="D8" i="86"/>
  <c r="E8" i="86"/>
  <c r="F8" i="86"/>
  <c r="G8" i="86"/>
  <c r="H8" i="86"/>
  <c r="I8" i="86"/>
  <c r="J8" i="86"/>
  <c r="K8" i="86"/>
  <c r="L8" i="86"/>
  <c r="M8" i="86"/>
  <c r="N8" i="86"/>
  <c r="O8" i="86"/>
  <c r="P8" i="86"/>
  <c r="Q8" i="86"/>
  <c r="R8" i="86"/>
  <c r="S8" i="86"/>
  <c r="T8" i="86"/>
  <c r="U8" i="86"/>
  <c r="C8" i="86"/>
  <c r="C19" i="85"/>
  <c r="I30" i="83"/>
  <c r="C8" i="80"/>
  <c r="C22" i="81" l="1"/>
  <c r="F14" i="62" l="1"/>
  <c r="G14" i="62"/>
  <c r="D14" i="62"/>
  <c r="C14" i="62"/>
  <c r="H53" i="75"/>
  <c r="E53" i="75"/>
  <c r="H52" i="75"/>
  <c r="E52" i="75"/>
  <c r="H51" i="75"/>
  <c r="E51" i="75"/>
  <c r="H50" i="75"/>
  <c r="E50" i="75"/>
  <c r="H49" i="75"/>
  <c r="E49" i="75"/>
  <c r="H48" i="75"/>
  <c r="E48" i="75"/>
  <c r="H47" i="75"/>
  <c r="E47" i="75"/>
  <c r="H46" i="75"/>
  <c r="E46" i="75"/>
  <c r="G45" i="75"/>
  <c r="F45" i="75"/>
  <c r="H45" i="75" s="1"/>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E32" i="75" s="1"/>
  <c r="H31" i="75"/>
  <c r="E31" i="75"/>
  <c r="H30" i="75"/>
  <c r="E30" i="75"/>
  <c r="H29" i="75"/>
  <c r="E29" i="75"/>
  <c r="H28" i="75"/>
  <c r="E28" i="75"/>
  <c r="H27" i="75"/>
  <c r="E27" i="75"/>
  <c r="H26" i="75"/>
  <c r="E26" i="75"/>
  <c r="H25" i="75"/>
  <c r="E25" i="75"/>
  <c r="H24" i="75"/>
  <c r="E24" i="75"/>
  <c r="H23" i="75"/>
  <c r="E23" i="75"/>
  <c r="G22" i="75"/>
  <c r="F22" i="75"/>
  <c r="H22" i="75" s="1"/>
  <c r="D22" i="75"/>
  <c r="C22" i="75"/>
  <c r="E22" i="75" s="1"/>
  <c r="H21" i="75"/>
  <c r="E21" i="75"/>
  <c r="H20" i="75"/>
  <c r="E20" i="75"/>
  <c r="G19" i="75"/>
  <c r="D19" i="75"/>
  <c r="H18" i="75"/>
  <c r="E18" i="75"/>
  <c r="H17" i="75"/>
  <c r="E17" i="75"/>
  <c r="G16" i="75"/>
  <c r="F16" i="75"/>
  <c r="D16" i="75"/>
  <c r="C16" i="75"/>
  <c r="H15" i="75"/>
  <c r="E15" i="75"/>
  <c r="H14" i="75"/>
  <c r="E14" i="75"/>
  <c r="G13" i="75"/>
  <c r="F13" i="75"/>
  <c r="H13" i="75" s="1"/>
  <c r="D13" i="75"/>
  <c r="C13" i="75"/>
  <c r="E13" i="75" s="1"/>
  <c r="H12" i="75"/>
  <c r="E12" i="75"/>
  <c r="H11" i="75"/>
  <c r="E11" i="75"/>
  <c r="H10" i="75"/>
  <c r="E10" i="75"/>
  <c r="H9" i="75"/>
  <c r="E9" i="75"/>
  <c r="H8" i="75"/>
  <c r="E8" i="75"/>
  <c r="G7" i="75"/>
  <c r="F7" i="75"/>
  <c r="H7" i="75" s="1"/>
  <c r="D7" i="75"/>
  <c r="C7" i="75"/>
  <c r="E40" i="75" l="1"/>
  <c r="H40" i="75"/>
  <c r="E45" i="75"/>
  <c r="H16" i="75"/>
  <c r="H32" i="75"/>
  <c r="C19" i="75"/>
  <c r="E19" i="75" s="1"/>
  <c r="E16" i="75"/>
  <c r="E7" i="75"/>
  <c r="F19" i="75"/>
  <c r="H19" i="75" s="1"/>
  <c r="B2" i="82"/>
  <c r="B2" i="83"/>
  <c r="B2" i="84"/>
  <c r="B2" i="85"/>
  <c r="B2" i="86"/>
  <c r="B2" i="87"/>
  <c r="B2" i="88"/>
  <c r="B2" i="89"/>
  <c r="B2" i="81"/>
  <c r="B1" i="82"/>
  <c r="B1" i="83"/>
  <c r="B1" i="84"/>
  <c r="B1" i="85"/>
  <c r="B1" i="86"/>
  <c r="B1" i="87"/>
  <c r="B1" i="88"/>
  <c r="B1" i="89"/>
  <c r="B1" i="81"/>
  <c r="C21" i="64" l="1"/>
  <c r="I20" i="82" l="1"/>
  <c r="I19" i="82"/>
  <c r="I18" i="82"/>
  <c r="I17" i="82"/>
  <c r="I16" i="82"/>
  <c r="I15" i="82"/>
  <c r="I14" i="82"/>
  <c r="I13" i="82"/>
  <c r="I12" i="82"/>
  <c r="I11" i="82"/>
  <c r="I10" i="82"/>
  <c r="I9" i="82"/>
  <c r="I8" i="82"/>
  <c r="I22" i="82" l="1"/>
  <c r="G22" i="74" l="1"/>
  <c r="F22" i="74"/>
  <c r="E22" i="74"/>
  <c r="D22" i="74"/>
  <c r="C22" i="74"/>
  <c r="C37" i="69"/>
  <c r="C15" i="69"/>
  <c r="E20" i="72"/>
  <c r="E19" i="72"/>
  <c r="E18" i="72"/>
  <c r="E17" i="72"/>
  <c r="E16" i="72"/>
  <c r="E15" i="72"/>
  <c r="E14" i="72"/>
  <c r="E13" i="72"/>
  <c r="E12" i="72"/>
  <c r="E11" i="72"/>
  <c r="E10" i="72"/>
  <c r="E9" i="72"/>
  <c r="E8" i="72"/>
  <c r="C21" i="82" l="1"/>
  <c r="D22" i="81"/>
  <c r="E22" i="81"/>
  <c r="F22" i="81"/>
  <c r="G22" i="81"/>
  <c r="D19" i="84" l="1"/>
  <c r="D12" i="84"/>
  <c r="C12" i="84"/>
  <c r="D7" i="84"/>
  <c r="C7" i="84"/>
  <c r="H34" i="83"/>
  <c r="G34" i="83"/>
  <c r="F34" i="83"/>
  <c r="E34" i="83"/>
  <c r="D34" i="83"/>
  <c r="C34" i="83"/>
  <c r="I34" i="83" s="1"/>
  <c r="I33" i="83"/>
  <c r="I32" i="83"/>
  <c r="I31" i="83"/>
  <c r="I29" i="83"/>
  <c r="I28" i="83"/>
  <c r="I27" i="83"/>
  <c r="I26" i="83"/>
  <c r="I25" i="83"/>
  <c r="I24" i="83"/>
  <c r="I23" i="83"/>
  <c r="I22" i="83"/>
  <c r="I21" i="83"/>
  <c r="I20" i="83"/>
  <c r="I19" i="83"/>
  <c r="I18" i="83"/>
  <c r="I17" i="83"/>
  <c r="I16" i="83"/>
  <c r="I15" i="83"/>
  <c r="I14" i="83"/>
  <c r="I13" i="83"/>
  <c r="I12" i="83"/>
  <c r="I11" i="83"/>
  <c r="I10" i="83"/>
  <c r="I9" i="83"/>
  <c r="I8" i="83"/>
  <c r="I7" i="83"/>
  <c r="I23" i="82"/>
  <c r="H21" i="82"/>
  <c r="G21" i="82"/>
  <c r="F21" i="82"/>
  <c r="E21" i="82"/>
  <c r="D21" i="82"/>
  <c r="I7" i="82"/>
  <c r="H21" i="81"/>
  <c r="H20" i="81"/>
  <c r="H19" i="81"/>
  <c r="H18" i="81"/>
  <c r="H17" i="81"/>
  <c r="H16" i="81"/>
  <c r="H15" i="81"/>
  <c r="H14" i="81"/>
  <c r="H13" i="81"/>
  <c r="H12" i="81"/>
  <c r="H11" i="81"/>
  <c r="H10" i="81"/>
  <c r="H9" i="81"/>
  <c r="H8" i="81"/>
  <c r="C19" i="84" l="1"/>
  <c r="H22" i="81"/>
  <c r="I21" i="82"/>
  <c r="B2" i="80"/>
  <c r="B1" i="80"/>
  <c r="G33" i="80"/>
  <c r="F33" i="80"/>
  <c r="E33" i="80"/>
  <c r="D33" i="80"/>
  <c r="G24" i="80"/>
  <c r="F24" i="80"/>
  <c r="E24" i="80"/>
  <c r="G18" i="80"/>
  <c r="F18" i="80"/>
  <c r="E18" i="80"/>
  <c r="D18" i="80"/>
  <c r="G14" i="80"/>
  <c r="G21" i="80" s="1"/>
  <c r="F14" i="80"/>
  <c r="E14" i="80"/>
  <c r="D14" i="80"/>
  <c r="F8" i="80"/>
  <c r="E8" i="80"/>
  <c r="D8" i="80"/>
  <c r="G37" i="80" l="1"/>
  <c r="B2" i="79"/>
  <c r="B2" i="37"/>
  <c r="B2" i="36"/>
  <c r="B2" i="74"/>
  <c r="B2" i="64"/>
  <c r="B2" i="35"/>
  <c r="B2" i="69"/>
  <c r="B2" i="77"/>
  <c r="B2" i="28"/>
  <c r="B2" i="73"/>
  <c r="B2" i="72"/>
  <c r="B2" i="52"/>
  <c r="B2" i="75"/>
  <c r="B2" i="53"/>
  <c r="B2" i="62"/>
  <c r="G39" i="80" l="1"/>
  <c r="C5" i="6"/>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2" i="79" s="1"/>
  <c r="C18"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H8" i="74" l="1"/>
  <c r="V7" i="64" l="1"/>
  <c r="H11" i="74"/>
  <c r="H12" i="74"/>
  <c r="H13" i="74"/>
  <c r="H15" i="74"/>
  <c r="H16" i="74"/>
  <c r="H17" i="74"/>
  <c r="H18" i="74"/>
  <c r="H21" i="74"/>
  <c r="T21" i="64" l="1"/>
  <c r="U21" i="64"/>
  <c r="V9" i="64"/>
  <c r="G61" i="53" l="1"/>
  <c r="F61" i="53"/>
  <c r="D61" i="53"/>
  <c r="C61" i="53"/>
  <c r="G53" i="53"/>
  <c r="F53" i="53"/>
  <c r="D53" i="53"/>
  <c r="C53" i="53"/>
  <c r="G34" i="53"/>
  <c r="G45" i="53" s="1"/>
  <c r="F34" i="53"/>
  <c r="F45" i="53" s="1"/>
  <c r="D34" i="53"/>
  <c r="D45" i="53" s="1"/>
  <c r="D54" i="53" s="1"/>
  <c r="C34" i="53"/>
  <c r="C45" i="53" s="1"/>
  <c r="C54" i="53" s="1"/>
  <c r="F54" i="53" l="1"/>
  <c r="G54" i="53"/>
  <c r="G30" i="53"/>
  <c r="F30" i="53"/>
  <c r="D30" i="53"/>
  <c r="C30" i="53"/>
  <c r="G9" i="53"/>
  <c r="G22" i="53" s="1"/>
  <c r="G31" i="53" s="1"/>
  <c r="G56" i="53" s="1"/>
  <c r="G63" i="53" s="1"/>
  <c r="G65" i="53" s="1"/>
  <c r="G67" i="53" s="1"/>
  <c r="F9" i="53"/>
  <c r="F22" i="53" s="1"/>
  <c r="D9" i="53"/>
  <c r="D22" i="53" s="1"/>
  <c r="D31" i="53" s="1"/>
  <c r="D56" i="53" s="1"/>
  <c r="D63" i="53" s="1"/>
  <c r="D65" i="53" s="1"/>
  <c r="D67" i="53" s="1"/>
  <c r="C9" i="53"/>
  <c r="C22" i="53" s="1"/>
  <c r="D31" i="62"/>
  <c r="D41" i="62" s="1"/>
  <c r="C31" i="62"/>
  <c r="C41" i="62" s="1"/>
  <c r="C20" i="62"/>
  <c r="C31" i="53" l="1"/>
  <c r="C56" i="53" s="1"/>
  <c r="C63" i="53" s="1"/>
  <c r="C65" i="53" s="1"/>
  <c r="C67" i="53" s="1"/>
  <c r="E22" i="53"/>
  <c r="F31" i="53"/>
  <c r="F56" i="53" s="1"/>
  <c r="F63" i="53" s="1"/>
  <c r="F65" i="53" s="1"/>
  <c r="F67" i="53" s="1"/>
  <c r="H22" i="53"/>
  <c r="G31" i="62"/>
  <c r="G41" i="62" s="1"/>
  <c r="F31" i="62"/>
  <c r="F41" i="62" s="1"/>
  <c r="F20" i="62"/>
  <c r="G20" i="62"/>
  <c r="D20" i="62"/>
  <c r="E41" i="62" l="1"/>
  <c r="E31" i="62"/>
  <c r="H22" i="74"/>
  <c r="C8" i="73" l="1"/>
  <c r="C13" i="73" s="1"/>
  <c r="C43" i="28"/>
  <c r="C31" i="28" l="1"/>
  <c r="C30" i="28" s="1"/>
  <c r="D21" i="64" l="1"/>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C25" i="69"/>
</calcChain>
</file>

<file path=xl/sharedStrings.xml><?xml version="1.0" encoding="utf-8"?>
<sst xmlns="http://schemas.openxmlformats.org/spreadsheetml/2006/main" count="1491" uniqueCount="988">
  <si>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</si>
  <si>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</si>
  <si>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</si>
  <si>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</si>
  <si>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</si>
  <si>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</si>
  <si>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</si>
  <si>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</si>
  <si>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</si>
  <si>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</si>
  <si>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</si>
  <si>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</si>
  <si>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</si>
  <si>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</si>
  <si>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</si>
  <si>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</si>
  <si>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</si>
  <si>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</si>
  <si>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</si>
  <si>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</si>
  <si>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</si>
  <si>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</si>
  <si>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</si>
  <si>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</si>
  <si>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</si>
  <si>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</si>
  <si>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</si>
  <si>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</si>
  <si>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</si>
  <si>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</si>
  <si>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</si>
  <si>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</si>
  <si>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</si>
  <si>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</si>
  <si>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</si>
  <si>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</si>
  <si>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</si>
  <si>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</si>
  <si>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</si>
  <si>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</si>
  <si>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</si>
  <si>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</si>
  <si>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</si>
  <si>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</si>
  <si>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</si>
  <si>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</si>
  <si>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</si>
  <si>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</si>
  <si>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</si>
  <si>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</si>
  <si>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</si>
  <si>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</si>
  <si>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</si>
  <si>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</si>
  <si>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</si>
  <si>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</si>
  <si>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</si>
  <si>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</si>
  <si>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</si>
  <si>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</si>
  <si>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</si>
  <si>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</si>
  <si>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</si>
  <si>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</si>
  <si>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</si>
  <si>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</si>
  <si>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</si>
  <si>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</si>
  <si>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</si>
  <si>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</si>
  <si>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</si>
  <si>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</si>
  <si>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</si>
  <si>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</si>
  <si>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</si>
  <si>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</si>
  <si>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</si>
  <si>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</si>
  <si>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</si>
  <si>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</si>
  <si>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</si>
  <si>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</si>
  <si>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</si>
  <si>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</si>
  <si>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</si>
  <si>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</si>
  <si>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</si>
  <si>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</si>
  <si>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</si>
  <si>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</si>
  <si>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</si>
  <si>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</si>
  <si>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</si>
  <si>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</si>
  <si>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</si>
  <si>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</si>
  <si>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</si>
  <si>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</si>
  <si>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</si>
  <si>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</si>
  <si>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</si>
  <si>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</si>
  <si>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</si>
  <si>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</si>
  <si>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</si>
  <si>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</si>
  <si>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</si>
  <si>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</si>
  <si>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</si>
  <si>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</si>
  <si>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</si>
  <si>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</si>
  <si>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</si>
  <si>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</si>
  <si>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</si>
  <si>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</si>
  <si>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</si>
  <si>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</si>
  <si>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</si>
  <si>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</si>
  <si>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</si>
  <si>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</si>
  <si>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</si>
  <si>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</si>
  <si>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</si>
  <si>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</si>
  <si>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</si>
  <si>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</si>
  <si>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</si>
  <si>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</si>
  <si>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</si>
  <si>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</si>
  <si>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</si>
  <si>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</si>
  <si>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</si>
  <si>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</si>
  <si>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</si>
  <si>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</si>
  <si>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</si>
  <si>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</si>
  <si>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</si>
  <si>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</si>
  <si>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</si>
  <si>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</si>
  <si>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</si>
  <si>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</si>
  <si>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</si>
  <si>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</si>
  <si>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</si>
  <si>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</si>
  <si>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</si>
  <si>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</si>
  <si>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</si>
  <si>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</si>
  <si>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</si>
  <si>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</si>
  <si>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</si>
  <si>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</si>
  <si>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</si>
  <si>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</si>
  <si>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</si>
  <si>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</si>
  <si>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</si>
  <si>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</si>
  <si>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</si>
  <si>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</si>
  <si>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</si>
  <si>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</si>
  <si>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</si>
  <si>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</si>
  <si>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</si>
  <si>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</si>
  <si>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</si>
  <si>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</si>
  <si>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</si>
  <si>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</si>
  <si>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</si>
  <si>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</si>
  <si>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</si>
  <si>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</si>
  <si>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</si>
  <si>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</si>
  <si>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</si>
  <si>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</si>
  <si>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</si>
  <si>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</si>
  <si>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</si>
  <si>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</si>
  <si>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</si>
  <si>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</si>
  <si>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</si>
  <si>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</si>
  <si>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</si>
  <si>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</si>
  <si>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</si>
  <si>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</si>
  <si>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</si>
  <si>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</si>
  <si>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</si>
  <si>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</si>
  <si>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</si>
  <si>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</si>
  <si>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</si>
  <si>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</si>
  <si>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</si>
  <si>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</si>
  <si>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</si>
  <si>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</si>
  <si>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</si>
  <si>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</si>
  <si>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</si>
  <si>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</si>
  <si>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</si>
  <si>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</si>
  <si>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</si>
  <si>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</si>
  <si>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</si>
  <si>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</si>
  <si>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</si>
  <si>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</si>
  <si>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</si>
  <si>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</si>
  <si>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</si>
  <si>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</si>
  <si>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</si>
  <si>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</si>
  <si>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</si>
  <si>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</si>
  <si>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</si>
  <si>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</si>
  <si>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</si>
  <si>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</si>
  <si>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</si>
  <si>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</si>
  <si>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</si>
  <si>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</si>
  <si>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</si>
  <si>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</si>
  <si>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</si>
  <si>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</si>
  <si>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</si>
  <si>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</si>
  <si>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</si>
  <si>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</si>
  <si>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</si>
  <si>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</si>
  <si>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</si>
  <si>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</si>
  <si>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</si>
  <si>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</si>
  <si>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</si>
  <si>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</si>
  <si>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</si>
  <si>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</si>
  <si>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</si>
  <si>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</si>
  <si>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</si>
  <si>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</si>
  <si>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</si>
  <si>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</si>
  <si>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</si>
  <si>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</si>
  <si>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</si>
  <si>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</si>
  <si>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</si>
  <si>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</si>
  <si>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</si>
  <si>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</si>
  <si>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</si>
  <si>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</si>
  <si>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</si>
  <si>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</si>
  <si>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</si>
  <si>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</si>
  <si>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</si>
  <si>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</si>
  <si>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</si>
  <si>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</si>
  <si>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</si>
  <si>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</si>
  <si>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</si>
  <si>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</si>
  <si>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</si>
  <si>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</si>
  <si>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</si>
  <si>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</si>
  <si>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</si>
  <si>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</si>
  <si>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</si>
  <si>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</si>
  <si>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</si>
  <si>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</si>
  <si>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</si>
  <si>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</si>
  <si>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</si>
  <si>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</si>
  <si>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</si>
  <si>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</si>
  <si>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</si>
  <si>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</si>
  <si>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</si>
  <si>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</si>
  <si>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</si>
  <si>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</si>
  <si>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</si>
  <si>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</si>
  <si>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</si>
  <si>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</si>
  <si>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</si>
  <si>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</si>
  <si>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</si>
  <si>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</si>
  <si>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</si>
  <si>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</si>
  <si>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</si>
  <si>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</si>
  <si>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</si>
  <si>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</si>
  <si>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</si>
  <si>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</si>
  <si>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</si>
  <si>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</si>
  <si>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</si>
  <si>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</si>
  <si>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</si>
  <si>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</si>
  <si>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</si>
  <si>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</si>
  <si>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</si>
  <si>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</si>
  <si>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</si>
  <si>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</si>
  <si>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</si>
  <si>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</si>
  <si>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</si>
  <si>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</si>
  <si>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</si>
  <si>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</si>
  <si>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</si>
  <si>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</si>
  <si>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</si>
  <si>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</si>
  <si>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</si>
  <si>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</si>
  <si>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</si>
  <si>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</si>
  <si>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</si>
  <si>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</si>
  <si>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</si>
  <si>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</si>
  <si>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</si>
  <si>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</si>
  <si>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</si>
  <si>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</si>
  <si>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</si>
  <si>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</si>
  <si>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</si>
  <si>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</si>
  <si>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</si>
  <si>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</si>
  <si>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</si>
  <si>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</si>
  <si>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</si>
  <si>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</si>
  <si>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</si>
  <si>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</si>
  <si>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</si>
  <si>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</si>
  <si>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</si>
  <si>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</si>
  <si>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</si>
  <si>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</si>
  <si>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</si>
  <si>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</si>
  <si>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</si>
  <si>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</si>
  <si>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</si>
  <si>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</si>
  <si>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</si>
  <si>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</si>
  <si>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</si>
  <si>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</si>
  <si>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</si>
  <si>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</si>
  <si>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</si>
  <si>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</si>
  <si>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</si>
  <si>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</si>
  <si>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</si>
  <si>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</si>
  <si>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</si>
  <si>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</si>
  <si>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</si>
  <si>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</si>
  <si>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</si>
  <si>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</si>
  <si>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</si>
  <si>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</si>
  <si>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</si>
  <si>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</si>
  <si>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</si>
  <si>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</si>
  <si>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</si>
  <si>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</si>
  <si>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</si>
  <si>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</si>
  <si>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</si>
  <si>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</si>
  <si>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</si>
  <si>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</si>
  <si>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</si>
  <si>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</si>
  <si>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</si>
  <si>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</si>
  <si>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</si>
  <si>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</si>
  <si>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</si>
  <si>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</si>
  <si>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</si>
  <si>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</si>
  <si>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</si>
  <si>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</si>
  <si>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</si>
  <si>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</si>
  <si>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</si>
  <si>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</si>
  <si>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</si>
  <si>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</si>
  <si>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</si>
  <si>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</si>
  <si>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</si>
  <si>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</si>
  <si>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</si>
  <si>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</si>
  <si>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</si>
  <si>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</si>
  <si>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</si>
  <si>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</si>
  <si>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</si>
  <si>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</si>
  <si>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</si>
  <si>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</si>
  <si>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</si>
  <si>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</si>
  <si>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</si>
  <si>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</si>
  <si>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</si>
  <si>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</si>
  <si>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</si>
  <si>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</si>
  <si>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</si>
  <si>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</si>
  <si>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</si>
  <si>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</si>
  <si>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</si>
  <si>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</si>
  <si>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</si>
  <si>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</si>
  <si>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</si>
  <si>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</si>
  <si>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</si>
  <si>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</si>
  <si>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</si>
  <si>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</si>
  <si>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</si>
  <si>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</si>
  <si>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</si>
  <si>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</si>
  <si>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</si>
  <si>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</si>
  <si>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</si>
  <si>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</si>
  <si>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</si>
  <si>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</si>
  <si>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</si>
  <si>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</si>
  <si>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</si>
  <si>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</si>
  <si>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</si>
  <si>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</si>
  <si>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</si>
  <si>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</si>
  <si>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</si>
  <si>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</si>
  <si>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</si>
  <si>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</si>
  <si>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</si>
  <si>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</si>
  <si>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</si>
  <si>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</si>
  <si>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</si>
  <si>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</si>
  <si>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</si>
  <si>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</si>
  <si>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</si>
  <si>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</si>
  <si>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</si>
  <si>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</si>
  <si>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</si>
  <si>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</si>
  <si>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</si>
  <si>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</si>
  <si>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</si>
  <si>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</si>
  <si>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</si>
  <si>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</si>
  <si>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</si>
  <si>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</si>
  <si>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</si>
  <si>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</si>
  <si>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</si>
  <si>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</si>
  <si>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</si>
  <si>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</si>
  <si>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</si>
  <si>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</si>
  <si>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</si>
  <si>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</si>
  <si>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</si>
  <si>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</si>
  <si>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</si>
  <si>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</si>
  <si>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</si>
  <si>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</si>
  <si>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</si>
  <si>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</si>
  <si>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</si>
  <si>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</si>
  <si>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</si>
  <si>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</si>
  <si>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</si>
  <si>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</si>
  <si>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</si>
  <si>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</si>
  <si>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</si>
  <si>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</si>
  <si>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</si>
  <si>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</si>
  <si>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</si>
  <si>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</si>
  <si>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</si>
  <si>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</si>
  <si>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</si>
  <si>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</si>
  <si>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</si>
  <si>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</si>
  <si>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</si>
  <si>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</si>
  <si>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</si>
  <si>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</si>
  <si>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</si>
  <si>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</si>
  <si>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</si>
  <si>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</si>
  <si>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</si>
  <si>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</si>
  <si>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</si>
  <si>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</si>
  <si>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</si>
  <si>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</si>
  <si>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</si>
  <si>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</si>
  <si>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</si>
  <si>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</si>
  <si>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</si>
  <si>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</si>
  <si>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</si>
  <si>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</si>
  <si>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</si>
  <si>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</si>
  <si>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</si>
  <si>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</si>
  <si>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</si>
  <si>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</si>
  <si>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</si>
  <si>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</si>
  <si>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</si>
  <si>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</si>
  <si>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</si>
  <si>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</si>
  <si>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</si>
  <si>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</si>
  <si>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</si>
  <si>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</si>
  <si>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</si>
  <si>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</si>
  <si>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</si>
  <si>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</si>
  <si>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</si>
  <si>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</si>
  <si>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</si>
  <si>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</si>
  <si>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</si>
  <si>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</si>
  <si>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</si>
  <si>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</si>
  <si>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</si>
  <si>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</si>
  <si>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</si>
  <si>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</si>
  <si>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</si>
  <si>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</si>
  <si>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</si>
  <si>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</si>
  <si>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</si>
  <si>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</si>
  <si>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</si>
  <si>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</si>
  <si>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</si>
  <si>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</si>
  <si>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</si>
  <si>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</si>
  <si>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</si>
  <si>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</si>
  <si>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</si>
  <si>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</si>
  <si>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</si>
  <si>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</si>
  <si>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</si>
  <si>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</si>
  <si>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</si>
  <si>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</si>
  <si>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</si>
  <si>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</si>
  <si>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</si>
  <si>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</si>
  <si>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</si>
  <si>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</si>
  <si>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</si>
  <si>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</si>
  <si>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</si>
  <si>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</si>
  <si>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</si>
  <si>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</si>
  <si>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</si>
  <si>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</si>
  <si>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</si>
  <si>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</si>
  <si>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</si>
  <si>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</si>
  <si>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</si>
  <si>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</si>
  <si>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</si>
  <si>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</si>
  <si>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</si>
  <si>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</si>
  <si>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</si>
  <si>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</si>
  <si>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</si>
  <si>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</si>
  <si>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</si>
  <si>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</si>
  <si>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</si>
  <si>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</si>
  <si>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</si>
  <si>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</si>
  <si>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</si>
  <si>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</si>
  <si>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</si>
  <si>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</si>
  <si>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</si>
  <si>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</si>
  <si>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</si>
  <si>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</si>
  <si>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</si>
  <si>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</si>
  <si>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</si>
  <si>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</si>
  <si>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</si>
  <si>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</si>
  <si>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</si>
  <si>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</si>
  <si>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</si>
  <si>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</si>
  <si>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</si>
  <si>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</si>
  <si>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</si>
  <si>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</si>
  <si>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</si>
  <si>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</si>
  <si>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</si>
  <si>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</si>
  <si>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</si>
  <si>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</si>
  <si>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</si>
  <si>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</si>
  <si>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</si>
  <si>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</si>
  <si>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</si>
  <si>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</si>
  <si>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</si>
  <si>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</si>
  <si>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</si>
  <si>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</si>
  <si>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</si>
  <si>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</si>
  <si>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</si>
  <si>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</si>
  <si>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</si>
  <si>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</si>
  <si>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</si>
  <si>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</si>
  <si>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</si>
  <si>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</si>
  <si>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</si>
  <si>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</si>
  <si>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</si>
  <si>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</si>
  <si>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</si>
  <si>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</si>
  <si>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</si>
  <si>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</si>
  <si>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</si>
  <si>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</si>
  <si>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</si>
  <si>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</si>
  <si>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</si>
  <si>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</si>
  <si>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</si>
  <si>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</si>
  <si>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</si>
  <si>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</si>
  <si>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</si>
  <si>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</si>
  <si>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</si>
  <si>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</si>
  <si>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</si>
  <si>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</si>
  <si>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</si>
  <si>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</si>
  <si>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</si>
  <si>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</si>
  <si>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</si>
  <si>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</si>
  <si>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</si>
  <si>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</si>
  <si>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</si>
  <si>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</si>
  <si>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</si>
  <si>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</si>
  <si>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</si>
  <si>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</si>
  <si>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</si>
  <si>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</si>
  <si>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</si>
  <si>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</si>
  <si>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</si>
  <si>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</si>
  <si>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</si>
  <si>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</si>
  <si>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</si>
  <si>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</si>
  <si>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</si>
  <si>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</si>
  <si>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</si>
  <si>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</si>
  <si>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</si>
  <si>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</si>
  <si>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</si>
  <si>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</si>
  <si>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</si>
  <si>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</si>
  <si>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</si>
  <si>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</si>
  <si>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</si>
  <si>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</si>
  <si>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</si>
  <si>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</si>
  <si>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</si>
  <si>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</si>
  <si>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</si>
  <si>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</si>
  <si>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</si>
  <si>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</si>
  <si>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</si>
  <si>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</si>
  <si>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</si>
  <si>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</si>
  <si>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</si>
  <si>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</si>
  <si>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</si>
  <si>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</si>
  <si>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</si>
  <si>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</si>
  <si>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</si>
  <si>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</si>
  <si>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</si>
  <si>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</si>
  <si>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</si>
  <si>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</si>
  <si>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</si>
  <si>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</si>
  <si>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</si>
  <si>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</si>
  <si>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</si>
  <si>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</si>
  <si>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</si>
  <si>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</si>
  <si>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</si>
  <si>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</si>
  <si>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</si>
  <si>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</si>
  <si>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</si>
  <si>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</si>
  <si>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</si>
  <si>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</si>
  <si>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</si>
  <si>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</si>
  <si>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</si>
  <si>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</si>
  <si>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</si>
  <si>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</si>
  <si>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</si>
  <si>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</si>
  <si>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</si>
  <si>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</si>
  <si>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</si>
  <si>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</si>
  <si>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</si>
  <si>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</si>
  <si>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</si>
  <si>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</si>
  <si>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</si>
  <si>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</si>
  <si>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</si>
  <si>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</si>
  <si>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</si>
  <si>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</si>
  <si>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</si>
  <si>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</si>
  <si>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</si>
  <si>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</si>
  <si>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</si>
  <si>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</si>
  <si>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</si>
  <si>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</si>
  <si>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</si>
  <si>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</si>
  <si>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</si>
  <si>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</si>
  <si>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</si>
  <si>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</si>
  <si>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</si>
  <si>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</si>
  <si>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</si>
  <si>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</si>
  <si>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</si>
  <si>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</si>
  <si>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</si>
  <si>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</si>
  <si>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</si>
  <si>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</si>
  <si>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</si>
  <si>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</si>
  <si>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</si>
  <si>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</si>
  <si>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</si>
  <si>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</si>
  <si>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</si>
  <si>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</si>
  <si>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</si>
  <si>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</si>
  <si>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</si>
  <si>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</si>
  <si>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</si>
  <si>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</si>
  <si>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</si>
  <si>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</si>
  <si>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</si>
  <si>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</si>
  <si>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</si>
  <si>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</si>
  <si>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</si>
  <si>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</si>
  <si>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</si>
  <si>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</si>
  <si>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</si>
  <si>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</si>
  <si>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</si>
  <si>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</si>
  <si>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</si>
  <si>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</si>
  <si>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</si>
  <si>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</si>
  <si>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</si>
  <si>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</si>
  <si>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</si>
  <si>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</si>
  <si>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</si>
  <si>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</si>
  <si>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</si>
  <si>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</si>
  <si>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</si>
  <si>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</si>
  <si>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</si>
  <si>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</si>
  <si>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</si>
  <si>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</si>
  <si>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</si>
  <si>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</si>
  <si>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</si>
  <si>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</si>
  <si>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</si>
  <si>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</si>
  <si>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</si>
  <si>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</si>
  <si>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</si>
  <si>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</si>
  <si>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</si>
  <si>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</si>
  <si>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</si>
  <si>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</si>
  <si>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</si>
  <si>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</si>
  <si>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</si>
  <si>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</si>
  <si>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</si>
  <si>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</si>
  <si>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</si>
  <si>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</si>
  <si>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</si>
  <si>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</si>
  <si>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</si>
  <si>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</si>
  <si>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</si>
  <si>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</si>
  <si>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</si>
  <si>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</si>
  <si>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</si>
  <si>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</si>
  <si>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</si>
  <si>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</si>
  <si>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</si>
  <si>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</si>
  <si>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</si>
  <si>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</si>
  <si>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</si>
  <si>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</si>
  <si>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</si>
  <si>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</si>
  <si>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</si>
  <si>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</si>
  <si>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</si>
  <si>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</si>
  <si>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</si>
  <si>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</si>
  <si>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</si>
  <si>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</si>
  <si>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</si>
  <si>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</si>
  <si>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</si>
  <si>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</si>
  <si>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</si>
  <si>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</si>
  <si>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</si>
  <si>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</si>
  <si>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</si>
  <si>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</si>
  <si>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</si>
  <si>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</si>
  <si>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</si>
  <si>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</si>
  <si>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</si>
  <si>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</si>
  <si>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</si>
  <si>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nmf</t>
  </si>
  <si>
    <t>სს ”ლიბერთი ბანკი”</t>
  </si>
  <si>
    <t xml:space="preserve">ირაკლი ოთარ რუხაძე </t>
  </si>
  <si>
    <t>ვასილ ხოდელი</t>
  </si>
  <si>
    <t>www.libertybank.ge</t>
  </si>
  <si>
    <t>თავმჯდომარე</t>
  </si>
  <si>
    <t>მამუკა წერეთელი</t>
  </si>
  <si>
    <t>დამოუკიდებელი წევრი</t>
  </si>
  <si>
    <t>მურთაზ კიკორია</t>
  </si>
  <si>
    <t>მაგდა მაღრაძე</t>
  </si>
  <si>
    <t>ბექა გოგიჩაიშვილი</t>
  </si>
  <si>
    <t>არადამოუკიდებელი წევრი</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</si>
  <si>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</si>
  <si>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</si>
  <si>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</si>
  <si>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დავით აბაშიძე</t>
  </si>
  <si>
    <t>რისკების დირექტორი, გენერალური დირექტორის მოადგილე</t>
  </si>
  <si>
    <t>Georgian Financial Group B.V.</t>
  </si>
  <si>
    <t>სს,,გალტ &amp; თაგარტი"(ნომინალური მფლობელი)</t>
  </si>
  <si>
    <t>სს,,ჰერითიჯ სიქიურითიზ"(ნომინალური მფლობელი)</t>
  </si>
  <si>
    <t>დანარჩენი აქციონერები</t>
  </si>
  <si>
    <t>ბენჯამინ ალბერტ მარსონი</t>
  </si>
  <si>
    <t>იგორ ალექსეევი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</si>
</sst>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i/>
      <sz val="10"/>
      <color theme="1"/>
      <name val="Calibri"/>
      <family val="2"/>
      <scheme val="minor"/>
    </font>
    <font>
      <b/>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name val="Sylfaen"/>
      <family val="1"/>
      <charset val="204"/>
    </font>
    <font>
      <u/>
      <sz val="10"/>
      <color indexed="12"/>
      <name val="Sylfaen"/>
      <family val="1"/>
      <charset val="204"/>
    </font>
    <font>
      <sz val="10"/>
      <color theme="1"/>
      <name val="Calibri"/>
      <family val="2"/>
      <charset val="204"/>
      <scheme val="minor"/>
    </font>
    <font>
      <b/>
      <sz val="10"/>
      <color theme="1"/>
      <name val="Calibri"/>
      <family val="2"/>
      <charset val="204"/>
      <scheme val="minor"/>
    </font>
    <font>
      <i/>
      <sz val="10"/>
      <color theme="1"/>
      <name val="Calibri"/>
      <family val="2"/>
      <charset val="204"/>
      <scheme val="minor"/>
    </font>
    <font>
      <sz val="11"/>
      <color theme="1"/>
      <name val="Calibri"/>
      <family val="2"/>
      <charset val="204"/>
      <scheme val="minor"/>
    </font>
    <font>
      <sz val="10"/>
      <name val="Sylfaen"/>
      <family val="1"/>
      <charset val="204"/>
    </font>
    <font>
      <b/>
      <i/>
      <sz val="10"/>
      <name val="Calibri"/>
      <family val="2"/>
      <charset val="204"/>
      <scheme val="minor"/>
    </font>
    <font>
      <sz val="10"/>
      <color rgb="FF333333"/>
      <name val="Calibri"/>
      <family val="2"/>
      <charset val="204"/>
      <scheme val="minor"/>
    </font>
    <font>
      <b/>
      <sz val="9"/>
      <color theme="1"/>
      <name val="Sylfaen"/>
      <family val="1"/>
      <charset val="204"/>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4" applyNumberFormat="0" applyAlignment="0" applyProtection="0"/>
    <xf numFmtId="0" fontId="38" fillId="9" borderId="37"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168" fontId="39"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168" fontId="39"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169" fontId="39"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8" fillId="9" borderId="37"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8" fillId="9" borderId="37"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8" fillId="9" borderId="37"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8" fillId="9" borderId="37"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8" fillId="9" borderId="37"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8" fillId="9" borderId="37"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8" fillId="9" borderId="37"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0" fontId="37" fillId="64" borderId="44" applyNumberFormat="0" applyAlignment="0" applyProtection="0"/>
    <xf numFmtId="168" fontId="39" fillId="64" borderId="44" applyNumberFormat="0" applyAlignment="0" applyProtection="0"/>
    <xf numFmtId="169" fontId="39" fillId="64" borderId="44" applyNumberFormat="0" applyAlignment="0" applyProtection="0"/>
    <xf numFmtId="168" fontId="39" fillId="64" borderId="44" applyNumberFormat="0" applyAlignment="0" applyProtection="0"/>
    <xf numFmtId="168" fontId="39" fillId="64" borderId="44" applyNumberFormat="0" applyAlignment="0" applyProtection="0"/>
    <xf numFmtId="169" fontId="39" fillId="64" borderId="44" applyNumberFormat="0" applyAlignment="0" applyProtection="0"/>
    <xf numFmtId="168" fontId="39" fillId="64" borderId="44" applyNumberFormat="0" applyAlignment="0" applyProtection="0"/>
    <xf numFmtId="168" fontId="39" fillId="64" borderId="44" applyNumberFormat="0" applyAlignment="0" applyProtection="0"/>
    <xf numFmtId="169" fontId="39" fillId="64" borderId="44" applyNumberFormat="0" applyAlignment="0" applyProtection="0"/>
    <xf numFmtId="168" fontId="39" fillId="64" borderId="44" applyNumberFormat="0" applyAlignment="0" applyProtection="0"/>
    <xf numFmtId="168" fontId="39" fillId="64" borderId="44" applyNumberFormat="0" applyAlignment="0" applyProtection="0"/>
    <xf numFmtId="169" fontId="39" fillId="64" borderId="44" applyNumberFormat="0" applyAlignment="0" applyProtection="0"/>
    <xf numFmtId="168" fontId="39" fillId="64" borderId="44" applyNumberFormat="0" applyAlignment="0" applyProtection="0"/>
    <xf numFmtId="0" fontId="37" fillId="64" borderId="44" applyNumberFormat="0" applyAlignment="0" applyProtection="0"/>
    <xf numFmtId="0" fontId="40" fillId="65" borderId="45" applyNumberFormat="0" applyAlignment="0" applyProtection="0"/>
    <xf numFmtId="0" fontId="41" fillId="10" borderId="40" applyNumberFormat="0" applyAlignment="0" applyProtection="0"/>
    <xf numFmtId="168"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0" fontId="40"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0" fontId="41" fillId="10" borderId="40"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169" fontId="42" fillId="65" borderId="45" applyNumberFormat="0" applyAlignment="0" applyProtection="0"/>
    <xf numFmtId="168" fontId="42" fillId="65" borderId="45" applyNumberFormat="0" applyAlignment="0" applyProtection="0"/>
    <xf numFmtId="0" fontId="40"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6">
      <alignment vertical="center"/>
    </xf>
    <xf numFmtId="38" fontId="25" fillId="0" borderId="46">
      <alignment vertical="center"/>
    </xf>
    <xf numFmtId="38" fontId="25" fillId="0" borderId="46">
      <alignment vertical="center"/>
    </xf>
    <xf numFmtId="38" fontId="25" fillId="0" borderId="46">
      <alignment vertical="center"/>
    </xf>
    <xf numFmtId="38" fontId="25" fillId="0" borderId="46">
      <alignment vertical="center"/>
    </xf>
    <xf numFmtId="38" fontId="25" fillId="0" borderId="46">
      <alignment vertical="center"/>
    </xf>
    <xf numFmtId="38" fontId="25" fillId="0" borderId="46">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4" applyNumberFormat="0" applyAlignment="0" applyProtection="0">
      <alignment horizontal="left" vertical="center"/>
    </xf>
    <xf numFmtId="0" fontId="53" fillId="0" borderId="34" applyNumberFormat="0" applyAlignment="0" applyProtection="0">
      <alignment horizontal="left" vertical="center"/>
    </xf>
    <xf numFmtId="168" fontId="53" fillId="0" borderId="34"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7" applyNumberFormat="0" applyFill="0" applyAlignment="0" applyProtection="0"/>
    <xf numFmtId="169" fontId="54" fillId="0" borderId="47" applyNumberFormat="0" applyFill="0" applyAlignment="0" applyProtection="0"/>
    <xf numFmtId="0"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4" fillId="0" borderId="47" applyNumberFormat="0" applyFill="0" applyAlignment="0" applyProtection="0"/>
    <xf numFmtId="0" fontId="55" fillId="0" borderId="48" applyNumberFormat="0" applyFill="0" applyAlignment="0" applyProtection="0"/>
    <xf numFmtId="169" fontId="55" fillId="0" borderId="48" applyNumberFormat="0" applyFill="0" applyAlignment="0" applyProtection="0"/>
    <xf numFmtId="0" fontId="55" fillId="0" borderId="48" applyNumberFormat="0" applyFill="0" applyAlignment="0" applyProtection="0"/>
    <xf numFmtId="168" fontId="55" fillId="0" borderId="48" applyNumberFormat="0" applyFill="0" applyAlignment="0" applyProtection="0"/>
    <xf numFmtId="168" fontId="55" fillId="0" borderId="48" applyNumberFormat="0" applyFill="0" applyAlignment="0" applyProtection="0"/>
    <xf numFmtId="168" fontId="55" fillId="0" borderId="48" applyNumberFormat="0" applyFill="0" applyAlignment="0" applyProtection="0"/>
    <xf numFmtId="169" fontId="55" fillId="0" borderId="48" applyNumberFormat="0" applyFill="0" applyAlignment="0" applyProtection="0"/>
    <xf numFmtId="168" fontId="55" fillId="0" borderId="48" applyNumberFormat="0" applyFill="0" applyAlignment="0" applyProtection="0"/>
    <xf numFmtId="168" fontId="55" fillId="0" borderId="48" applyNumberFormat="0" applyFill="0" applyAlignment="0" applyProtection="0"/>
    <xf numFmtId="169" fontId="55" fillId="0" borderId="48" applyNumberFormat="0" applyFill="0" applyAlignment="0" applyProtection="0"/>
    <xf numFmtId="168" fontId="55" fillId="0" borderId="48" applyNumberFormat="0" applyFill="0" applyAlignment="0" applyProtection="0"/>
    <xf numFmtId="168" fontId="55" fillId="0" borderId="48" applyNumberFormat="0" applyFill="0" applyAlignment="0" applyProtection="0"/>
    <xf numFmtId="169" fontId="55" fillId="0" borderId="48" applyNumberFormat="0" applyFill="0" applyAlignment="0" applyProtection="0"/>
    <xf numFmtId="168" fontId="55" fillId="0" borderId="48" applyNumberFormat="0" applyFill="0" applyAlignment="0" applyProtection="0"/>
    <xf numFmtId="168" fontId="55" fillId="0" borderId="48" applyNumberFormat="0" applyFill="0" applyAlignment="0" applyProtection="0"/>
    <xf numFmtId="169" fontId="55" fillId="0" borderId="48" applyNumberFormat="0" applyFill="0" applyAlignment="0" applyProtection="0"/>
    <xf numFmtId="168" fontId="55" fillId="0" borderId="48" applyNumberFormat="0" applyFill="0" applyAlignment="0" applyProtection="0"/>
    <xf numFmtId="0" fontId="55" fillId="0" borderId="48" applyNumberFormat="0" applyFill="0" applyAlignment="0" applyProtection="0"/>
    <xf numFmtId="0" fontId="56" fillId="0" borderId="49" applyNumberFormat="0" applyFill="0" applyAlignment="0" applyProtection="0"/>
    <xf numFmtId="169" fontId="56" fillId="0" borderId="49" applyNumberFormat="0" applyFill="0" applyAlignment="0" applyProtection="0"/>
    <xf numFmtId="0" fontId="56" fillId="0" borderId="49" applyNumberFormat="0" applyFill="0" applyAlignment="0" applyProtection="0"/>
    <xf numFmtId="168" fontId="56" fillId="0" borderId="49" applyNumberFormat="0" applyFill="0" applyAlignment="0" applyProtection="0"/>
    <xf numFmtId="0" fontId="56" fillId="0" borderId="49" applyNumberFormat="0" applyFill="0" applyAlignment="0" applyProtection="0"/>
    <xf numFmtId="168" fontId="56" fillId="0" borderId="49" applyNumberFormat="0" applyFill="0" applyAlignment="0" applyProtection="0"/>
    <xf numFmtId="0" fontId="56" fillId="0" borderId="49" applyNumberFormat="0" applyFill="0" applyAlignment="0" applyProtection="0"/>
    <xf numFmtId="0" fontId="56" fillId="0" borderId="49" applyNumberFormat="0" applyFill="0" applyAlignment="0" applyProtection="0"/>
    <xf numFmtId="168" fontId="56" fillId="0" borderId="49" applyNumberFormat="0" applyFill="0" applyAlignment="0" applyProtection="0"/>
    <xf numFmtId="169" fontId="56" fillId="0" borderId="49" applyNumberFormat="0" applyFill="0" applyAlignment="0" applyProtection="0"/>
    <xf numFmtId="168" fontId="56" fillId="0" borderId="49" applyNumberFormat="0" applyFill="0" applyAlignment="0" applyProtection="0"/>
    <xf numFmtId="168" fontId="56" fillId="0" borderId="49" applyNumberFormat="0" applyFill="0" applyAlignment="0" applyProtection="0"/>
    <xf numFmtId="169" fontId="56" fillId="0" borderId="49" applyNumberFormat="0" applyFill="0" applyAlignment="0" applyProtection="0"/>
    <xf numFmtId="168" fontId="56" fillId="0" borderId="49" applyNumberFormat="0" applyFill="0" applyAlignment="0" applyProtection="0"/>
    <xf numFmtId="168" fontId="56" fillId="0" borderId="49" applyNumberFormat="0" applyFill="0" applyAlignment="0" applyProtection="0"/>
    <xf numFmtId="169" fontId="56" fillId="0" borderId="49" applyNumberFormat="0" applyFill="0" applyAlignment="0" applyProtection="0"/>
    <xf numFmtId="168" fontId="56" fillId="0" borderId="49" applyNumberFormat="0" applyFill="0" applyAlignment="0" applyProtection="0"/>
    <xf numFmtId="168" fontId="56" fillId="0" borderId="49" applyNumberFormat="0" applyFill="0" applyAlignment="0" applyProtection="0"/>
    <xf numFmtId="169" fontId="56" fillId="0" borderId="49" applyNumberFormat="0" applyFill="0" applyAlignment="0" applyProtection="0"/>
    <xf numFmtId="168" fontId="56" fillId="0" borderId="49" applyNumberFormat="0" applyFill="0" applyAlignment="0" applyProtection="0"/>
    <xf numFmtId="0" fontId="56" fillId="0" borderId="49"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4" applyNumberFormat="0" applyAlignment="0" applyProtection="0"/>
    <xf numFmtId="0" fontId="66" fillId="8" borderId="37"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168" fontId="67"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168" fontId="67"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169" fontId="67"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6" fillId="8" borderId="37"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6" fillId="8" borderId="37"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6" fillId="8" borderId="37"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6" fillId="8" borderId="37"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6" fillId="8" borderId="37"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6" fillId="8" borderId="37"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6" fillId="8" borderId="37"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0" fontId="65" fillId="43" borderId="44" applyNumberFormat="0" applyAlignment="0" applyProtection="0"/>
    <xf numFmtId="168" fontId="67" fillId="43" borderId="44" applyNumberFormat="0" applyAlignment="0" applyProtection="0"/>
    <xf numFmtId="169" fontId="67" fillId="43" borderId="44" applyNumberFormat="0" applyAlignment="0" applyProtection="0"/>
    <xf numFmtId="168" fontId="67" fillId="43" borderId="44" applyNumberFormat="0" applyAlignment="0" applyProtection="0"/>
    <xf numFmtId="168" fontId="67" fillId="43" borderId="44" applyNumberFormat="0" applyAlignment="0" applyProtection="0"/>
    <xf numFmtId="169" fontId="67" fillId="43" borderId="44" applyNumberFormat="0" applyAlignment="0" applyProtection="0"/>
    <xf numFmtId="168" fontId="67" fillId="43" borderId="44" applyNumberFormat="0" applyAlignment="0" applyProtection="0"/>
    <xf numFmtId="168" fontId="67" fillId="43" borderId="44" applyNumberFormat="0" applyAlignment="0" applyProtection="0"/>
    <xf numFmtId="169" fontId="67" fillId="43" borderId="44" applyNumberFormat="0" applyAlignment="0" applyProtection="0"/>
    <xf numFmtId="168" fontId="67" fillId="43" borderId="44" applyNumberFormat="0" applyAlignment="0" applyProtection="0"/>
    <xf numFmtId="168" fontId="67" fillId="43" borderId="44" applyNumberFormat="0" applyAlignment="0" applyProtection="0"/>
    <xf numFmtId="169" fontId="67" fillId="43" borderId="44" applyNumberFormat="0" applyAlignment="0" applyProtection="0"/>
    <xf numFmtId="168" fontId="67" fillId="43" borderId="44" applyNumberFormat="0" applyAlignment="0" applyProtection="0"/>
    <xf numFmtId="0" fontId="65" fillId="43" borderId="44"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50" applyNumberFormat="0" applyFill="0" applyAlignment="0" applyProtection="0"/>
    <xf numFmtId="0" fontId="69" fillId="0" borderId="39" applyNumberFormat="0" applyFill="0" applyAlignment="0" applyProtection="0"/>
    <xf numFmtId="168" fontId="70" fillId="0" borderId="50" applyNumberFormat="0" applyFill="0" applyAlignment="0" applyProtection="0"/>
    <xf numFmtId="168" fontId="70" fillId="0" borderId="50" applyNumberFormat="0" applyFill="0" applyAlignment="0" applyProtection="0"/>
    <xf numFmtId="169" fontId="70" fillId="0" borderId="50" applyNumberFormat="0" applyFill="0" applyAlignment="0" applyProtection="0"/>
    <xf numFmtId="0" fontId="68" fillId="0" borderId="50" applyNumberFormat="0" applyFill="0" applyAlignment="0" applyProtection="0"/>
    <xf numFmtId="0" fontId="69" fillId="0" borderId="39" applyNumberFormat="0" applyFill="0" applyAlignment="0" applyProtection="0"/>
    <xf numFmtId="0" fontId="69" fillId="0" borderId="39" applyNumberFormat="0" applyFill="0" applyAlignment="0" applyProtection="0"/>
    <xf numFmtId="0" fontId="69" fillId="0" borderId="39" applyNumberFormat="0" applyFill="0" applyAlignment="0" applyProtection="0"/>
    <xf numFmtId="0" fontId="69" fillId="0" borderId="39" applyNumberFormat="0" applyFill="0" applyAlignment="0" applyProtection="0"/>
    <xf numFmtId="0" fontId="69" fillId="0" borderId="39" applyNumberFormat="0" applyFill="0" applyAlignment="0" applyProtection="0"/>
    <xf numFmtId="0" fontId="69" fillId="0" borderId="39" applyNumberFormat="0" applyFill="0" applyAlignment="0" applyProtection="0"/>
    <xf numFmtId="0" fontId="69" fillId="0" borderId="39" applyNumberFormat="0" applyFill="0" applyAlignment="0" applyProtection="0"/>
    <xf numFmtId="168" fontId="70" fillId="0" borderId="50" applyNumberFormat="0" applyFill="0" applyAlignment="0" applyProtection="0"/>
    <xf numFmtId="169" fontId="70" fillId="0" borderId="50" applyNumberFormat="0" applyFill="0" applyAlignment="0" applyProtection="0"/>
    <xf numFmtId="168" fontId="70" fillId="0" borderId="50" applyNumberFormat="0" applyFill="0" applyAlignment="0" applyProtection="0"/>
    <xf numFmtId="168" fontId="70" fillId="0" borderId="50" applyNumberFormat="0" applyFill="0" applyAlignment="0" applyProtection="0"/>
    <xf numFmtId="169" fontId="70" fillId="0" borderId="50" applyNumberFormat="0" applyFill="0" applyAlignment="0" applyProtection="0"/>
    <xf numFmtId="168" fontId="70" fillId="0" borderId="50" applyNumberFormat="0" applyFill="0" applyAlignment="0" applyProtection="0"/>
    <xf numFmtId="168" fontId="70" fillId="0" borderId="50" applyNumberFormat="0" applyFill="0" applyAlignment="0" applyProtection="0"/>
    <xf numFmtId="169" fontId="70" fillId="0" borderId="50" applyNumberFormat="0" applyFill="0" applyAlignment="0" applyProtection="0"/>
    <xf numFmtId="168" fontId="70" fillId="0" borderId="50" applyNumberFormat="0" applyFill="0" applyAlignment="0" applyProtection="0"/>
    <xf numFmtId="168" fontId="70" fillId="0" borderId="50" applyNumberFormat="0" applyFill="0" applyAlignment="0" applyProtection="0"/>
    <xf numFmtId="169" fontId="70" fillId="0" borderId="50" applyNumberFormat="0" applyFill="0" applyAlignment="0" applyProtection="0"/>
    <xf numFmtId="168" fontId="70" fillId="0" borderId="50" applyNumberFormat="0" applyFill="0" applyAlignment="0" applyProtection="0"/>
    <xf numFmtId="0" fontId="68"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51"/>
    <xf numFmtId="169" fontId="25" fillId="0" borderId="51"/>
    <xf numFmtId="168" fontId="25"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168" fontId="2" fillId="0" borderId="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 fillId="74" borderId="52" applyNumberFormat="0" applyFont="0" applyAlignment="0" applyProtection="0"/>
    <xf numFmtId="0" fontId="26" fillId="74" borderId="52" applyNumberFormat="0" applyFont="0" applyAlignment="0" applyProtection="0"/>
    <xf numFmtId="168" fontId="2" fillId="0" borderId="0"/>
    <xf numFmtId="0" fontId="26" fillId="74" borderId="52" applyNumberFormat="0" applyFont="0" applyAlignment="0" applyProtection="0"/>
    <xf numFmtId="0" fontId="26"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6" fillId="74" borderId="52" applyNumberFormat="0" applyFont="0" applyAlignment="0" applyProtection="0"/>
    <xf numFmtId="0" fontId="2"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169" fontId="2" fillId="0" borderId="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 fillId="74" borderId="52" applyNumberFormat="0" applyFont="0" applyAlignment="0" applyProtection="0"/>
    <xf numFmtId="0" fontId="2" fillId="0" borderId="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7" fillId="11" borderId="41"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6"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3" applyNumberFormat="0" applyAlignment="0" applyProtection="0"/>
    <xf numFmtId="0" fontId="83" fillId="9" borderId="38"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168" fontId="84"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168" fontId="84"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169" fontId="84"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3" fillId="9" borderId="38"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3" fillId="9" borderId="38"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3" fillId="9" borderId="38"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3" fillId="9" borderId="38"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3" fillId="9" borderId="38"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3" fillId="9" borderId="38"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3" fillId="9" borderId="38"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0" fontId="82" fillId="64" borderId="53" applyNumberFormat="0" applyAlignment="0" applyProtection="0"/>
    <xf numFmtId="168" fontId="84" fillId="64" borderId="53" applyNumberFormat="0" applyAlignment="0" applyProtection="0"/>
    <xf numFmtId="169" fontId="84" fillId="64" borderId="53" applyNumberFormat="0" applyAlignment="0" applyProtection="0"/>
    <xf numFmtId="168" fontId="84" fillId="64" borderId="53" applyNumberFormat="0" applyAlignment="0" applyProtection="0"/>
    <xf numFmtId="168" fontId="84" fillId="64" borderId="53" applyNumberFormat="0" applyAlignment="0" applyProtection="0"/>
    <xf numFmtId="169" fontId="84" fillId="64" borderId="53" applyNumberFormat="0" applyAlignment="0" applyProtection="0"/>
    <xf numFmtId="168" fontId="84" fillId="64" borderId="53" applyNumberFormat="0" applyAlignment="0" applyProtection="0"/>
    <xf numFmtId="168" fontId="84" fillId="64" borderId="53" applyNumberFormat="0" applyAlignment="0" applyProtection="0"/>
    <xf numFmtId="169" fontId="84" fillId="64" borderId="53" applyNumberFormat="0" applyAlignment="0" applyProtection="0"/>
    <xf numFmtId="168" fontId="84" fillId="64" borderId="53" applyNumberFormat="0" applyAlignment="0" applyProtection="0"/>
    <xf numFmtId="168" fontId="84" fillId="64" borderId="53" applyNumberFormat="0" applyAlignment="0" applyProtection="0"/>
    <xf numFmtId="169" fontId="84" fillId="64" borderId="53" applyNumberFormat="0" applyAlignment="0" applyProtection="0"/>
    <xf numFmtId="168" fontId="84" fillId="64" borderId="53" applyNumberFormat="0" applyAlignment="0" applyProtection="0"/>
    <xf numFmtId="0" fontId="82" fillId="64" borderId="53"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4" applyNumberFormat="0" applyFill="0" applyAlignment="0" applyProtection="0"/>
    <xf numFmtId="0" fontId="6" fillId="0" borderId="42"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168" fontId="93"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168" fontId="93"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169" fontId="93"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6" fillId="0" borderId="42"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6" fillId="0" borderId="42"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6" fillId="0" borderId="42"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6" fillId="0" borderId="42"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6" fillId="0" borderId="42"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6" fillId="0" borderId="42"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6" fillId="0" borderId="42"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0" fontId="46" fillId="0" borderId="54" applyNumberFormat="0" applyFill="0" applyAlignment="0" applyProtection="0"/>
    <xf numFmtId="168" fontId="93" fillId="0" borderId="54" applyNumberFormat="0" applyFill="0" applyAlignment="0" applyProtection="0"/>
    <xf numFmtId="169" fontId="93" fillId="0" borderId="54" applyNumberFormat="0" applyFill="0" applyAlignment="0" applyProtection="0"/>
    <xf numFmtId="168" fontId="93" fillId="0" borderId="54" applyNumberFormat="0" applyFill="0" applyAlignment="0" applyProtection="0"/>
    <xf numFmtId="168" fontId="93" fillId="0" borderId="54" applyNumberFormat="0" applyFill="0" applyAlignment="0" applyProtection="0"/>
    <xf numFmtId="169" fontId="93" fillId="0" borderId="54" applyNumberFormat="0" applyFill="0" applyAlignment="0" applyProtection="0"/>
    <xf numFmtId="168" fontId="93" fillId="0" borderId="54" applyNumberFormat="0" applyFill="0" applyAlignment="0" applyProtection="0"/>
    <xf numFmtId="168" fontId="93" fillId="0" borderId="54" applyNumberFormat="0" applyFill="0" applyAlignment="0" applyProtection="0"/>
    <xf numFmtId="169" fontId="93" fillId="0" borderId="54" applyNumberFormat="0" applyFill="0" applyAlignment="0" applyProtection="0"/>
    <xf numFmtId="168" fontId="93" fillId="0" borderId="54" applyNumberFormat="0" applyFill="0" applyAlignment="0" applyProtection="0"/>
    <xf numFmtId="168" fontId="93" fillId="0" borderId="54" applyNumberFormat="0" applyFill="0" applyAlignment="0" applyProtection="0"/>
    <xf numFmtId="169" fontId="93" fillId="0" borderId="54" applyNumberFormat="0" applyFill="0" applyAlignment="0" applyProtection="0"/>
    <xf numFmtId="168" fontId="93" fillId="0" borderId="54" applyNumberFormat="0" applyFill="0" applyAlignment="0" applyProtection="0"/>
    <xf numFmtId="0" fontId="46" fillId="0" borderId="54" applyNumberFormat="0" applyFill="0" applyAlignment="0" applyProtection="0"/>
    <xf numFmtId="0" fontId="24" fillId="0" borderId="55"/>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13" applyNumberFormat="0" applyFill="0" applyAlignment="0" applyProtection="0"/>
    <xf numFmtId="168" fontId="93" fillId="0" borderId="113" applyNumberFormat="0" applyFill="0" applyAlignment="0" applyProtection="0"/>
    <xf numFmtId="169" fontId="93" fillId="0" borderId="113" applyNumberFormat="0" applyFill="0" applyAlignment="0" applyProtection="0"/>
    <xf numFmtId="168" fontId="93" fillId="0" borderId="113" applyNumberFormat="0" applyFill="0" applyAlignment="0" applyProtection="0"/>
    <xf numFmtId="168" fontId="93" fillId="0" borderId="113" applyNumberFormat="0" applyFill="0" applyAlignment="0" applyProtection="0"/>
    <xf numFmtId="169" fontId="93" fillId="0" borderId="113" applyNumberFormat="0" applyFill="0" applyAlignment="0" applyProtection="0"/>
    <xf numFmtId="168" fontId="93" fillId="0" borderId="113" applyNumberFormat="0" applyFill="0" applyAlignment="0" applyProtection="0"/>
    <xf numFmtId="168" fontId="93" fillId="0" borderId="113" applyNumberFormat="0" applyFill="0" applyAlignment="0" applyProtection="0"/>
    <xf numFmtId="169" fontId="93" fillId="0" borderId="113" applyNumberFormat="0" applyFill="0" applyAlignment="0" applyProtection="0"/>
    <xf numFmtId="168" fontId="93" fillId="0" borderId="113" applyNumberFormat="0" applyFill="0" applyAlignment="0" applyProtection="0"/>
    <xf numFmtId="168" fontId="93" fillId="0" borderId="113" applyNumberFormat="0" applyFill="0" applyAlignment="0" applyProtection="0"/>
    <xf numFmtId="169" fontId="93" fillId="0" borderId="113" applyNumberFormat="0" applyFill="0" applyAlignment="0" applyProtection="0"/>
    <xf numFmtId="168" fontId="93"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169" fontId="93"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168" fontId="93"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168" fontId="93"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0" fontId="46" fillId="0" borderId="113"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2" fillId="64" borderId="112" applyNumberFormat="0" applyAlignment="0" applyProtection="0"/>
    <xf numFmtId="168" fontId="84" fillId="64" borderId="112" applyNumberFormat="0" applyAlignment="0" applyProtection="0"/>
    <xf numFmtId="169" fontId="84" fillId="64" borderId="112" applyNumberFormat="0" applyAlignment="0" applyProtection="0"/>
    <xf numFmtId="168" fontId="84" fillId="64" borderId="112" applyNumberFormat="0" applyAlignment="0" applyProtection="0"/>
    <xf numFmtId="168" fontId="84" fillId="64" borderId="112" applyNumberFormat="0" applyAlignment="0" applyProtection="0"/>
    <xf numFmtId="169" fontId="84" fillId="64" borderId="112" applyNumberFormat="0" applyAlignment="0" applyProtection="0"/>
    <xf numFmtId="168" fontId="84" fillId="64" borderId="112" applyNumberFormat="0" applyAlignment="0" applyProtection="0"/>
    <xf numFmtId="168" fontId="84" fillId="64" borderId="112" applyNumberFormat="0" applyAlignment="0" applyProtection="0"/>
    <xf numFmtId="169" fontId="84" fillId="64" borderId="112" applyNumberFormat="0" applyAlignment="0" applyProtection="0"/>
    <xf numFmtId="168" fontId="84" fillId="64" borderId="112" applyNumberFormat="0" applyAlignment="0" applyProtection="0"/>
    <xf numFmtId="168" fontId="84" fillId="64" borderId="112" applyNumberFormat="0" applyAlignment="0" applyProtection="0"/>
    <xf numFmtId="169" fontId="84" fillId="64" borderId="112" applyNumberFormat="0" applyAlignment="0" applyProtection="0"/>
    <xf numFmtId="168" fontId="84"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169" fontId="84"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168" fontId="84"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168" fontId="84"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0" fontId="82" fillId="64" borderId="112" applyNumberFormat="0" applyAlignment="0" applyProtection="0"/>
    <xf numFmtId="3" fontId="2" fillId="75" borderId="108"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 fillId="74" borderId="111" applyNumberFormat="0" applyFont="0" applyAlignment="0" applyProtection="0"/>
    <xf numFmtId="0" fontId="26"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0" fontId="26" fillId="74" borderId="111" applyNumberFormat="0" applyFont="0" applyAlignment="0" applyProtection="0"/>
    <xf numFmtId="3" fontId="2" fillId="72" borderId="108" applyFont="0">
      <alignment horizontal="right" vertical="center"/>
      <protection locked="0"/>
    </xf>
    <xf numFmtId="0" fontId="65" fillId="43" borderId="110" applyNumberFormat="0" applyAlignment="0" applyProtection="0"/>
    <xf numFmtId="168" fontId="67" fillId="43" borderId="110" applyNumberFormat="0" applyAlignment="0" applyProtection="0"/>
    <xf numFmtId="169" fontId="67" fillId="43" borderId="110" applyNumberFormat="0" applyAlignment="0" applyProtection="0"/>
    <xf numFmtId="168" fontId="67" fillId="43" borderId="110" applyNumberFormat="0" applyAlignment="0" applyProtection="0"/>
    <xf numFmtId="168" fontId="67" fillId="43" borderId="110" applyNumberFormat="0" applyAlignment="0" applyProtection="0"/>
    <xf numFmtId="169" fontId="67" fillId="43" borderId="110" applyNumberFormat="0" applyAlignment="0" applyProtection="0"/>
    <xf numFmtId="168" fontId="67" fillId="43" borderId="110" applyNumberFormat="0" applyAlignment="0" applyProtection="0"/>
    <xf numFmtId="168" fontId="67" fillId="43" borderId="110" applyNumberFormat="0" applyAlignment="0" applyProtection="0"/>
    <xf numFmtId="169" fontId="67" fillId="43" borderId="110" applyNumberFormat="0" applyAlignment="0" applyProtection="0"/>
    <xf numFmtId="168" fontId="67" fillId="43" borderId="110" applyNumberFormat="0" applyAlignment="0" applyProtection="0"/>
    <xf numFmtId="168" fontId="67" fillId="43" borderId="110" applyNumberFormat="0" applyAlignment="0" applyProtection="0"/>
    <xf numFmtId="169" fontId="67" fillId="43" borderId="110" applyNumberFormat="0" applyAlignment="0" applyProtection="0"/>
    <xf numFmtId="168" fontId="67"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169" fontId="67"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168" fontId="67"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168" fontId="67"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65" fillId="43" borderId="110"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1" fillId="70" borderId="109" applyFont="0" applyBorder="0">
      <alignment horizontal="center" wrapText="1"/>
    </xf>
    <xf numFmtId="168" fontId="53" fillId="0" borderId="106">
      <alignment horizontal="left" vertical="center"/>
    </xf>
    <xf numFmtId="0" fontId="53" fillId="0" borderId="106">
      <alignment horizontal="left" vertical="center"/>
    </xf>
    <xf numFmtId="0" fontId="53" fillId="0" borderId="106">
      <alignment horizontal="left" vertical="center"/>
    </xf>
    <xf numFmtId="0" fontId="2" fillId="69" borderId="108" applyNumberFormat="0" applyFont="0" applyBorder="0" applyProtection="0">
      <alignment horizontal="center" vertical="center"/>
    </xf>
    <xf numFmtId="0" fontId="35" fillId="0" borderId="108" applyNumberFormat="0" applyAlignment="0">
      <alignment horizontal="right"/>
      <protection locked="0"/>
    </xf>
    <xf numFmtId="0" fontId="35" fillId="0" borderId="108" applyNumberFormat="0" applyAlignment="0">
      <alignment horizontal="right"/>
      <protection locked="0"/>
    </xf>
    <xf numFmtId="0" fontId="35" fillId="0" borderId="108" applyNumberFormat="0" applyAlignment="0">
      <alignment horizontal="right"/>
      <protection locked="0"/>
    </xf>
    <xf numFmtId="0" fontId="35" fillId="0" borderId="108" applyNumberFormat="0" applyAlignment="0">
      <alignment horizontal="right"/>
      <protection locked="0"/>
    </xf>
    <xf numFmtId="0" fontId="35" fillId="0" borderId="108" applyNumberFormat="0" applyAlignment="0">
      <alignment horizontal="right"/>
      <protection locked="0"/>
    </xf>
    <xf numFmtId="0" fontId="35" fillId="0" borderId="108" applyNumberFormat="0" applyAlignment="0">
      <alignment horizontal="right"/>
      <protection locked="0"/>
    </xf>
    <xf numFmtId="0" fontId="35" fillId="0" borderId="108" applyNumberFormat="0" applyAlignment="0">
      <alignment horizontal="right"/>
      <protection locked="0"/>
    </xf>
    <xf numFmtId="0" fontId="35" fillId="0" borderId="108" applyNumberFormat="0" applyAlignment="0">
      <alignment horizontal="right"/>
      <protection locked="0"/>
    </xf>
    <xf numFmtId="0" fontId="35" fillId="0" borderId="108" applyNumberFormat="0" applyAlignment="0">
      <alignment horizontal="right"/>
      <protection locked="0"/>
    </xf>
    <xf numFmtId="0" fontId="35" fillId="0" borderId="108" applyNumberFormat="0" applyAlignment="0">
      <alignment horizontal="right"/>
      <protection locked="0"/>
    </xf>
    <xf numFmtId="0" fontId="37" fillId="64" borderId="110" applyNumberFormat="0" applyAlignment="0" applyProtection="0"/>
    <xf numFmtId="168" fontId="39" fillId="64" borderId="110" applyNumberFormat="0" applyAlignment="0" applyProtection="0"/>
    <xf numFmtId="169" fontId="39" fillId="64" borderId="110" applyNumberFormat="0" applyAlignment="0" applyProtection="0"/>
    <xf numFmtId="168" fontId="39" fillId="64" borderId="110" applyNumberFormat="0" applyAlignment="0" applyProtection="0"/>
    <xf numFmtId="168" fontId="39" fillId="64" borderId="110" applyNumberFormat="0" applyAlignment="0" applyProtection="0"/>
    <xf numFmtId="169" fontId="39" fillId="64" borderId="110" applyNumberFormat="0" applyAlignment="0" applyProtection="0"/>
    <xf numFmtId="168" fontId="39" fillId="64" borderId="110" applyNumberFormat="0" applyAlignment="0" applyProtection="0"/>
    <xf numFmtId="168" fontId="39" fillId="64" borderId="110" applyNumberFormat="0" applyAlignment="0" applyProtection="0"/>
    <xf numFmtId="169" fontId="39" fillId="64" borderId="110" applyNumberFormat="0" applyAlignment="0" applyProtection="0"/>
    <xf numFmtId="168" fontId="39" fillId="64" borderId="110" applyNumberFormat="0" applyAlignment="0" applyProtection="0"/>
    <xf numFmtId="168" fontId="39" fillId="64" borderId="110" applyNumberFormat="0" applyAlignment="0" applyProtection="0"/>
    <xf numFmtId="169" fontId="39" fillId="64" borderId="110" applyNumberFormat="0" applyAlignment="0" applyProtection="0"/>
    <xf numFmtId="168" fontId="39"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169" fontId="39"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168" fontId="39"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168" fontId="39"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37" fillId="64" borderId="110"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cellStyleXfs>
  <cellXfs count="930">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12" fillId="0" borderId="0" xfId="0" applyFont="1" applyBorder="1"/>
    <xf numFmtId="0" fontId="12" fillId="0" borderId="0" xfId="0" applyFont="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5"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6" fillId="0" borderId="0" xfId="0" applyFont="1" applyAlignment="1">
      <alignment vertical="center"/>
    </xf>
    <xf numFmtId="0" fontId="9"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6"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2" fillId="0" borderId="36" xfId="0" applyFont="1" applyBorder="1" applyAlignment="1">
      <alignment wrapText="1"/>
    </xf>
    <xf numFmtId="0" fontId="22" fillId="0" borderId="12" xfId="0" applyFont="1" applyBorder="1" applyAlignment="1">
      <alignment wrapText="1"/>
    </xf>
    <xf numFmtId="0" fontId="16" fillId="0" borderId="12" xfId="0" applyFont="1" applyBorder="1" applyAlignment="1">
      <alignment wrapText="1"/>
    </xf>
    <xf numFmtId="0" fontId="16" fillId="0" borderId="12" xfId="0" applyFont="1" applyBorder="1" applyAlignment="1">
      <alignment horizontal="right" wrapText="1"/>
    </xf>
    <xf numFmtId="0" fontId="22" fillId="0" borderId="13" xfId="0" applyFont="1" applyBorder="1" applyAlignment="1">
      <alignment wrapText="1"/>
    </xf>
    <xf numFmtId="0" fontId="16" fillId="0" borderId="13" xfId="0" applyFont="1" applyBorder="1" applyAlignment="1">
      <alignment horizontal="right" wrapText="1"/>
    </xf>
    <xf numFmtId="0" fontId="21" fillId="36" borderId="16" xfId="0" applyFont="1" applyFill="1" applyBorder="1" applyAlignment="1">
      <alignment wrapText="1"/>
    </xf>
    <xf numFmtId="0" fontId="4" fillId="0" borderId="22"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17" fillId="0" borderId="19" xfId="0" applyFont="1" applyFill="1" applyBorder="1" applyAlignment="1">
      <alignment horizontal="left" vertical="center" indent="1"/>
    </xf>
    <xf numFmtId="0" fontId="17" fillId="0" borderId="20" xfId="0" applyFont="1" applyFill="1" applyBorder="1" applyAlignment="1">
      <alignment horizontal="left" vertical="center"/>
    </xf>
    <xf numFmtId="0" fontId="17" fillId="0" borderId="22" xfId="0" applyFont="1" applyFill="1" applyBorder="1" applyAlignment="1">
      <alignment horizontal="left" vertical="center" indent="1"/>
    </xf>
    <xf numFmtId="0" fontId="17" fillId="0" borderId="23" xfId="0" applyFont="1" applyFill="1" applyBorder="1" applyAlignment="1">
      <alignment horizontal="center" vertical="center" wrapText="1"/>
    </xf>
    <xf numFmtId="0" fontId="17" fillId="0" borderId="22" xfId="0" applyFont="1" applyFill="1" applyBorder="1" applyAlignment="1">
      <alignment horizontal="left" indent="1"/>
    </xf>
    <xf numFmtId="38" fontId="17" fillId="0" borderId="23" xfId="0" applyNumberFormat="1" applyFont="1" applyFill="1" applyBorder="1" applyAlignment="1" applyProtection="1">
      <alignment horizontal="right"/>
      <protection locked="0"/>
    </xf>
    <xf numFmtId="0" fontId="17" fillId="0" borderId="25" xfId="0" applyFont="1" applyFill="1" applyBorder="1" applyAlignment="1">
      <alignment horizontal="left" vertical="center" indent="1"/>
    </xf>
    <xf numFmtId="0" fontId="18" fillId="0" borderId="26" xfId="0" applyFont="1" applyFill="1" applyBorder="1" applyAlignment="1"/>
    <xf numFmtId="0" fontId="4" fillId="0" borderId="60" xfId="0" applyFont="1" applyBorder="1"/>
    <xf numFmtId="0" fontId="19"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2" fillId="0" borderId="22" xfId="0" applyFont="1" applyBorder="1" applyAlignment="1">
      <alignment horizontal="center"/>
    </xf>
    <xf numFmtId="167" fontId="22" fillId="0" borderId="69" xfId="0" applyNumberFormat="1" applyFont="1" applyBorder="1" applyAlignment="1">
      <alignment horizontal="center"/>
    </xf>
    <xf numFmtId="167" fontId="22" fillId="0" borderId="67" xfId="0" applyNumberFormat="1" applyFont="1" applyBorder="1" applyAlignment="1">
      <alignment horizontal="center"/>
    </xf>
    <xf numFmtId="167" fontId="16" fillId="0" borderId="67" xfId="0" applyNumberFormat="1" applyFont="1" applyBorder="1" applyAlignment="1">
      <alignment horizontal="center"/>
    </xf>
    <xf numFmtId="167" fontId="22" fillId="0" borderId="70" xfId="0" applyNumberFormat="1" applyFont="1" applyBorder="1" applyAlignment="1">
      <alignment horizontal="center"/>
    </xf>
    <xf numFmtId="167" fontId="21" fillId="36" borderId="62" xfId="0" applyNumberFormat="1" applyFont="1" applyFill="1" applyBorder="1" applyAlignment="1">
      <alignment horizontal="center"/>
    </xf>
    <xf numFmtId="167" fontId="22" fillId="0" borderId="66" xfId="0" applyNumberFormat="1" applyFont="1" applyBorder="1" applyAlignment="1">
      <alignment horizontal="center"/>
    </xf>
    <xf numFmtId="167" fontId="22" fillId="0" borderId="71" xfId="0" applyNumberFormat="1" applyFont="1" applyBorder="1" applyAlignment="1">
      <alignment horizontal="center"/>
    </xf>
    <xf numFmtId="0" fontId="22" fillId="0" borderId="25" xfId="0" applyFont="1" applyBorder="1" applyAlignment="1">
      <alignment horizontal="center"/>
    </xf>
    <xf numFmtId="0" fontId="21" fillId="36" borderId="63" xfId="0" applyFont="1" applyFill="1" applyBorder="1" applyAlignment="1">
      <alignment wrapText="1"/>
    </xf>
    <xf numFmtId="167" fontId="21"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9"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4" fillId="0" borderId="1" xfId="0" applyFont="1" applyBorder="1"/>
    <xf numFmtId="0" fontId="6" fillId="0" borderId="1" xfId="0" applyFont="1" applyBorder="1" applyAlignment="1">
      <alignment horizontal="center"/>
    </xf>
    <xf numFmtId="0" fontId="15"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5" fillId="0" borderId="0" xfId="0" applyFont="1" applyFill="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4" fillId="0" borderId="0" xfId="0" applyFont="1" applyFill="1" applyBorder="1" applyAlignment="1"/>
    <xf numFmtId="49" fontId="104" fillId="0" borderId="7"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88"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0" fontId="104" fillId="0" borderId="93" xfId="0" applyNumberFormat="1" applyFont="1" applyFill="1" applyBorder="1" applyAlignment="1">
      <alignment horizontal="right" vertical="center"/>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9" fillId="0" borderId="1" xfId="11" applyFont="1" applyFill="1" applyBorder="1" applyAlignment="1" applyProtection="1"/>
    <xf numFmtId="0" fontId="14"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5" fillId="77" borderId="67" xfId="0" applyNumberFormat="1" applyFont="1" applyFill="1" applyBorder="1" applyAlignment="1">
      <alignment horizontal="center"/>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7"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18" fillId="0" borderId="3" xfId="0" applyNumberFormat="1" applyFont="1" applyFill="1" applyBorder="1" applyAlignment="1">
      <alignment horizontal="center"/>
    </xf>
    <xf numFmtId="193" fontId="18" fillId="0" borderId="23" xfId="0" applyNumberFormat="1" applyFont="1" applyFill="1" applyBorder="1" applyAlignment="1">
      <alignment horizontal="center"/>
    </xf>
    <xf numFmtId="193" fontId="17" fillId="36" borderId="3" xfId="0" applyNumberFormat="1" applyFont="1" applyFill="1" applyBorder="1" applyAlignment="1" applyProtection="1">
      <alignment horizontal="right"/>
    </xf>
    <xf numFmtId="193" fontId="17" fillId="0" borderId="23"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17"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7" fillId="0" borderId="3" xfId="0" applyNumberFormat="1" applyFont="1" applyFill="1" applyBorder="1" applyAlignment="1" applyProtection="1">
      <alignment horizontal="right" vertical="center"/>
      <protection locked="0"/>
    </xf>
    <xf numFmtId="193" fontId="17"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0"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1" fillId="36" borderId="17" xfId="0" applyNumberFormat="1" applyFont="1" applyFill="1" applyBorder="1" applyAlignment="1">
      <alignment vertical="center"/>
    </xf>
    <xf numFmtId="193" fontId="21" fillId="36" borderId="64" xfId="0" applyNumberFormat="1" applyFont="1" applyFill="1" applyBorder="1" applyAlignment="1">
      <alignment vertical="center"/>
    </xf>
    <xf numFmtId="193" fontId="22"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25" xfId="0" applyNumberFormat="1" applyFont="1" applyFill="1" applyBorder="1"/>
    <xf numFmtId="193" fontId="4" fillId="36" borderId="2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2"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5"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169" fontId="25" fillId="37" borderId="119" xfId="20" applyBorder="1"/>
    <xf numFmtId="0" fontId="4" fillId="0" borderId="0" xfId="0" applyFont="1"/>
    <xf numFmtId="0" fontId="4" fillId="0" borderId="0" xfId="0" applyFont="1" applyFill="1"/>
    <xf numFmtId="0" fontId="104" fillId="0" borderId="95" xfId="0" applyFont="1" applyFill="1" applyBorder="1" applyAlignment="1">
      <alignment horizontal="right" vertical="center"/>
    </xf>
    <xf numFmtId="169" fontId="25"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3" fillId="0" borderId="108" xfId="0" applyNumberFormat="1" applyFont="1" applyBorder="1" applyAlignment="1">
      <alignment horizontal="center" vertical="center"/>
    </xf>
    <xf numFmtId="0" fontId="13" fillId="0" borderId="107"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07" fillId="0" borderId="124" xfId="0" applyFont="1" applyFill="1" applyBorder="1" applyAlignment="1">
      <alignment horizontal="right" vertical="center" wrapText="1"/>
    </xf>
    <xf numFmtId="0" fontId="107" fillId="0" borderId="108"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5" xfId="5" applyNumberFormat="1" applyFont="1" applyFill="1" applyBorder="1" applyAlignment="1" applyProtection="1">
      <alignment horizontal="left" vertical="center"/>
      <protection locked="0"/>
    </xf>
    <xf numFmtId="0" fontId="109" fillId="0" borderId="26" xfId="9" applyFont="1" applyFill="1" applyBorder="1" applyAlignment="1" applyProtection="1">
      <alignment horizontal="left" vertical="center" wrapText="1"/>
      <protection locked="0"/>
    </xf>
    <xf numFmtId="0" fontId="19" fillId="0" borderId="124" xfId="0" applyFont="1" applyBorder="1" applyAlignment="1">
      <alignment horizontal="center" vertical="center" wrapText="1"/>
    </xf>
    <xf numFmtId="3" fontId="20" fillId="36" borderId="108"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14" fontId="7" fillId="3" borderId="108" xfId="8" quotePrefix="1" applyNumberFormat="1" applyFont="1" applyFill="1" applyBorder="1" applyAlignment="1" applyProtection="1">
      <alignment horizontal="left" vertical="center" wrapText="1" indent="3"/>
      <protection locked="0"/>
    </xf>
    <xf numFmtId="0" fontId="11" fillId="0" borderId="108" xfId="17" applyFill="1" applyBorder="1" applyAlignment="1" applyProtection="1"/>
    <xf numFmtId="49" fontId="107" fillId="0" borderId="124" xfId="0" applyNumberFormat="1" applyFont="1" applyFill="1" applyBorder="1" applyAlignment="1">
      <alignment horizontal="right" vertical="center" wrapText="1"/>
    </xf>
    <xf numFmtId="0" fontId="7" fillId="3" borderId="108" xfId="20960" applyFont="1" applyFill="1" applyBorder="1" applyAlignment="1" applyProtection="1"/>
    <xf numFmtId="0" fontId="101"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07"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19" fillId="0" borderId="124" xfId="0" applyFont="1" applyFill="1" applyBorder="1" applyAlignment="1">
      <alignment horizontal="center" vertical="center" wrapText="1"/>
    </xf>
    <xf numFmtId="0" fontId="110" fillId="79" borderId="109" xfId="21412" applyFont="1" applyFill="1" applyBorder="1" applyAlignment="1" applyProtection="1">
      <alignment vertical="center" wrapText="1"/>
      <protection locked="0"/>
    </xf>
    <xf numFmtId="0" fontId="111" fillId="70" borderId="103" xfId="21412" applyFont="1" applyFill="1" applyBorder="1" applyAlignment="1" applyProtection="1">
      <alignment horizontal="center" vertical="center"/>
      <protection locked="0"/>
    </xf>
    <xf numFmtId="0" fontId="110" fillId="80" borderId="108" xfId="21412" applyFont="1" applyFill="1" applyBorder="1" applyAlignment="1" applyProtection="1">
      <alignment horizontal="center" vertical="center"/>
      <protection locked="0"/>
    </xf>
    <xf numFmtId="0" fontId="110" fillId="79" borderId="109" xfId="21412" applyFont="1" applyFill="1" applyBorder="1" applyAlignment="1" applyProtection="1">
      <alignment vertical="center"/>
      <protection locked="0"/>
    </xf>
    <xf numFmtId="0" fontId="112" fillId="70" borderId="103" xfId="21412" applyFont="1" applyFill="1" applyBorder="1" applyAlignment="1" applyProtection="1">
      <alignment horizontal="center" vertical="center"/>
      <protection locked="0"/>
    </xf>
    <xf numFmtId="0" fontId="112" fillId="3" borderId="103" xfId="21412" applyFont="1" applyFill="1" applyBorder="1" applyAlignment="1" applyProtection="1">
      <alignment horizontal="center" vertical="center"/>
      <protection locked="0"/>
    </xf>
    <xf numFmtId="0" fontId="112" fillId="0" borderId="103" xfId="21412" applyFont="1" applyFill="1" applyBorder="1" applyAlignment="1" applyProtection="1">
      <alignment horizontal="center" vertical="center"/>
      <protection locked="0"/>
    </xf>
    <xf numFmtId="0" fontId="113" fillId="80" borderId="108" xfId="21412" applyFont="1" applyFill="1" applyBorder="1" applyAlignment="1" applyProtection="1">
      <alignment horizontal="center" vertical="center"/>
      <protection locked="0"/>
    </xf>
    <xf numFmtId="0" fontId="110" fillId="79" borderId="109" xfId="21412" applyFont="1" applyFill="1" applyBorder="1" applyAlignment="1" applyProtection="1">
      <alignment horizontal="center" vertical="center"/>
      <protection locked="0"/>
    </xf>
    <xf numFmtId="0" fontId="61" fillId="79" borderId="109" xfId="21412" applyFont="1" applyFill="1" applyBorder="1" applyAlignment="1" applyProtection="1">
      <alignment vertical="center"/>
      <protection locked="0"/>
    </xf>
    <xf numFmtId="0" fontId="112" fillId="70" borderId="108" xfId="21412" applyFont="1" applyFill="1" applyBorder="1" applyAlignment="1" applyProtection="1">
      <alignment horizontal="center" vertical="center"/>
      <protection locked="0"/>
    </xf>
    <xf numFmtId="0" fontId="35" fillId="70" borderId="108" xfId="21412" applyFont="1" applyFill="1" applyBorder="1" applyAlignment="1" applyProtection="1">
      <alignment horizontal="center" vertical="center"/>
      <protection locked="0"/>
    </xf>
    <xf numFmtId="0" fontId="61" fillId="79" borderId="107" xfId="21412" applyFont="1" applyFill="1" applyBorder="1" applyAlignment="1" applyProtection="1">
      <alignment vertical="center"/>
      <protection locked="0"/>
    </xf>
    <xf numFmtId="0" fontId="111" fillId="0" borderId="107" xfId="21412" applyFont="1" applyFill="1" applyBorder="1" applyAlignment="1" applyProtection="1">
      <alignment horizontal="left" vertical="center" wrapText="1"/>
      <protection locked="0"/>
    </xf>
    <xf numFmtId="164" fontId="111" fillId="0" borderId="108" xfId="948" applyNumberFormat="1" applyFont="1" applyFill="1" applyBorder="1" applyAlignment="1" applyProtection="1">
      <alignment horizontal="right" vertical="center"/>
      <protection locked="0"/>
    </xf>
    <xf numFmtId="0" fontId="110" fillId="80" borderId="107" xfId="21412" applyFont="1" applyFill="1" applyBorder="1" applyAlignment="1" applyProtection="1">
      <alignment vertical="top" wrapText="1"/>
      <protection locked="0"/>
    </xf>
    <xf numFmtId="164" fontId="111" fillId="80" borderId="108" xfId="948" applyNumberFormat="1" applyFont="1" applyFill="1" applyBorder="1" applyAlignment="1" applyProtection="1">
      <alignment horizontal="right" vertical="center"/>
    </xf>
    <xf numFmtId="164" fontId="61" fillId="79" borderId="107" xfId="948" applyNumberFormat="1" applyFont="1" applyFill="1" applyBorder="1" applyAlignment="1" applyProtection="1">
      <alignment horizontal="right" vertical="center"/>
      <protection locked="0"/>
    </xf>
    <xf numFmtId="0" fontId="111" fillId="70" borderId="107" xfId="21412" applyFont="1" applyFill="1" applyBorder="1" applyAlignment="1" applyProtection="1">
      <alignment vertical="center" wrapText="1"/>
      <protection locked="0"/>
    </xf>
    <xf numFmtId="0" fontId="111" fillId="70" borderId="107" xfId="21412" applyFont="1" applyFill="1" applyBorder="1" applyAlignment="1" applyProtection="1">
      <alignment horizontal="left" vertical="center" wrapText="1"/>
      <protection locked="0"/>
    </xf>
    <xf numFmtId="0" fontId="111" fillId="0" borderId="107" xfId="21412" applyFont="1" applyFill="1" applyBorder="1" applyAlignment="1" applyProtection="1">
      <alignment vertical="center" wrapText="1"/>
      <protection locked="0"/>
    </xf>
    <xf numFmtId="0" fontId="111" fillId="3" borderId="107" xfId="21412" applyFont="1" applyFill="1" applyBorder="1" applyAlignment="1" applyProtection="1">
      <alignment horizontal="left" vertical="center" wrapText="1"/>
      <protection locked="0"/>
    </xf>
    <xf numFmtId="0" fontId="110" fillId="80" borderId="107" xfId="21412" applyFont="1" applyFill="1" applyBorder="1" applyAlignment="1" applyProtection="1">
      <alignment vertical="center" wrapText="1"/>
      <protection locked="0"/>
    </xf>
    <xf numFmtId="164" fontId="110" fillId="79" borderId="107" xfId="948" applyNumberFormat="1" applyFont="1" applyFill="1" applyBorder="1" applyAlignment="1" applyProtection="1">
      <alignment horizontal="right" vertical="center"/>
      <protection locked="0"/>
    </xf>
    <xf numFmtId="164" fontId="111" fillId="3" borderId="108" xfId="948" applyNumberFormat="1" applyFont="1" applyFill="1" applyBorder="1" applyAlignment="1" applyProtection="1">
      <alignment horizontal="right" vertical="center"/>
      <protection locked="0"/>
    </xf>
    <xf numFmtId="1" fontId="6" fillId="36" borderId="122"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07"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09" fillId="0" borderId="26" xfId="20961" applyNumberFormat="1" applyFont="1" applyFill="1" applyBorder="1" applyAlignment="1" applyProtection="1">
      <alignment horizontal="left" vertical="center"/>
    </xf>
    <xf numFmtId="0" fontId="105" fillId="0" borderId="0" xfId="0" applyFont="1" applyAlignment="1">
      <alignment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0" fillId="36" borderId="109"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3" fontId="20" fillId="36" borderId="28" xfId="0" applyNumberFormat="1" applyFont="1" applyFill="1" applyBorder="1" applyAlignment="1">
      <alignment vertical="center" wrapText="1"/>
    </xf>
    <xf numFmtId="3" fontId="20" fillId="36" borderId="43" xfId="0" applyNumberFormat="1" applyFont="1" applyFill="1" applyBorder="1" applyAlignment="1">
      <alignment vertical="center" wrapText="1"/>
    </xf>
    <xf numFmtId="0" fontId="6" fillId="0" borderId="26" xfId="0" applyFont="1" applyBorder="1" applyAlignment="1">
      <alignment vertical="center" wrapText="1"/>
    </xf>
    <xf numFmtId="0" fontId="2" fillId="0" borderId="20"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60" xfId="0" applyFont="1" applyFill="1" applyBorder="1"/>
    <xf numFmtId="0" fontId="4" fillId="3" borderId="127" xfId="0" applyFont="1" applyFill="1" applyBorder="1" applyAlignment="1">
      <alignment wrapText="1"/>
    </xf>
    <xf numFmtId="0" fontId="4" fillId="3" borderId="128" xfId="0" applyFont="1" applyFill="1" applyBorder="1"/>
    <xf numFmtId="0" fontId="6" fillId="3" borderId="11" xfId="0" applyFont="1" applyFill="1" applyBorder="1" applyAlignment="1">
      <alignment horizontal="center" wrapText="1"/>
    </xf>
    <xf numFmtId="0" fontId="4" fillId="0" borderId="108" xfId="0" applyFont="1" applyFill="1" applyBorder="1" applyAlignment="1">
      <alignment horizontal="center"/>
    </xf>
    <xf numFmtId="0" fontId="4" fillId="0" borderId="108" xfId="0" applyFont="1" applyBorder="1" applyAlignment="1">
      <alignment horizontal="center"/>
    </xf>
    <xf numFmtId="0" fontId="4" fillId="3" borderId="7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1" xfId="0" applyFont="1" applyFill="1" applyBorder="1" applyAlignment="1">
      <alignment horizontal="center" vertical="center" wrapText="1"/>
    </xf>
    <xf numFmtId="0" fontId="4" fillId="0" borderId="124" xfId="0" applyFont="1" applyBorder="1"/>
    <xf numFmtId="0" fontId="4" fillId="0" borderId="108" xfId="0" applyFont="1" applyBorder="1" applyAlignment="1">
      <alignment wrapText="1"/>
    </xf>
    <xf numFmtId="164" fontId="4" fillId="0" borderId="108" xfId="7" applyNumberFormat="1" applyFont="1" applyBorder="1"/>
    <xf numFmtId="164" fontId="4" fillId="0" borderId="122" xfId="7" applyNumberFormat="1" applyFont="1" applyBorder="1"/>
    <xf numFmtId="0" fontId="13" fillId="0" borderId="108" xfId="0" applyFont="1" applyBorder="1" applyAlignment="1">
      <alignment horizontal="left" wrapText="1" indent="2"/>
    </xf>
    <xf numFmtId="169" fontId="25" fillId="37" borderId="108" xfId="20" applyBorder="1"/>
    <xf numFmtId="164" fontId="4" fillId="0" borderId="108" xfId="7" applyNumberFormat="1" applyFont="1" applyBorder="1" applyAlignment="1">
      <alignment vertical="center"/>
    </xf>
    <xf numFmtId="0" fontId="6" fillId="0" borderId="124" xfId="0" applyFont="1" applyBorder="1"/>
    <xf numFmtId="0" fontId="6" fillId="0" borderId="108" xfId="0" applyFont="1" applyBorder="1" applyAlignment="1">
      <alignment wrapText="1"/>
    </xf>
    <xf numFmtId="164" fontId="6" fillId="0" borderId="122"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1" xfId="7" applyNumberFormat="1" applyFont="1" applyFill="1" applyBorder="1"/>
    <xf numFmtId="164" fontId="4" fillId="0" borderId="108" xfId="7" applyNumberFormat="1" applyFont="1" applyFill="1" applyBorder="1"/>
    <xf numFmtId="164" fontId="4" fillId="0" borderId="108" xfId="7" applyNumberFormat="1" applyFont="1" applyFill="1" applyBorder="1" applyAlignment="1">
      <alignment vertical="center"/>
    </xf>
    <xf numFmtId="0" fontId="13" fillId="0" borderId="10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1" xfId="0" applyFont="1" applyFill="1" applyBorder="1"/>
    <xf numFmtId="0" fontId="6" fillId="0" borderId="25" xfId="0" applyFont="1" applyBorder="1"/>
    <xf numFmtId="0" fontId="6" fillId="0" borderId="26" xfId="0" applyFont="1" applyBorder="1" applyAlignment="1">
      <alignment wrapText="1"/>
    </xf>
    <xf numFmtId="169" fontId="25" fillId="37" borderId="125" xfId="20" applyBorder="1"/>
    <xf numFmtId="10" fontId="6" fillId="0" borderId="27" xfId="20961" applyNumberFormat="1" applyFont="1" applyBorder="1"/>
    <xf numFmtId="0" fontId="6" fillId="3" borderId="0" xfId="0" applyFont="1" applyFill="1" applyBorder="1" applyAlignment="1">
      <alignment horizontal="center"/>
    </xf>
    <xf numFmtId="0" fontId="104" fillId="0" borderId="95" xfId="0" applyFont="1" applyFill="1" applyBorder="1" applyAlignment="1">
      <alignment horizontal="left" vertical="center"/>
    </xf>
    <xf numFmtId="0" fontId="104" fillId="0" borderId="93" xfId="0" applyFont="1" applyFill="1" applyBorder="1" applyAlignment="1">
      <alignment vertical="center" wrapText="1"/>
    </xf>
    <xf numFmtId="0" fontId="104" fillId="0" borderId="93" xfId="0" applyFont="1" applyFill="1" applyBorder="1" applyAlignment="1">
      <alignment horizontal="left" vertical="center" wrapText="1"/>
    </xf>
    <xf numFmtId="0" fontId="114" fillId="0" borderId="0" xfId="11" applyFont="1" applyFill="1" applyBorder="1" applyProtection="1"/>
    <xf numFmtId="0" fontId="115" fillId="0" borderId="0" xfId="0" applyFont="1"/>
    <xf numFmtId="0" fontId="114" fillId="0" borderId="0" xfId="11" applyFont="1" applyFill="1" applyBorder="1" applyAlignment="1" applyProtection="1"/>
    <xf numFmtId="0" fontId="116" fillId="0" borderId="0" xfId="11" applyFont="1" applyFill="1" applyBorder="1" applyAlignment="1" applyProtection="1"/>
    <xf numFmtId="14" fontId="115" fillId="0" borderId="0" xfId="0" applyNumberFormat="1" applyFont="1"/>
    <xf numFmtId="0" fontId="118" fillId="0" borderId="108" xfId="0" applyFont="1" applyBorder="1" applyAlignment="1">
      <alignment horizontal="center" vertical="center" wrapText="1"/>
    </xf>
    <xf numFmtId="49" fontId="119" fillId="3" borderId="108" xfId="5" applyNumberFormat="1" applyFont="1" applyFill="1" applyBorder="1" applyAlignment="1" applyProtection="1">
      <alignment horizontal="right" vertical="center"/>
      <protection locked="0"/>
    </xf>
    <xf numFmtId="0" fontId="119" fillId="3" borderId="108" xfId="13" applyFont="1" applyFill="1" applyBorder="1" applyAlignment="1" applyProtection="1">
      <alignment horizontal="left" vertical="center" wrapText="1"/>
      <protection locked="0"/>
    </xf>
    <xf numFmtId="0" fontId="118" fillId="0" borderId="108" xfId="0" applyFont="1" applyBorder="1"/>
    <xf numFmtId="0" fontId="119" fillId="0" borderId="108" xfId="13" applyFont="1" applyFill="1" applyBorder="1" applyAlignment="1" applyProtection="1">
      <alignment horizontal="left" vertical="center" wrapText="1"/>
      <protection locked="0"/>
    </xf>
    <xf numFmtId="49" fontId="119" fillId="0" borderId="108" xfId="5" applyNumberFormat="1" applyFont="1" applyFill="1" applyBorder="1" applyAlignment="1" applyProtection="1">
      <alignment horizontal="right" vertical="center"/>
      <protection locked="0"/>
    </xf>
    <xf numFmtId="49" fontId="120" fillId="0" borderId="108" xfId="5" applyNumberFormat="1" applyFont="1" applyFill="1" applyBorder="1" applyAlignment="1" applyProtection="1">
      <alignment horizontal="right" vertical="center"/>
      <protection locked="0"/>
    </xf>
    <xf numFmtId="0" fontId="115" fillId="0" borderId="0" xfId="0" applyFont="1" applyAlignment="1">
      <alignment wrapText="1"/>
    </xf>
    <xf numFmtId="0" fontId="115" fillId="0" borderId="108" xfId="0" applyFont="1" applyBorder="1" applyAlignment="1">
      <alignment horizontal="center" vertical="center"/>
    </xf>
    <xf numFmtId="0" fontId="115" fillId="0" borderId="108" xfId="0" applyFont="1" applyBorder="1" applyAlignment="1">
      <alignment horizontal="center" vertical="center" wrapText="1"/>
    </xf>
    <xf numFmtId="49" fontId="119" fillId="3" borderId="108" xfId="5" applyNumberFormat="1" applyFont="1" applyFill="1" applyBorder="1" applyAlignment="1" applyProtection="1">
      <alignment horizontal="right" vertical="center" wrapText="1"/>
      <protection locked="0"/>
    </xf>
    <xf numFmtId="0" fontId="115" fillId="0" borderId="108" xfId="0" applyFont="1" applyBorder="1"/>
    <xf numFmtId="0" fontId="115" fillId="0" borderId="108" xfId="0" applyFont="1" applyFill="1" applyBorder="1"/>
    <xf numFmtId="166" fontId="114" fillId="36" borderId="108" xfId="21413" applyFont="1" applyFill="1" applyBorder="1"/>
    <xf numFmtId="49" fontId="119" fillId="0" borderId="108" xfId="5" applyNumberFormat="1" applyFont="1" applyFill="1" applyBorder="1" applyAlignment="1" applyProtection="1">
      <alignment horizontal="right" vertical="center" wrapText="1"/>
      <protection locked="0"/>
    </xf>
    <xf numFmtId="49" fontId="120" fillId="0" borderId="108" xfId="5" applyNumberFormat="1" applyFont="1" applyFill="1" applyBorder="1" applyAlignment="1" applyProtection="1">
      <alignment horizontal="right" vertical="center" wrapText="1"/>
      <protection locked="0"/>
    </xf>
    <xf numFmtId="0" fontId="118" fillId="0" borderId="0" xfId="0" applyFont="1"/>
    <xf numFmtId="0" fontId="115" fillId="0" borderId="108" xfId="0" applyFont="1" applyBorder="1" applyAlignment="1">
      <alignment wrapText="1"/>
    </xf>
    <xf numFmtId="0" fontId="115" fillId="0" borderId="108" xfId="0" applyFont="1" applyBorder="1" applyAlignment="1">
      <alignment horizontal="left" indent="8"/>
    </xf>
    <xf numFmtId="0" fontId="115" fillId="0" borderId="0" xfId="0" applyFont="1" applyFill="1"/>
    <xf numFmtId="0" fontId="114" fillId="0" borderId="108" xfId="0" applyNumberFormat="1" applyFont="1" applyFill="1" applyBorder="1" applyAlignment="1">
      <alignment horizontal="left" vertical="center" wrapText="1"/>
    </xf>
    <xf numFmtId="0" fontId="115" fillId="0" borderId="0" xfId="0" applyFont="1" applyBorder="1"/>
    <xf numFmtId="0" fontId="118" fillId="0" borderId="108" xfId="0" applyFont="1" applyFill="1" applyBorder="1"/>
    <xf numFmtId="0" fontId="115" fillId="0" borderId="0" xfId="0" applyFont="1" applyBorder="1" applyAlignment="1">
      <alignment horizontal="left"/>
    </xf>
    <xf numFmtId="0" fontId="118" fillId="0" borderId="0" xfId="0" applyFont="1" applyBorder="1"/>
    <xf numFmtId="0" fontId="115" fillId="0" borderId="0" xfId="0" applyFont="1" applyFill="1" applyBorder="1"/>
    <xf numFmtId="0" fontId="118" fillId="0" borderId="108" xfId="0" applyFont="1" applyFill="1" applyBorder="1" applyAlignment="1">
      <alignment horizontal="center" vertical="center" wrapText="1"/>
    </xf>
    <xf numFmtId="0" fontId="117" fillId="0" borderId="108" xfId="0" applyFont="1" applyFill="1" applyBorder="1" applyAlignment="1">
      <alignment horizontal="left" indent="1"/>
    </xf>
    <xf numFmtId="0" fontId="117" fillId="0" borderId="108" xfId="0" applyFont="1" applyFill="1" applyBorder="1" applyAlignment="1">
      <alignment horizontal="left" wrapText="1" indent="1"/>
    </xf>
    <xf numFmtId="0" fontId="114" fillId="0" borderId="108" xfId="0" applyFont="1" applyFill="1" applyBorder="1" applyAlignment="1">
      <alignment horizontal="left" indent="1"/>
    </xf>
    <xf numFmtId="0" fontId="114" fillId="0" borderId="108" xfId="0" applyNumberFormat="1" applyFont="1" applyFill="1" applyBorder="1" applyAlignment="1">
      <alignment horizontal="left" indent="1"/>
    </xf>
    <xf numFmtId="0" fontId="114" fillId="0" borderId="108" xfId="0" applyFont="1" applyFill="1" applyBorder="1" applyAlignment="1">
      <alignment horizontal="left" wrapText="1" indent="2"/>
    </xf>
    <xf numFmtId="0" fontId="117" fillId="0" borderId="108" xfId="0" applyFont="1" applyFill="1" applyBorder="1" applyAlignment="1">
      <alignment horizontal="left" vertical="center" indent="1"/>
    </xf>
    <xf numFmtId="0" fontId="115" fillId="82" borderId="108" xfId="0" applyFont="1" applyFill="1" applyBorder="1"/>
    <xf numFmtId="0" fontId="115" fillId="0" borderId="108" xfId="0" applyFont="1" applyFill="1" applyBorder="1" applyAlignment="1">
      <alignment horizontal="left" wrapText="1"/>
    </xf>
    <xf numFmtId="0" fontId="115" fillId="0" borderId="108" xfId="0" applyFont="1" applyFill="1" applyBorder="1" applyAlignment="1">
      <alignment horizontal="left" wrapText="1" indent="2"/>
    </xf>
    <xf numFmtId="0" fontId="118" fillId="0" borderId="7" xfId="0" applyFont="1" applyBorder="1"/>
    <xf numFmtId="0" fontId="118" fillId="82" borderId="108" xfId="0" applyFont="1" applyFill="1" applyBorder="1"/>
    <xf numFmtId="0" fontId="115" fillId="0" borderId="0" xfId="0" applyFont="1" applyBorder="1" applyAlignment="1">
      <alignment horizontal="center" vertical="center"/>
    </xf>
    <xf numFmtId="0" fontId="115" fillId="0" borderId="0" xfId="0" applyFont="1" applyBorder="1" applyAlignment="1">
      <alignment horizontal="center" vertical="center" wrapText="1"/>
    </xf>
    <xf numFmtId="0" fontId="115" fillId="0" borderId="108" xfId="0" applyFont="1" applyBorder="1" applyAlignment="1">
      <alignment horizontal="center"/>
    </xf>
    <xf numFmtId="0" fontId="115" fillId="0" borderId="108" xfId="0" applyFont="1" applyBorder="1" applyAlignment="1">
      <alignment horizontal="left" indent="1"/>
    </xf>
    <xf numFmtId="0" fontId="115" fillId="0" borderId="7" xfId="0" applyFont="1" applyBorder="1"/>
    <xf numFmtId="0" fontId="115" fillId="0" borderId="108" xfId="0" applyFont="1" applyBorder="1" applyAlignment="1">
      <alignment horizontal="left" indent="2"/>
    </xf>
    <xf numFmtId="49" fontId="115" fillId="0" borderId="108" xfId="0" applyNumberFormat="1" applyFont="1" applyBorder="1" applyAlignment="1">
      <alignment horizontal="left" indent="3"/>
    </xf>
    <xf numFmtId="49" fontId="115" fillId="0" borderId="108" xfId="0" applyNumberFormat="1" applyFont="1" applyFill="1" applyBorder="1" applyAlignment="1">
      <alignment horizontal="left" indent="3"/>
    </xf>
    <xf numFmtId="49" fontId="115" fillId="0" borderId="108" xfId="0" applyNumberFormat="1" applyFont="1" applyBorder="1" applyAlignment="1">
      <alignment horizontal="left" indent="1"/>
    </xf>
    <xf numFmtId="49" fontId="115" fillId="0" borderId="108" xfId="0" applyNumberFormat="1" applyFont="1" applyFill="1" applyBorder="1" applyAlignment="1">
      <alignment horizontal="left" indent="1"/>
    </xf>
    <xf numFmtId="0" fontId="115" fillId="0" borderId="108" xfId="0" applyNumberFormat="1" applyFont="1" applyBorder="1" applyAlignment="1">
      <alignment horizontal="left" indent="1"/>
    </xf>
    <xf numFmtId="49" fontId="115" fillId="0" borderId="108" xfId="0" applyNumberFormat="1" applyFont="1" applyBorder="1" applyAlignment="1">
      <alignment horizontal="left" wrapText="1" indent="2"/>
    </xf>
    <xf numFmtId="49" fontId="115" fillId="0" borderId="108" xfId="0" applyNumberFormat="1" applyFont="1" applyFill="1" applyBorder="1" applyAlignment="1">
      <alignment horizontal="left" vertical="top" wrapText="1" indent="2"/>
    </xf>
    <xf numFmtId="49" fontId="115" fillId="0" borderId="108" xfId="0" applyNumberFormat="1" applyFont="1" applyFill="1" applyBorder="1" applyAlignment="1">
      <alignment horizontal="left" wrapText="1" indent="3"/>
    </xf>
    <xf numFmtId="49" fontId="115" fillId="0" borderId="108" xfId="0" applyNumberFormat="1" applyFont="1" applyFill="1" applyBorder="1" applyAlignment="1">
      <alignment horizontal="left" wrapText="1" indent="2"/>
    </xf>
    <xf numFmtId="0" fontId="115" fillId="0" borderId="108" xfId="0" applyNumberFormat="1" applyFont="1" applyFill="1" applyBorder="1" applyAlignment="1">
      <alignment horizontal="left" wrapText="1" indent="1"/>
    </xf>
    <xf numFmtId="0" fontId="117" fillId="0" borderId="138" xfId="0" applyNumberFormat="1" applyFont="1" applyFill="1" applyBorder="1" applyAlignment="1">
      <alignment horizontal="left" vertical="center" wrapText="1"/>
    </xf>
    <xf numFmtId="0" fontId="115" fillId="0" borderId="103"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7" fillId="0" borderId="108" xfId="0" applyNumberFormat="1" applyFont="1" applyFill="1" applyBorder="1" applyAlignment="1">
      <alignment horizontal="left" vertical="center" wrapText="1"/>
    </xf>
    <xf numFmtId="0" fontId="115" fillId="0" borderId="0" xfId="0" applyFont="1" applyAlignment="1">
      <alignment horizontal="center" vertical="center"/>
    </xf>
    <xf numFmtId="0" fontId="123" fillId="0" borderId="0" xfId="0" applyFont="1"/>
    <xf numFmtId="0" fontId="123" fillId="0" borderId="0" xfId="0" applyFont="1" applyAlignment="1">
      <alignment horizontal="center" vertical="center"/>
    </xf>
    <xf numFmtId="0" fontId="115" fillId="0" borderId="108" xfId="0" applyFont="1" applyFill="1" applyBorder="1" applyAlignment="1">
      <alignment horizontal="left" indent="1"/>
    </xf>
    <xf numFmtId="49" fontId="104" fillId="0" borderId="108" xfId="0" applyNumberFormat="1" applyFont="1" applyFill="1" applyBorder="1" applyAlignment="1">
      <alignment horizontal="right" vertical="center"/>
    </xf>
    <xf numFmtId="0" fontId="104" fillId="3" borderId="108" xfId="5" applyNumberFormat="1" applyFont="1" applyFill="1" applyBorder="1" applyAlignment="1" applyProtection="1">
      <alignment horizontal="right" vertical="center"/>
      <protection locked="0"/>
    </xf>
    <xf numFmtId="0" fontId="104" fillId="0" borderId="108" xfId="0" applyNumberFormat="1" applyFont="1" applyFill="1" applyBorder="1" applyAlignment="1">
      <alignment vertical="center" wrapText="1"/>
    </xf>
    <xf numFmtId="0" fontId="104" fillId="81" borderId="108" xfId="0" applyNumberFormat="1" applyFont="1" applyFill="1" applyBorder="1" applyAlignment="1">
      <alignment horizontal="left" vertical="center" wrapText="1"/>
    </xf>
    <xf numFmtId="0" fontId="124" fillId="0" borderId="108" xfId="0" applyNumberFormat="1" applyFont="1" applyFill="1" applyBorder="1" applyAlignment="1">
      <alignment horizontal="left" vertical="center" wrapText="1"/>
    </xf>
    <xf numFmtId="0" fontId="104" fillId="0" borderId="108" xfId="0" applyNumberFormat="1" applyFont="1" applyFill="1" applyBorder="1" applyAlignment="1">
      <alignment vertical="center"/>
    </xf>
    <xf numFmtId="0" fontId="124" fillId="0" borderId="108" xfId="0" applyNumberFormat="1" applyFont="1" applyFill="1" applyBorder="1" applyAlignment="1">
      <alignment vertical="center" wrapText="1"/>
    </xf>
    <xf numFmtId="2" fontId="104" fillId="3" borderId="108" xfId="5" applyNumberFormat="1" applyFont="1" applyFill="1" applyBorder="1" applyAlignment="1" applyProtection="1">
      <alignment horizontal="right" vertical="center"/>
      <protection locked="0"/>
    </xf>
    <xf numFmtId="0" fontId="104" fillId="0" borderId="108" xfId="0" applyNumberFormat="1" applyFont="1" applyFill="1" applyBorder="1" applyAlignment="1">
      <alignment horizontal="left" vertical="center" wrapText="1"/>
    </xf>
    <xf numFmtId="0" fontId="104" fillId="0" borderId="108" xfId="0" applyNumberFormat="1" applyFont="1" applyFill="1" applyBorder="1" applyAlignment="1">
      <alignment horizontal="right" vertical="center"/>
    </xf>
    <xf numFmtId="0" fontId="125" fillId="0" borderId="0" xfId="0" applyFont="1" applyFill="1" applyBorder="1" applyAlignment="1"/>
    <xf numFmtId="0" fontId="104" fillId="0" borderId="108" xfId="12672" applyFont="1" applyFill="1" applyBorder="1" applyAlignment="1">
      <alignment horizontal="left" vertical="center" wrapText="1"/>
    </xf>
    <xf numFmtId="0" fontId="104" fillId="0" borderId="103" xfId="0" applyNumberFormat="1" applyFont="1" applyFill="1" applyBorder="1" applyAlignment="1">
      <alignment horizontal="left" vertical="top" wrapText="1"/>
    </xf>
    <xf numFmtId="0" fontId="126" fillId="0" borderId="108" xfId="0" applyFont="1" applyBorder="1"/>
    <xf numFmtId="0" fontId="124" fillId="0" borderId="108" xfId="0" applyFont="1" applyBorder="1" applyAlignment="1">
      <alignment horizontal="left" vertical="top" wrapText="1"/>
    </xf>
    <xf numFmtId="0" fontId="124" fillId="0" borderId="108" xfId="0" applyFont="1" applyBorder="1"/>
    <xf numFmtId="0" fontId="124" fillId="0" borderId="108" xfId="0" applyFont="1" applyBorder="1" applyAlignment="1">
      <alignment horizontal="left" wrapText="1" indent="2"/>
    </xf>
    <xf numFmtId="0" fontId="104" fillId="0" borderId="108" xfId="12672" applyFont="1" applyFill="1" applyBorder="1" applyAlignment="1">
      <alignment horizontal="left" vertical="center" wrapText="1" indent="2"/>
    </xf>
    <xf numFmtId="0" fontId="124" fillId="0" borderId="108" xfId="0" applyFont="1" applyBorder="1" applyAlignment="1">
      <alignment horizontal="left" vertical="top" wrapText="1" indent="2"/>
    </xf>
    <xf numFmtId="0" fontId="126" fillId="0" borderId="7" xfId="0" applyFont="1" applyBorder="1"/>
    <xf numFmtId="0" fontId="124" fillId="0" borderId="108" xfId="0" applyFont="1" applyFill="1" applyBorder="1" applyAlignment="1">
      <alignment horizontal="left" wrapText="1" indent="2"/>
    </xf>
    <xf numFmtId="0" fontId="124" fillId="0" borderId="108" xfId="0" applyFont="1" applyBorder="1" applyAlignment="1">
      <alignment horizontal="left" indent="1"/>
    </xf>
    <xf numFmtId="0" fontId="124" fillId="0" borderId="108" xfId="0" applyFont="1" applyBorder="1" applyAlignment="1">
      <alignment horizontal="left" indent="2"/>
    </xf>
    <xf numFmtId="49" fontId="124" fillId="0" borderId="108" xfId="0" applyNumberFormat="1" applyFont="1" applyFill="1" applyBorder="1" applyAlignment="1">
      <alignment horizontal="left" indent="3"/>
    </xf>
    <xf numFmtId="49" fontId="124" fillId="0" borderId="108" xfId="0" applyNumberFormat="1" applyFont="1" applyFill="1" applyBorder="1" applyAlignment="1">
      <alignment horizontal="left" vertical="center" indent="1"/>
    </xf>
    <xf numFmtId="0" fontId="104" fillId="0" borderId="108" xfId="0" applyFont="1" applyFill="1" applyBorder="1" applyAlignment="1">
      <alignment vertical="center" wrapText="1"/>
    </xf>
    <xf numFmtId="49" fontId="124" fillId="0" borderId="108" xfId="0" applyNumberFormat="1" applyFont="1" applyFill="1" applyBorder="1" applyAlignment="1">
      <alignment horizontal="left" vertical="top" wrapText="1" indent="2"/>
    </xf>
    <xf numFmtId="49" fontId="124" fillId="0" borderId="108" xfId="0" applyNumberFormat="1" applyFont="1" applyFill="1" applyBorder="1" applyAlignment="1">
      <alignment horizontal="left" vertical="top" wrapText="1"/>
    </xf>
    <xf numFmtId="49" fontId="124" fillId="0" borderId="108" xfId="0" applyNumberFormat="1" applyFont="1" applyFill="1" applyBorder="1" applyAlignment="1">
      <alignment horizontal="left" wrapText="1" indent="3"/>
    </xf>
    <xf numFmtId="49" fontId="124" fillId="0" borderId="108" xfId="0" applyNumberFormat="1" applyFont="1" applyFill="1" applyBorder="1" applyAlignment="1">
      <alignment horizontal="left" wrapText="1" indent="2"/>
    </xf>
    <xf numFmtId="49" fontId="124" fillId="0" borderId="108" xfId="0" applyNumberFormat="1" applyFont="1" applyFill="1" applyBorder="1" applyAlignment="1">
      <alignment vertical="top" wrapText="1"/>
    </xf>
    <xf numFmtId="0" fontId="11" fillId="0" borderId="108" xfId="17" applyFill="1" applyBorder="1" applyAlignment="1" applyProtection="1">
      <alignment wrapText="1"/>
    </xf>
    <xf numFmtId="49" fontId="124" fillId="0" borderId="108" xfId="0" applyNumberFormat="1" applyFont="1" applyFill="1" applyBorder="1" applyAlignment="1">
      <alignment horizontal="left" vertical="center" wrapText="1" indent="3"/>
    </xf>
    <xf numFmtId="49" fontId="115" fillId="0" borderId="108" xfId="0" applyNumberFormat="1" applyFont="1" applyFill="1" applyBorder="1" applyAlignment="1">
      <alignment horizontal="left" wrapText="1" indent="1"/>
    </xf>
    <xf numFmtId="0" fontId="124" fillId="0" borderId="108" xfId="0" applyFont="1" applyBorder="1" applyAlignment="1">
      <alignment horizontal="left" vertical="center" wrapText="1" indent="2"/>
    </xf>
    <xf numFmtId="0" fontId="104" fillId="0" borderId="108" xfId="0" applyFont="1" applyFill="1" applyBorder="1" applyAlignment="1">
      <alignment horizontal="left" vertical="center" wrapText="1"/>
    </xf>
    <xf numFmtId="0" fontId="115" fillId="0" borderId="0" xfId="0" applyFont="1" applyBorder="1" applyAlignment="1">
      <alignment horizontal="left" indent="1"/>
    </xf>
    <xf numFmtId="0" fontId="115" fillId="0" borderId="0" xfId="0" applyFont="1" applyBorder="1" applyAlignment="1">
      <alignment horizontal="left" indent="2"/>
    </xf>
    <xf numFmtId="49" fontId="115" fillId="0" borderId="0" xfId="0" applyNumberFormat="1" applyFont="1" applyBorder="1" applyAlignment="1">
      <alignment horizontal="left" indent="3"/>
    </xf>
    <xf numFmtId="49" fontId="115" fillId="0" borderId="0" xfId="0" applyNumberFormat="1" applyFont="1" applyBorder="1" applyAlignment="1">
      <alignment horizontal="left" indent="1"/>
    </xf>
    <xf numFmtId="49" fontId="115" fillId="0" borderId="0" xfId="0" applyNumberFormat="1" applyFont="1" applyBorder="1" applyAlignment="1">
      <alignment horizontal="left" wrapText="1" indent="2"/>
    </xf>
    <xf numFmtId="49" fontId="115" fillId="0" borderId="0" xfId="0" applyNumberFormat="1" applyFont="1" applyFill="1" applyBorder="1" applyAlignment="1">
      <alignment horizontal="left" wrapText="1" indent="3"/>
    </xf>
    <xf numFmtId="0" fontId="115" fillId="0" borderId="0" xfId="0" applyNumberFormat="1" applyFont="1" applyFill="1" applyBorder="1" applyAlignment="1">
      <alignment horizontal="left" wrapText="1" indent="1"/>
    </xf>
    <xf numFmtId="0" fontId="104" fillId="81" borderId="108" xfId="0" applyFont="1" applyFill="1" applyBorder="1" applyAlignment="1">
      <alignment horizontal="left" vertical="center" wrapText="1"/>
    </xf>
    <xf numFmtId="49" fontId="103" fillId="0" borderId="108" xfId="0" applyNumberFormat="1" applyFont="1" applyFill="1" applyBorder="1" applyAlignment="1">
      <alignment horizontal="right" vertical="center"/>
    </xf>
    <xf numFmtId="0" fontId="104" fillId="0" borderId="108" xfId="0" applyFont="1" applyFill="1" applyBorder="1" applyAlignment="1">
      <alignment horizontal="left" vertical="center" wrapText="1"/>
    </xf>
    <xf numFmtId="0" fontId="118" fillId="0" borderId="108"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04" fillId="0" borderId="107" xfId="0" applyNumberFormat="1" applyFont="1" applyFill="1" applyBorder="1" applyAlignment="1">
      <alignment horizontal="left" vertical="center" wrapText="1"/>
    </xf>
    <xf numFmtId="0" fontId="115" fillId="0" borderId="0" xfId="0" applyFont="1" applyFill="1" applyAlignment="1">
      <alignment horizontal="left" vertical="top" wrapText="1"/>
    </xf>
    <xf numFmtId="0" fontId="121" fillId="0" borderId="108" xfId="13" applyFont="1" applyFill="1" applyBorder="1" applyAlignment="1" applyProtection="1">
      <alignment horizontal="left" vertical="center" wrapText="1"/>
      <protection locked="0"/>
    </xf>
    <xf numFmtId="0" fontId="115" fillId="0" borderId="108" xfId="0" applyFont="1" applyFill="1" applyBorder="1" applyAlignment="1">
      <alignment horizontal="center" vertical="center" wrapText="1"/>
    </xf>
    <xf numFmtId="0" fontId="115" fillId="0" borderId="0" xfId="0" applyFont="1" applyFill="1" applyBorder="1" applyAlignment="1">
      <alignment horizontal="center" vertical="center"/>
    </xf>
    <xf numFmtId="0" fontId="115" fillId="0" borderId="7" xfId="0" applyFont="1" applyFill="1" applyBorder="1"/>
    <xf numFmtId="49" fontId="115" fillId="0" borderId="108" xfId="0" applyNumberFormat="1" applyFont="1" applyFill="1" applyBorder="1" applyAlignment="1">
      <alignment horizontal="center" vertical="center" wrapText="1"/>
    </xf>
    <xf numFmtId="164" fontId="20" fillId="0" borderId="108" xfId="7" applyNumberFormat="1" applyFont="1" applyBorder="1" applyAlignment="1">
      <alignment vertical="center" wrapText="1"/>
    </xf>
    <xf numFmtId="164" fontId="20" fillId="0" borderId="109" xfId="7" applyNumberFormat="1" applyFont="1" applyBorder="1" applyAlignment="1">
      <alignment vertical="center" wrapText="1"/>
    </xf>
    <xf numFmtId="164" fontId="20" fillId="0" borderId="24" xfId="7" applyNumberFormat="1" applyFont="1" applyBorder="1" applyAlignment="1">
      <alignment vertical="center" wrapText="1"/>
    </xf>
    <xf numFmtId="164" fontId="20" fillId="0" borderId="108" xfId="7" applyNumberFormat="1" applyFont="1" applyFill="1" applyBorder="1" applyAlignment="1">
      <alignment vertical="center" wrapText="1"/>
    </xf>
    <xf numFmtId="164" fontId="20" fillId="0" borderId="24" xfId="7" applyNumberFormat="1" applyFont="1" applyFill="1" applyBorder="1" applyAlignment="1">
      <alignment vertical="center" wrapText="1"/>
    </xf>
    <xf numFmtId="164" fontId="7" fillId="3" borderId="23" xfId="7" applyNumberFormat="1" applyFont="1" applyFill="1" applyBorder="1" applyAlignment="1" applyProtection="1">
      <alignment vertical="top" wrapText="1"/>
      <protection locked="0"/>
    </xf>
    <xf numFmtId="43" fontId="7" fillId="36" borderId="23" xfId="7" applyFont="1" applyFill="1" applyBorder="1" applyAlignment="1" applyProtection="1">
      <alignment vertical="top" wrapText="1"/>
    </xf>
    <xf numFmtId="164" fontId="7" fillId="36" borderId="23" xfId="7" applyNumberFormat="1" applyFont="1" applyFill="1" applyBorder="1" applyAlignment="1" applyProtection="1">
      <alignment vertical="top" wrapText="1"/>
    </xf>
    <xf numFmtId="164" fontId="4"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right" vertical="center" wrapText="1"/>
    </xf>
    <xf numFmtId="164" fontId="107" fillId="0" borderId="12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22" fillId="0" borderId="14" xfId="7" applyNumberFormat="1" applyFont="1" applyBorder="1" applyAlignment="1">
      <alignment vertical="center"/>
    </xf>
    <xf numFmtId="164" fontId="16" fillId="0" borderId="14" xfId="7" applyNumberFormat="1" applyFont="1" applyBorder="1" applyAlignment="1">
      <alignment vertical="center"/>
    </xf>
    <xf numFmtId="164" fontId="22" fillId="0" borderId="15" xfId="7" applyNumberFormat="1" applyFont="1" applyBorder="1" applyAlignment="1">
      <alignment vertical="center"/>
    </xf>
    <xf numFmtId="164" fontId="22" fillId="0" borderId="35" xfId="7" applyNumberFormat="1" applyFont="1" applyBorder="1" applyAlignment="1">
      <alignment vertical="center"/>
    </xf>
    <xf numFmtId="164" fontId="22" fillId="0" borderId="18" xfId="7" applyNumberFormat="1" applyFont="1" applyBorder="1" applyAlignment="1">
      <alignment vertical="center"/>
    </xf>
    <xf numFmtId="164" fontId="16" fillId="0" borderId="15" xfId="7"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4" xfId="7" applyNumberFormat="1" applyFont="1" applyBorder="1" applyAlignment="1">
      <alignment wrapText="1"/>
    </xf>
    <xf numFmtId="164" fontId="4" fillId="0" borderId="24" xfId="7" applyNumberFormat="1" applyFont="1" applyBorder="1" applyAlignment="1"/>
    <xf numFmtId="43" fontId="4" fillId="36" borderId="57" xfId="7" applyFont="1" applyFill="1" applyBorder="1" applyAlignment="1"/>
    <xf numFmtId="164" fontId="4" fillId="36" borderId="57" xfId="7" applyNumberFormat="1" applyFont="1" applyFill="1" applyBorder="1" applyAlignment="1"/>
    <xf numFmtId="164" fontId="4" fillId="36" borderId="58"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9" fontId="4" fillId="0" borderId="122" xfId="20961" applyFont="1" applyBorder="1" applyAlignment="1">
      <alignment horizontal="right"/>
    </xf>
    <xf numFmtId="164" fontId="9" fillId="3" borderId="3" xfId="7" applyNumberFormat="1" applyFont="1" applyFill="1" applyBorder="1" applyProtection="1">
      <protection locked="0"/>
    </xf>
    <xf numFmtId="164" fontId="9" fillId="36" borderId="23" xfId="7" applyNumberFormat="1" applyFont="1" applyFill="1" applyBorder="1" applyProtection="1">
      <protection locked="0"/>
    </xf>
    <xf numFmtId="164" fontId="10" fillId="36" borderId="27" xfId="7" applyNumberFormat="1" applyFont="1" applyFill="1" applyBorder="1" applyAlignment="1" applyProtection="1">
      <protection locked="0"/>
    </xf>
    <xf numFmtId="10" fontId="111" fillId="80" borderId="108" xfId="20961" applyNumberFormat="1" applyFont="1" applyFill="1" applyBorder="1" applyAlignment="1" applyProtection="1">
      <alignment horizontal="right" vertical="center"/>
    </xf>
    <xf numFmtId="164" fontId="118" fillId="0" borderId="108" xfId="7" applyNumberFormat="1" applyFont="1" applyBorder="1"/>
    <xf numFmtId="164" fontId="115" fillId="0" borderId="108" xfId="7" applyNumberFormat="1" applyFont="1" applyBorder="1"/>
    <xf numFmtId="164" fontId="115" fillId="0" borderId="108" xfId="7" applyNumberFormat="1" applyFont="1" applyFill="1" applyBorder="1"/>
    <xf numFmtId="194" fontId="128" fillId="36" borderId="108" xfId="21413" applyNumberFormat="1" applyFont="1" applyFill="1" applyBorder="1"/>
    <xf numFmtId="164" fontId="115" fillId="0" borderId="0" xfId="0" applyNumberFormat="1" applyFont="1"/>
    <xf numFmtId="0" fontId="22" fillId="0" borderId="108" xfId="0" applyFont="1" applyBorder="1"/>
    <xf numFmtId="0" fontId="129" fillId="0" borderId="108" xfId="17" applyFont="1" applyBorder="1" applyAlignment="1" applyProtection="1"/>
    <xf numFmtId="14" fontId="7" fillId="0" borderId="0" xfId="0" applyNumberFormat="1" applyFont="1" applyAlignment="1">
      <alignment horizontal="left"/>
    </xf>
    <xf numFmtId="14" fontId="4" fillId="0" borderId="0" xfId="0" applyNumberFormat="1" applyFont="1" applyAlignment="1">
      <alignment horizontal="left"/>
    </xf>
    <xf numFmtId="14" fontId="115" fillId="0" borderId="0" xfId="0" applyNumberFormat="1" applyFont="1" applyAlignment="1">
      <alignment horizontal="left"/>
    </xf>
    <xf numFmtId="0" fontId="130" fillId="0" borderId="0" xfId="0" applyFont="1"/>
    <xf numFmtId="14" fontId="130" fillId="0" borderId="0" xfId="0" applyNumberFormat="1" applyFont="1" applyAlignment="1">
      <alignment horizontal="left"/>
    </xf>
    <xf numFmtId="0" fontId="130" fillId="0" borderId="0" xfId="0" applyFont="1" applyFill="1"/>
    <xf numFmtId="0" fontId="131" fillId="0" borderId="0" xfId="0" applyFont="1" applyFill="1" applyAlignment="1">
      <alignment horizontal="center"/>
    </xf>
    <xf numFmtId="0" fontId="132" fillId="3" borderId="120" xfId="0" applyFont="1" applyFill="1" applyBorder="1" applyAlignment="1">
      <alignment horizontal="left"/>
    </xf>
    <xf numFmtId="0" fontId="132" fillId="3" borderId="121" xfId="0" applyFont="1" applyFill="1" applyBorder="1" applyAlignment="1">
      <alignment horizontal="left"/>
    </xf>
    <xf numFmtId="0" fontId="130" fillId="0" borderId="108" xfId="0" applyFont="1" applyFill="1" applyBorder="1" applyAlignment="1">
      <alignment horizontal="center" vertical="center" wrapText="1"/>
    </xf>
    <xf numFmtId="0" fontId="130" fillId="0" borderId="122" xfId="0" applyFont="1" applyFill="1" applyBorder="1" applyAlignment="1">
      <alignment horizontal="center" vertical="center" wrapText="1"/>
    </xf>
    <xf numFmtId="0" fontId="131" fillId="3" borderId="123" xfId="0" applyFont="1" applyFill="1" applyBorder="1" applyAlignment="1">
      <alignment vertical="center"/>
    </xf>
    <xf numFmtId="0" fontId="130" fillId="3" borderId="106" xfId="0" applyFont="1" applyFill="1" applyBorder="1" applyAlignment="1">
      <alignment vertical="center"/>
    </xf>
    <xf numFmtId="0" fontId="130" fillId="3" borderId="24" xfId="0" applyFont="1" applyFill="1" applyBorder="1" applyAlignment="1">
      <alignment vertical="center"/>
    </xf>
    <xf numFmtId="0" fontId="130" fillId="0" borderId="78" xfId="0" applyFont="1" applyFill="1" applyBorder="1" applyAlignment="1">
      <alignment horizontal="center" vertical="center"/>
    </xf>
    <xf numFmtId="0" fontId="130" fillId="0" borderId="7" xfId="0" applyFont="1" applyFill="1" applyBorder="1" applyAlignment="1">
      <alignment vertical="center"/>
    </xf>
    <xf numFmtId="3" fontId="17" fillId="37" borderId="0" xfId="20" applyNumberFormat="1" applyFont="1" applyBorder="1"/>
    <xf numFmtId="3" fontId="130" fillId="0" borderId="59" xfId="0" applyNumberFormat="1" applyFont="1" applyFill="1" applyBorder="1" applyAlignment="1">
      <alignment vertical="center"/>
    </xf>
    <xf numFmtId="3" fontId="130" fillId="0" borderId="73" xfId="0" applyNumberFormat="1" applyFont="1" applyFill="1" applyBorder="1" applyAlignment="1">
      <alignment vertical="center"/>
    </xf>
    <xf numFmtId="3" fontId="130" fillId="3" borderId="106" xfId="0" applyNumberFormat="1" applyFont="1" applyFill="1" applyBorder="1" applyAlignment="1">
      <alignment vertical="center"/>
    </xf>
    <xf numFmtId="3" fontId="130" fillId="3" borderId="24" xfId="0" applyNumberFormat="1" applyFont="1" applyFill="1" applyBorder="1" applyAlignment="1">
      <alignment vertical="center"/>
    </xf>
    <xf numFmtId="0" fontId="130" fillId="0" borderId="124" xfId="0" applyFont="1" applyFill="1" applyBorder="1" applyAlignment="1">
      <alignment horizontal="center" vertical="center"/>
    </xf>
    <xf numFmtId="0" fontId="130" fillId="0" borderId="108" xfId="0" applyFont="1" applyFill="1" applyBorder="1" applyAlignment="1">
      <alignment vertical="center"/>
    </xf>
    <xf numFmtId="3" fontId="130" fillId="0" borderId="108" xfId="0" applyNumberFormat="1" applyFont="1" applyFill="1" applyBorder="1" applyAlignment="1">
      <alignment vertical="center"/>
    </xf>
    <xf numFmtId="3" fontId="130" fillId="0" borderId="109" xfId="0" applyNumberFormat="1" applyFont="1" applyFill="1" applyBorder="1" applyAlignment="1">
      <alignment vertical="center"/>
    </xf>
    <xf numFmtId="3" fontId="130" fillId="0" borderId="122" xfId="0" applyNumberFormat="1" applyFont="1" applyFill="1" applyBorder="1" applyAlignment="1">
      <alignment vertical="center"/>
    </xf>
    <xf numFmtId="0" fontId="131" fillId="0" borderId="108" xfId="0" applyFont="1" applyFill="1" applyBorder="1" applyAlignment="1">
      <alignment vertical="center"/>
    </xf>
    <xf numFmtId="0" fontId="130" fillId="0" borderId="25" xfId="0" applyFont="1" applyFill="1" applyBorder="1" applyAlignment="1">
      <alignment horizontal="center" vertical="center"/>
    </xf>
    <xf numFmtId="0" fontId="131" fillId="0" borderId="26" xfId="0" applyFont="1" applyFill="1" applyBorder="1" applyAlignment="1">
      <alignment vertical="center"/>
    </xf>
    <xf numFmtId="3" fontId="130" fillId="0" borderId="26" xfId="0" applyNumberFormat="1" applyFont="1" applyFill="1" applyBorder="1" applyAlignment="1">
      <alignment vertical="center"/>
    </xf>
    <xf numFmtId="3" fontId="130" fillId="0" borderId="28" xfId="0" applyNumberFormat="1" applyFont="1" applyFill="1" applyBorder="1" applyAlignment="1">
      <alignment vertical="center"/>
    </xf>
    <xf numFmtId="3" fontId="130" fillId="0" borderId="27" xfId="0" applyNumberFormat="1" applyFont="1" applyFill="1" applyBorder="1" applyAlignment="1">
      <alignment vertical="center"/>
    </xf>
    <xf numFmtId="0" fontId="130" fillId="3" borderId="72" xfId="0" applyFont="1" applyFill="1" applyBorder="1" applyAlignment="1">
      <alignment horizontal="center" vertical="center"/>
    </xf>
    <xf numFmtId="0" fontId="130" fillId="3" borderId="0" xfId="0" applyFont="1" applyFill="1" applyBorder="1" applyAlignment="1">
      <alignment vertical="center"/>
    </xf>
    <xf numFmtId="0" fontId="130" fillId="0" borderId="19" xfId="0" applyFont="1" applyFill="1" applyBorder="1" applyAlignment="1">
      <alignment horizontal="center" vertical="center"/>
    </xf>
    <xf numFmtId="0" fontId="130" fillId="0" borderId="20" xfId="0" applyFont="1" applyFill="1" applyBorder="1" applyAlignment="1">
      <alignment vertical="center"/>
    </xf>
    <xf numFmtId="169" fontId="17" fillId="37" borderId="61" xfId="20" applyFont="1" applyBorder="1"/>
    <xf numFmtId="3" fontId="130" fillId="0" borderId="30" xfId="0" applyNumberFormat="1" applyFont="1" applyFill="1" applyBorder="1" applyAlignment="1">
      <alignment vertical="center"/>
    </xf>
    <xf numFmtId="3" fontId="130" fillId="0" borderId="21" xfId="0" applyNumberFormat="1" applyFont="1" applyFill="1" applyBorder="1" applyAlignment="1">
      <alignment vertical="center"/>
    </xf>
    <xf numFmtId="0" fontId="130" fillId="0" borderId="115" xfId="0" applyFont="1" applyFill="1" applyBorder="1" applyAlignment="1">
      <alignment horizontal="center" vertical="center"/>
    </xf>
    <xf numFmtId="0" fontId="130" fillId="0" borderId="103" xfId="0" applyFont="1" applyFill="1" applyBorder="1" applyAlignment="1">
      <alignment vertical="center"/>
    </xf>
    <xf numFmtId="169" fontId="17" fillId="37" borderId="28" xfId="20" applyFont="1" applyBorder="1"/>
    <xf numFmtId="169" fontId="17" fillId="37" borderId="119" xfId="20" applyFont="1" applyBorder="1"/>
    <xf numFmtId="169" fontId="17" fillId="37" borderId="125" xfId="20" applyFont="1" applyBorder="1"/>
    <xf numFmtId="3" fontId="130" fillId="0" borderId="104" xfId="0" applyNumberFormat="1" applyFont="1" applyFill="1" applyBorder="1" applyAlignment="1">
      <alignment vertical="center"/>
    </xf>
    <xf numFmtId="3" fontId="130" fillId="0" borderId="116" xfId="0" applyNumberFormat="1" applyFont="1" applyFill="1" applyBorder="1" applyAlignment="1">
      <alignment vertical="center"/>
    </xf>
    <xf numFmtId="0" fontId="130" fillId="0" borderId="117" xfId="0" applyFont="1" applyFill="1" applyBorder="1" applyAlignment="1">
      <alignment horizontal="center" vertical="center"/>
    </xf>
    <xf numFmtId="0" fontId="130" fillId="0" borderId="105" xfId="0" applyFont="1" applyFill="1" applyBorder="1" applyAlignment="1">
      <alignment vertical="center"/>
    </xf>
    <xf numFmtId="169" fontId="17" fillId="37" borderId="34" xfId="20" applyFont="1" applyBorder="1"/>
    <xf numFmtId="10" fontId="130" fillId="0" borderId="102" xfId="20641" applyNumberFormat="1" applyFont="1" applyFill="1" applyBorder="1" applyAlignment="1">
      <alignment vertical="center"/>
    </xf>
    <xf numFmtId="10" fontId="130" fillId="0" borderId="118" xfId="20641" applyNumberFormat="1" applyFont="1" applyFill="1" applyBorder="1" applyAlignment="1">
      <alignment vertical="center"/>
    </xf>
    <xf numFmtId="0" fontId="130" fillId="0" borderId="0" xfId="0" applyFont="1" applyAlignment="1">
      <alignment wrapText="1"/>
    </xf>
    <xf numFmtId="0" fontId="133" fillId="0" borderId="0" xfId="0" applyFont="1"/>
    <xf numFmtId="0" fontId="130" fillId="0" borderId="122" xfId="0" applyFont="1" applyBorder="1" applyAlignment="1"/>
    <xf numFmtId="0" fontId="130" fillId="0" borderId="24" xfId="0" applyFont="1" applyBorder="1" applyAlignment="1"/>
    <xf numFmtId="0" fontId="130" fillId="0" borderId="27" xfId="0" applyFont="1" applyBorder="1" applyAlignment="1"/>
    <xf numFmtId="0" fontId="17" fillId="0" borderId="0" xfId="0" applyFont="1" applyBorder="1" applyAlignment="1">
      <alignment horizontal="left" wrapText="1"/>
    </xf>
    <xf numFmtId="0" fontId="18" fillId="0" borderId="0" xfId="0" applyFont="1" applyFill="1" applyBorder="1" applyAlignment="1">
      <alignment horizontal="center" wrapText="1"/>
    </xf>
    <xf numFmtId="0" fontId="17" fillId="0" borderId="0" xfId="0" applyFont="1" applyBorder="1" applyAlignment="1">
      <alignment horizontal="right" wrapText="1"/>
    </xf>
    <xf numFmtId="0" fontId="17" fillId="0" borderId="19" xfId="0" applyFont="1" applyBorder="1"/>
    <xf numFmtId="0" fontId="18" fillId="0" borderId="30" xfId="0" applyFont="1" applyBorder="1" applyAlignment="1">
      <alignment horizontal="center" wrapText="1"/>
    </xf>
    <xf numFmtId="0" fontId="18" fillId="0" borderId="21" xfId="0" applyFont="1" applyBorder="1" applyAlignment="1">
      <alignment horizontal="center"/>
    </xf>
    <xf numFmtId="0" fontId="17" fillId="0" borderId="22" xfId="0" applyFont="1" applyBorder="1" applyAlignment="1">
      <alignment vertical="center"/>
    </xf>
    <xf numFmtId="0" fontId="17" fillId="0" borderId="8" xfId="0" applyFont="1" applyBorder="1" applyAlignment="1">
      <alignment wrapText="1"/>
    </xf>
    <xf numFmtId="0" fontId="18" fillId="0" borderId="8" xfId="0" applyFont="1" applyBorder="1" applyAlignment="1">
      <alignment horizontal="center" vertical="center" wrapText="1"/>
    </xf>
    <xf numFmtId="0" fontId="18" fillId="0" borderId="122" xfId="0" applyFont="1" applyBorder="1" applyAlignment="1">
      <alignment horizontal="center" vertical="center" wrapText="1"/>
    </xf>
    <xf numFmtId="0" fontId="17" fillId="0" borderId="122" xfId="0" applyFont="1" applyBorder="1" applyAlignment="1"/>
    <xf numFmtId="0" fontId="17" fillId="0" borderId="122" xfId="0" applyFont="1" applyBorder="1" applyAlignment="1">
      <alignment horizontal="left" vertical="center" wrapText="1"/>
    </xf>
    <xf numFmtId="0" fontId="17" fillId="0" borderId="109" xfId="0" applyFont="1" applyBorder="1" applyAlignment="1">
      <alignment wrapText="1"/>
    </xf>
    <xf numFmtId="0" fontId="17" fillId="0" borderId="24" xfId="0" applyFont="1" applyBorder="1" applyAlignment="1">
      <alignment wrapText="1"/>
    </xf>
    <xf numFmtId="0" fontId="17" fillId="0" borderId="108" xfId="0" applyFont="1" applyBorder="1" applyAlignment="1">
      <alignment wrapText="1"/>
    </xf>
    <xf numFmtId="10" fontId="130" fillId="0" borderId="24" xfId="20961" applyNumberFormat="1" applyFont="1" applyBorder="1" applyAlignment="1"/>
    <xf numFmtId="10" fontId="130" fillId="0" borderId="122" xfId="20961" applyNumberFormat="1" applyFont="1" applyBorder="1" applyAlignment="1"/>
    <xf numFmtId="0" fontId="17" fillId="0" borderId="104" xfId="0" applyFont="1" applyBorder="1" applyAlignment="1">
      <alignment wrapText="1"/>
    </xf>
    <xf numFmtId="10" fontId="130" fillId="0" borderId="116" xfId="20961" applyNumberFormat="1" applyFont="1" applyBorder="1" applyAlignment="1"/>
    <xf numFmtId="0" fontId="17" fillId="0" borderId="25" xfId="0" applyFont="1" applyBorder="1"/>
    <xf numFmtId="0" fontId="17" fillId="0" borderId="28" xfId="0" applyFont="1" applyBorder="1" applyAlignment="1">
      <alignment wrapText="1"/>
    </xf>
    <xf numFmtId="164" fontId="134" fillId="36" borderId="108" xfId="7" applyNumberFormat="1" applyFont="1" applyFill="1" applyBorder="1" applyAlignment="1" applyProtection="1">
      <alignment horizontal="right"/>
    </xf>
    <xf numFmtId="164" fontId="134" fillId="36" borderId="122" xfId="7" applyNumberFormat="1" applyFont="1" applyFill="1" applyBorder="1" applyAlignment="1" applyProtection="1">
      <alignment horizontal="right"/>
    </xf>
    <xf numFmtId="164" fontId="134" fillId="0" borderId="108" xfId="7" applyNumberFormat="1" applyFont="1" applyFill="1" applyBorder="1" applyAlignment="1" applyProtection="1">
      <alignment horizontal="right"/>
    </xf>
    <xf numFmtId="164" fontId="134" fillId="36" borderId="26" xfId="7" applyNumberFormat="1" applyFont="1" applyFill="1" applyBorder="1" applyAlignment="1" applyProtection="1">
      <alignment horizontal="right"/>
    </xf>
    <xf numFmtId="164" fontId="134" fillId="36" borderId="27" xfId="7" applyNumberFormat="1" applyFont="1" applyFill="1" applyBorder="1" applyAlignment="1" applyProtection="1">
      <alignment horizontal="right"/>
    </xf>
    <xf numFmtId="43" fontId="17" fillId="0" borderId="0" xfId="7" applyFont="1"/>
    <xf numFmtId="0" fontId="17" fillId="0" borderId="0" xfId="0" applyFont="1"/>
    <xf numFmtId="14" fontId="17" fillId="0" borderId="0" xfId="0" applyNumberFormat="1" applyFont="1" applyAlignment="1">
      <alignment horizontal="left"/>
    </xf>
    <xf numFmtId="0" fontId="17" fillId="0" borderId="0" xfId="0" applyFont="1" applyBorder="1"/>
    <xf numFmtId="0" fontId="130" fillId="0" borderId="0" xfId="0" applyFont="1" applyBorder="1"/>
    <xf numFmtId="0" fontId="133" fillId="0" borderId="0" xfId="0" applyFont="1" applyBorder="1"/>
    <xf numFmtId="0" fontId="18" fillId="0" borderId="1" xfId="0" applyFont="1" applyBorder="1" applyAlignment="1">
      <alignment horizontal="center" vertical="center"/>
    </xf>
    <xf numFmtId="0" fontId="131" fillId="0" borderId="1" xfId="0" applyFont="1" applyBorder="1" applyAlignment="1">
      <alignment horizontal="center" vertical="center"/>
    </xf>
    <xf numFmtId="0" fontId="17" fillId="0" borderId="20" xfId="0" applyFont="1" applyFill="1" applyBorder="1" applyAlignment="1">
      <alignment vertical="center" wrapText="1"/>
    </xf>
    <xf numFmtId="0" fontId="18" fillId="0" borderId="108" xfId="0" applyFont="1" applyFill="1" applyBorder="1" applyAlignment="1">
      <alignment horizontal="center" vertical="center" wrapText="1"/>
    </xf>
    <xf numFmtId="0" fontId="135" fillId="0" borderId="108" xfId="0" applyFont="1" applyFill="1" applyBorder="1" applyAlignment="1">
      <alignment horizontal="left" vertical="center" wrapText="1"/>
    </xf>
    <xf numFmtId="0" fontId="17" fillId="0" borderId="108" xfId="0" applyFont="1" applyFill="1" applyBorder="1" applyAlignment="1">
      <alignment vertical="center" wrapText="1"/>
    </xf>
    <xf numFmtId="193" fontId="17" fillId="0" borderId="108" xfId="0" applyNumberFormat="1" applyFont="1" applyFill="1" applyBorder="1" applyAlignment="1" applyProtection="1">
      <alignment vertical="center" wrapText="1"/>
      <protection locked="0"/>
    </xf>
    <xf numFmtId="193" fontId="130" fillId="0" borderId="108" xfId="0" applyNumberFormat="1" applyFont="1" applyFill="1" applyBorder="1" applyAlignment="1" applyProtection="1">
      <alignment vertical="center" wrapText="1"/>
      <protection locked="0"/>
    </xf>
    <xf numFmtId="193" fontId="130" fillId="0" borderId="122" xfId="0" applyNumberFormat="1" applyFont="1" applyFill="1" applyBorder="1" applyAlignment="1" applyProtection="1">
      <alignment vertical="center" wrapText="1"/>
      <protection locked="0"/>
    </xf>
    <xf numFmtId="193" fontId="17" fillId="0" borderId="108" xfId="0" applyNumberFormat="1" applyFont="1" applyFill="1" applyBorder="1" applyAlignment="1" applyProtection="1">
      <alignment horizontal="right" vertical="center" wrapText="1"/>
      <protection locked="0"/>
    </xf>
    <xf numFmtId="0" fontId="133" fillId="0" borderId="0" xfId="0" applyFont="1" applyFill="1"/>
    <xf numFmtId="0" fontId="17" fillId="0" borderId="108" xfId="0" applyFont="1" applyBorder="1" applyAlignment="1">
      <alignment vertical="center" wrapText="1"/>
    </xf>
    <xf numFmtId="10" fontId="130" fillId="0" borderId="108" xfId="20961" applyNumberFormat="1" applyFont="1" applyFill="1" applyBorder="1" applyAlignment="1" applyProtection="1">
      <alignment horizontal="right" vertical="center" wrapText="1"/>
      <protection locked="0"/>
    </xf>
    <xf numFmtId="10" fontId="130" fillId="0" borderId="108" xfId="20961" applyNumberFormat="1" applyFont="1" applyBorder="1" applyAlignment="1" applyProtection="1">
      <alignment vertical="center" wrapText="1"/>
      <protection locked="0"/>
    </xf>
    <xf numFmtId="10" fontId="130" fillId="0" borderId="122" xfId="20961" applyNumberFormat="1" applyFont="1" applyBorder="1" applyAlignment="1" applyProtection="1">
      <alignment vertical="center" wrapText="1"/>
      <protection locked="0"/>
    </xf>
    <xf numFmtId="0" fontId="18" fillId="0" borderId="124" xfId="0" applyFont="1" applyFill="1" applyBorder="1" applyAlignment="1">
      <alignment horizontal="center" vertical="center" wrapText="1"/>
    </xf>
    <xf numFmtId="0" fontId="17" fillId="0" borderId="0" xfId="0" applyFont="1" applyFill="1" applyAlignment="1">
      <alignment wrapText="1"/>
    </xf>
    <xf numFmtId="0" fontId="17" fillId="0" borderId="0" xfId="11" applyFont="1" applyFill="1" applyBorder="1" applyProtection="1"/>
    <xf numFmtId="0" fontId="17" fillId="0" borderId="1" xfId="0" applyFont="1" applyBorder="1"/>
    <xf numFmtId="0" fontId="18" fillId="0" borderId="1" xfId="0" applyFont="1" applyBorder="1" applyAlignment="1">
      <alignment horizontal="center"/>
    </xf>
    <xf numFmtId="0" fontId="17" fillId="0" borderId="19" xfId="0" applyFont="1" applyFill="1" applyBorder="1" applyAlignment="1">
      <alignment horizontal="right" vertical="center" wrapText="1"/>
    </xf>
    <xf numFmtId="0" fontId="17" fillId="0" borderId="20" xfId="0" applyNumberFormat="1" applyFont="1" applyFill="1" applyBorder="1" applyAlignment="1">
      <alignment horizontal="left" vertical="center" wrapText="1" indent="1"/>
    </xf>
    <xf numFmtId="0" fontId="17" fillId="0" borderId="21" xfId="0" applyNumberFormat="1" applyFont="1" applyFill="1" applyBorder="1" applyAlignment="1">
      <alignment horizontal="left" vertical="center" wrapText="1" indent="1"/>
    </xf>
    <xf numFmtId="0" fontId="17" fillId="0" borderId="124" xfId="0" applyFont="1" applyFill="1" applyBorder="1" applyAlignment="1">
      <alignment horizontal="center" vertical="center" wrapText="1"/>
    </xf>
    <xf numFmtId="169" fontId="17" fillId="37" borderId="0" xfId="20" applyFont="1" applyBorder="1"/>
    <xf numFmtId="169" fontId="17" fillId="37" borderId="101" xfId="20" applyFont="1" applyBorder="1"/>
    <xf numFmtId="0" fontId="17" fillId="0" borderId="124" xfId="0" applyFont="1" applyFill="1" applyBorder="1" applyAlignment="1">
      <alignment horizontal="right" vertical="center" wrapText="1"/>
    </xf>
    <xf numFmtId="0" fontId="17" fillId="0" borderId="124" xfId="0" applyFont="1" applyBorder="1" applyAlignment="1">
      <alignment horizontal="right" vertical="center" wrapText="1"/>
    </xf>
    <xf numFmtId="0" fontId="17" fillId="2" borderId="124" xfId="0" applyFont="1" applyFill="1" applyBorder="1" applyAlignment="1">
      <alignment horizontal="right" vertical="center"/>
    </xf>
    <xf numFmtId="0" fontId="17" fillId="2" borderId="108" xfId="0" applyFont="1" applyFill="1" applyBorder="1" applyAlignment="1">
      <alignment vertical="center"/>
    </xf>
    <xf numFmtId="10" fontId="17" fillId="2" borderId="108" xfId="20961" applyNumberFormat="1" applyFont="1" applyFill="1" applyBorder="1" applyAlignment="1" applyProtection="1">
      <alignment vertical="center"/>
      <protection locked="0"/>
    </xf>
    <xf numFmtId="10" fontId="136" fillId="2" borderId="108" xfId="20961" applyNumberFormat="1" applyFont="1" applyFill="1" applyBorder="1" applyAlignment="1" applyProtection="1">
      <alignment vertical="center"/>
      <protection locked="0"/>
    </xf>
    <xf numFmtId="10" fontId="136" fillId="2" borderId="122" xfId="20961" applyNumberFormat="1" applyFont="1" applyFill="1" applyBorder="1" applyAlignment="1" applyProtection="1">
      <alignment vertical="center"/>
      <protection locked="0"/>
    </xf>
    <xf numFmtId="10" fontId="17" fillId="37" borderId="0" xfId="20961" applyNumberFormat="1" applyFont="1" applyFill="1" applyBorder="1"/>
    <xf numFmtId="10" fontId="17" fillId="37" borderId="101" xfId="20961" applyNumberFormat="1" applyFont="1" applyFill="1" applyBorder="1"/>
    <xf numFmtId="10" fontId="17" fillId="2" borderId="122" xfId="20961"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0" fontId="17" fillId="0" borderId="108" xfId="0" applyFont="1" applyFill="1" applyBorder="1" applyAlignment="1">
      <alignment horizontal="left" vertical="center" wrapText="1"/>
    </xf>
    <xf numFmtId="193" fontId="17" fillId="2" borderId="122" xfId="0" applyNumberFormat="1" applyFont="1" applyFill="1" applyBorder="1" applyAlignment="1" applyProtection="1">
      <alignment vertical="center"/>
      <protection locked="0"/>
    </xf>
    <xf numFmtId="193" fontId="136" fillId="2" borderId="108" xfId="0" applyNumberFormat="1" applyFont="1" applyFill="1" applyBorder="1" applyAlignment="1" applyProtection="1">
      <alignment vertical="center"/>
      <protection locked="0"/>
    </xf>
    <xf numFmtId="193" fontId="136" fillId="2" borderId="122" xfId="0" applyNumberFormat="1" applyFont="1" applyFill="1" applyBorder="1" applyAlignment="1" applyProtection="1">
      <alignment vertical="center"/>
      <protection locked="0"/>
    </xf>
    <xf numFmtId="0" fontId="17" fillId="2" borderId="115" xfId="0" applyFont="1" applyFill="1" applyBorder="1" applyAlignment="1">
      <alignment horizontal="right" vertical="center"/>
    </xf>
    <xf numFmtId="0" fontId="17" fillId="2" borderId="103" xfId="0" applyFont="1" applyFill="1" applyBorder="1" applyAlignment="1">
      <alignment vertical="center"/>
    </xf>
    <xf numFmtId="193" fontId="136" fillId="2" borderId="103" xfId="0" applyNumberFormat="1" applyFont="1" applyFill="1" applyBorder="1" applyAlignment="1" applyProtection="1">
      <alignment vertical="center"/>
      <protection locked="0"/>
    </xf>
    <xf numFmtId="193" fontId="136" fillId="2" borderId="116" xfId="0" applyNumberFormat="1" applyFont="1" applyFill="1" applyBorder="1" applyAlignment="1" applyProtection="1">
      <alignment vertical="center"/>
      <protection locked="0"/>
    </xf>
    <xf numFmtId="0" fontId="17" fillId="2" borderId="25" xfId="0" applyFont="1" applyFill="1" applyBorder="1" applyAlignment="1">
      <alignment horizontal="right" vertical="center"/>
    </xf>
    <xf numFmtId="193" fontId="17" fillId="2" borderId="26" xfId="0" applyNumberFormat="1" applyFont="1" applyFill="1" applyBorder="1" applyAlignment="1" applyProtection="1">
      <alignment vertical="center"/>
      <protection locked="0"/>
    </xf>
    <xf numFmtId="10" fontId="136" fillId="2" borderId="26" xfId="20961" applyNumberFormat="1" applyFont="1" applyFill="1" applyBorder="1" applyAlignment="1" applyProtection="1">
      <alignment vertical="center"/>
      <protection locked="0"/>
    </xf>
    <xf numFmtId="10" fontId="136" fillId="2" borderId="27" xfId="20961" applyNumberFormat="1" applyFont="1" applyFill="1" applyBorder="1" applyAlignment="1" applyProtection="1">
      <alignment vertical="center"/>
      <protection locked="0"/>
    </xf>
    <xf numFmtId="0" fontId="17" fillId="0" borderId="0" xfId="0" applyFont="1" applyAlignment="1">
      <alignment horizontal="right"/>
    </xf>
    <xf numFmtId="193" fontId="17" fillId="0" borderId="103" xfId="0" applyNumberFormat="1" applyFont="1" applyFill="1" applyBorder="1" applyAlignment="1" applyProtection="1">
      <alignment vertical="center"/>
      <protection locked="0"/>
    </xf>
    <xf numFmtId="10" fontId="17" fillId="0" borderId="26" xfId="20961" applyNumberFormat="1" applyFont="1" applyFill="1" applyBorder="1" applyAlignment="1" applyProtection="1">
      <alignment vertical="center"/>
      <protection locked="0"/>
    </xf>
    <xf numFmtId="3" fontId="115" fillId="0" borderId="108" xfId="0" applyNumberFormat="1" applyFont="1" applyBorder="1"/>
    <xf numFmtId="3" fontId="114" fillId="36" borderId="108" xfId="21413" applyNumberFormat="1" applyFont="1" applyFill="1" applyBorder="1"/>
    <xf numFmtId="3" fontId="118" fillId="0" borderId="108" xfId="0" applyNumberFormat="1" applyFont="1" applyBorder="1"/>
    <xf numFmtId="3" fontId="115" fillId="0" borderId="0" xfId="0" applyNumberFormat="1" applyFont="1" applyBorder="1"/>
    <xf numFmtId="3" fontId="128" fillId="36" borderId="108" xfId="21413" applyNumberFormat="1" applyFont="1" applyFill="1" applyBorder="1"/>
    <xf numFmtId="3" fontId="137" fillId="0" borderId="108" xfId="0" applyNumberFormat="1" applyFont="1" applyBorder="1"/>
    <xf numFmtId="3" fontId="115" fillId="0" borderId="0" xfId="0" applyNumberFormat="1" applyFont="1" applyFill="1" applyBorder="1" applyAlignment="1">
      <alignment horizontal="center" vertical="center" wrapText="1"/>
    </xf>
    <xf numFmtId="3" fontId="115" fillId="0" borderId="7" xfId="0" applyNumberFormat="1" applyFont="1" applyBorder="1" applyAlignment="1">
      <alignment wrapText="1"/>
    </xf>
    <xf numFmtId="3" fontId="115" fillId="0" borderId="108" xfId="0" applyNumberFormat="1" applyFont="1" applyBorder="1" applyAlignment="1">
      <alignment horizontal="center" vertical="center" wrapText="1"/>
    </xf>
    <xf numFmtId="3" fontId="115" fillId="0" borderId="108" xfId="0" applyNumberFormat="1" applyFont="1" applyFill="1" applyBorder="1" applyAlignment="1">
      <alignment horizontal="center" vertical="center" wrapText="1"/>
    </xf>
    <xf numFmtId="3" fontId="115" fillId="0" borderId="0" xfId="0" applyNumberFormat="1" applyFont="1" applyAlignment="1">
      <alignment wrapText="1"/>
    </xf>
    <xf numFmtId="3" fontId="115" fillId="0" borderId="7" xfId="0" applyNumberFormat="1" applyFont="1" applyBorder="1" applyAlignment="1">
      <alignment horizontal="center" vertical="center" wrapText="1"/>
    </xf>
    <xf numFmtId="3" fontId="115" fillId="0" borderId="103" xfId="0" applyNumberFormat="1" applyFont="1" applyFill="1" applyBorder="1" applyAlignment="1">
      <alignment horizontal="center" vertical="center" wrapText="1"/>
    </xf>
    <xf numFmtId="3" fontId="115" fillId="0" borderId="108" xfId="0" applyNumberFormat="1" applyFont="1" applyBorder="1" applyAlignment="1">
      <alignment horizontal="left" indent="1"/>
    </xf>
    <xf numFmtId="3" fontId="118" fillId="0" borderId="7" xfId="0" applyNumberFormat="1" applyFont="1" applyBorder="1"/>
    <xf numFmtId="3" fontId="115" fillId="0" borderId="108" xfId="0" applyNumberFormat="1" applyFont="1" applyBorder="1" applyAlignment="1">
      <alignment horizontal="left" indent="2"/>
    </xf>
    <xf numFmtId="3" fontId="115" fillId="0" borderId="108" xfId="0" applyNumberFormat="1" applyFont="1" applyFill="1" applyBorder="1" applyAlignment="1">
      <alignment horizontal="left" indent="3"/>
    </xf>
    <xf numFmtId="3" fontId="115" fillId="0" borderId="108" xfId="0" applyNumberFormat="1" applyFont="1" applyFill="1" applyBorder="1" applyAlignment="1">
      <alignment horizontal="left" indent="1"/>
    </xf>
    <xf numFmtId="3" fontId="115" fillId="84" borderId="108" xfId="0" applyNumberFormat="1" applyFont="1" applyFill="1" applyBorder="1"/>
    <xf numFmtId="3" fontId="115" fillId="0" borderId="108" xfId="0" applyNumberFormat="1" applyFont="1" applyFill="1" applyBorder="1" applyAlignment="1">
      <alignment horizontal="left" vertical="top" wrapText="1" indent="2"/>
    </xf>
    <xf numFmtId="3" fontId="115" fillId="0" borderId="108" xfId="0" applyNumberFormat="1" applyFont="1" applyFill="1" applyBorder="1"/>
    <xf numFmtId="3" fontId="115" fillId="0" borderId="108" xfId="0" applyNumberFormat="1" applyFont="1" applyFill="1" applyBorder="1" applyAlignment="1">
      <alignment horizontal="left" wrapText="1" indent="3"/>
    </xf>
    <xf numFmtId="3" fontId="115" fillId="0" borderId="108" xfId="0" applyNumberFormat="1" applyFont="1" applyFill="1" applyBorder="1" applyAlignment="1">
      <alignment horizontal="left" wrapText="1" indent="2"/>
    </xf>
    <xf numFmtId="3" fontId="115" fillId="0" borderId="108" xfId="0" applyNumberFormat="1" applyFont="1" applyFill="1" applyBorder="1" applyAlignment="1">
      <alignment horizontal="left" wrapText="1" indent="1"/>
    </xf>
    <xf numFmtId="3" fontId="114" fillId="0" borderId="108" xfId="0" applyNumberFormat="1" applyFont="1" applyFill="1" applyBorder="1" applyAlignment="1">
      <alignment horizontal="left" vertical="center" wrapText="1"/>
    </xf>
    <xf numFmtId="3" fontId="115" fillId="0" borderId="108" xfId="0" applyNumberFormat="1" applyFont="1" applyBorder="1" applyAlignment="1">
      <alignment horizontal="center" vertical="center"/>
    </xf>
    <xf numFmtId="3" fontId="117" fillId="0" borderId="108" xfId="0" applyNumberFormat="1" applyFont="1" applyFill="1" applyBorder="1" applyAlignment="1">
      <alignment horizontal="left" vertical="center" wrapText="1"/>
    </xf>
    <xf numFmtId="3" fontId="115" fillId="0" borderId="108" xfId="0" applyNumberFormat="1" applyFont="1" applyBorder="1" applyAlignment="1">
      <alignment horizontal="left"/>
    </xf>
    <xf numFmtId="164" fontId="7" fillId="0" borderId="23" xfId="7" applyNumberFormat="1" applyFont="1" applyFill="1" applyBorder="1" applyAlignment="1" applyProtection="1">
      <alignment vertical="top" wrapText="1"/>
      <protection locked="0"/>
    </xf>
    <xf numFmtId="164" fontId="111" fillId="0" borderId="108" xfId="948" applyNumberFormat="1" applyFont="1" applyFill="1" applyBorder="1" applyAlignment="1" applyProtection="1">
      <alignment horizontal="right" vertical="center"/>
    </xf>
    <xf numFmtId="0" fontId="115" fillId="83" borderId="108" xfId="0" applyFont="1" applyFill="1" applyBorder="1"/>
    <xf numFmtId="164" fontId="21" fillId="0" borderId="108" xfId="0" applyNumberFormat="1" applyFont="1" applyBorder="1"/>
    <xf numFmtId="3" fontId="115" fillId="0" borderId="0" xfId="0" applyNumberFormat="1" applyFont="1"/>
    <xf numFmtId="3" fontId="123" fillId="0" borderId="0" xfId="0" applyNumberFormat="1" applyFont="1"/>
    <xf numFmtId="0" fontId="102" fillId="0" borderId="75" xfId="0" applyFont="1" applyBorder="1" applyAlignment="1">
      <alignment horizontal="left" vertical="center" wrapText="1"/>
    </xf>
    <xf numFmtId="0" fontId="102"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7" fillId="0" borderId="3" xfId="0" applyFont="1" applyBorder="1" applyAlignment="1">
      <alignment wrapText="1"/>
    </xf>
    <xf numFmtId="0" fontId="130" fillId="0" borderId="23" xfId="0" applyFont="1" applyBorder="1" applyAlignment="1"/>
    <xf numFmtId="0" fontId="18" fillId="0" borderId="8" xfId="0" applyFont="1" applyBorder="1" applyAlignment="1">
      <alignment horizontal="center" vertical="center" wrapText="1"/>
    </xf>
    <xf numFmtId="0" fontId="18"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0" fillId="3" borderId="76" xfId="13" applyFont="1" applyFill="1" applyBorder="1" applyAlignment="1" applyProtection="1">
      <alignment horizontal="center" vertical="center" wrapText="1"/>
      <protection locked="0"/>
    </xf>
    <xf numFmtId="0" fontId="100"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4" fillId="0" borderId="99" xfId="1" applyNumberFormat="1" applyFont="1" applyFill="1" applyBorder="1" applyAlignment="1" applyProtection="1">
      <alignment horizontal="center" vertical="center" wrapText="1"/>
      <protection locked="0"/>
    </xf>
    <xf numFmtId="164" fontId="14"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30" fillId="0" borderId="68" xfId="0" applyFont="1" applyFill="1" applyBorder="1" applyAlignment="1">
      <alignment horizontal="center" vertical="center" wrapText="1"/>
    </xf>
    <xf numFmtId="0" fontId="130" fillId="0" borderId="61" xfId="0" applyFont="1" applyFill="1" applyBorder="1" applyAlignment="1">
      <alignment horizontal="center" vertical="center" wrapText="1"/>
    </xf>
    <xf numFmtId="0" fontId="130" fillId="0" borderId="114" xfId="0" applyFont="1" applyFill="1" applyBorder="1" applyAlignment="1">
      <alignment horizontal="center" vertical="center" wrapText="1"/>
    </xf>
    <xf numFmtId="0" fontId="132" fillId="0" borderId="60" xfId="0" applyFont="1" applyFill="1" applyBorder="1" applyAlignment="1">
      <alignment horizontal="left" vertical="center"/>
    </xf>
    <xf numFmtId="0" fontId="132"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17" fillId="0" borderId="129" xfId="0" applyNumberFormat="1" applyFont="1" applyFill="1" applyBorder="1" applyAlignment="1">
      <alignment horizontal="left" vertical="center" wrapText="1"/>
    </xf>
    <xf numFmtId="0" fontId="117" fillId="0" borderId="130" xfId="0" applyNumberFormat="1" applyFont="1" applyFill="1" applyBorder="1" applyAlignment="1">
      <alignment horizontal="left" vertical="center" wrapText="1"/>
    </xf>
    <xf numFmtId="0" fontId="117" fillId="0" borderId="132" xfId="0" applyNumberFormat="1" applyFont="1" applyFill="1" applyBorder="1" applyAlignment="1">
      <alignment horizontal="left" vertical="center" wrapText="1"/>
    </xf>
    <xf numFmtId="0" fontId="117" fillId="0" borderId="133" xfId="0" applyNumberFormat="1" applyFont="1" applyFill="1" applyBorder="1" applyAlignment="1">
      <alignment horizontal="left" vertical="center" wrapText="1"/>
    </xf>
    <xf numFmtId="0" fontId="117" fillId="0" borderId="135" xfId="0" applyNumberFormat="1" applyFont="1" applyFill="1" applyBorder="1" applyAlignment="1">
      <alignment horizontal="left" vertical="center" wrapText="1"/>
    </xf>
    <xf numFmtId="0" fontId="117" fillId="0" borderId="136" xfId="0" applyNumberFormat="1" applyFont="1" applyFill="1" applyBorder="1" applyAlignment="1">
      <alignment horizontal="left" vertical="center" wrapText="1"/>
    </xf>
    <xf numFmtId="0" fontId="118" fillId="0" borderId="104" xfId="0" applyFont="1" applyFill="1" applyBorder="1" applyAlignment="1">
      <alignment horizontal="center" vertical="center" wrapText="1"/>
    </xf>
    <xf numFmtId="0" fontId="118" fillId="0" borderId="121" xfId="0" applyFont="1" applyFill="1" applyBorder="1" applyAlignment="1">
      <alignment horizontal="center" vertical="center" wrapText="1"/>
    </xf>
    <xf numFmtId="0" fontId="118" fillId="0" borderId="131" xfId="0" applyFont="1" applyFill="1" applyBorder="1" applyAlignment="1">
      <alignment horizontal="center" vertical="center" wrapText="1"/>
    </xf>
    <xf numFmtId="0" fontId="118" fillId="0" borderId="59"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0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08" xfId="0" applyFont="1" applyBorder="1" applyAlignment="1">
      <alignment horizontal="center" vertical="center" wrapText="1"/>
    </xf>
    <xf numFmtId="0" fontId="122" fillId="0" borderId="108" xfId="0" applyFont="1" applyFill="1" applyBorder="1" applyAlignment="1">
      <alignment horizontal="center" vertical="center"/>
    </xf>
    <xf numFmtId="0" fontId="122" fillId="0" borderId="104" xfId="0" applyFont="1" applyFill="1" applyBorder="1" applyAlignment="1">
      <alignment horizontal="center" vertical="center"/>
    </xf>
    <xf numFmtId="0" fontId="122" fillId="0" borderId="131" xfId="0" applyFont="1" applyFill="1" applyBorder="1" applyAlignment="1">
      <alignment horizontal="center" vertical="center"/>
    </xf>
    <xf numFmtId="0" fontId="122" fillId="0" borderId="59" xfId="0" applyFont="1" applyFill="1" applyBorder="1" applyAlignment="1">
      <alignment horizontal="center" vertical="center"/>
    </xf>
    <xf numFmtId="0" fontId="122" fillId="0" borderId="11" xfId="0" applyFont="1" applyFill="1" applyBorder="1" applyAlignment="1">
      <alignment horizontal="center" vertical="center"/>
    </xf>
    <xf numFmtId="0" fontId="118" fillId="0" borderId="108"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5" fillId="0" borderId="109" xfId="0" applyFont="1" applyFill="1" applyBorder="1" applyAlignment="1">
      <alignment horizontal="center" vertical="center" wrapText="1"/>
    </xf>
    <xf numFmtId="0" fontId="115" fillId="0" borderId="106" xfId="0" applyFont="1" applyFill="1" applyBorder="1" applyAlignment="1">
      <alignment horizontal="center" vertical="center" wrapText="1"/>
    </xf>
    <xf numFmtId="0" fontId="115" fillId="0" borderId="107" xfId="0" applyFont="1" applyFill="1" applyBorder="1" applyAlignment="1">
      <alignment horizontal="center" vertical="center" wrapText="1"/>
    </xf>
    <xf numFmtId="3" fontId="118" fillId="0" borderId="139" xfId="0" applyNumberFormat="1" applyFont="1" applyFill="1" applyBorder="1" applyAlignment="1">
      <alignment horizontal="center" vertical="center" wrapText="1"/>
    </xf>
    <xf numFmtId="3" fontId="118" fillId="0" borderId="7" xfId="0" applyNumberFormat="1" applyFont="1" applyFill="1" applyBorder="1" applyAlignment="1">
      <alignment horizontal="center" vertical="center" wrapText="1"/>
    </xf>
    <xf numFmtId="3" fontId="115" fillId="0" borderId="139" xfId="0" applyNumberFormat="1" applyFont="1" applyFill="1" applyBorder="1" applyAlignment="1">
      <alignment horizontal="center" vertical="center" wrapText="1"/>
    </xf>
    <xf numFmtId="3" fontId="115" fillId="0" borderId="7" xfId="0" applyNumberFormat="1" applyFont="1" applyFill="1" applyBorder="1" applyAlignment="1">
      <alignment horizontal="center" vertical="center" wrapText="1"/>
    </xf>
    <xf numFmtId="3" fontId="115" fillId="0" borderId="137" xfId="0" applyNumberFormat="1" applyFont="1" applyFill="1" applyBorder="1" applyAlignment="1">
      <alignment horizontal="center" vertical="center" wrapText="1"/>
    </xf>
    <xf numFmtId="3" fontId="115" fillId="0" borderId="0" xfId="0" applyNumberFormat="1" applyFont="1" applyFill="1" applyBorder="1" applyAlignment="1">
      <alignment horizontal="center" vertical="center" wrapText="1"/>
    </xf>
    <xf numFmtId="3" fontId="115" fillId="0" borderId="138" xfId="0" applyNumberFormat="1" applyFont="1" applyFill="1" applyBorder="1" applyAlignment="1">
      <alignment horizontal="center" vertical="center" wrapText="1"/>
    </xf>
    <xf numFmtId="3" fontId="115" fillId="0" borderId="11" xfId="0" applyNumberFormat="1" applyFont="1" applyBorder="1" applyAlignment="1">
      <alignment horizontal="center" vertical="center" wrapText="1"/>
    </xf>
    <xf numFmtId="3" fontId="115" fillId="0" borderId="7" xfId="0" applyNumberFormat="1" applyFont="1" applyBorder="1" applyAlignment="1">
      <alignment horizontal="center" vertical="center" wrapText="1"/>
    </xf>
    <xf numFmtId="0" fontId="117" fillId="0" borderId="104" xfId="0" applyNumberFormat="1" applyFont="1" applyFill="1" applyBorder="1" applyAlignment="1">
      <alignment horizontal="left" vertical="top" wrapText="1"/>
    </xf>
    <xf numFmtId="0" fontId="117" fillId="0" borderId="131" xfId="0" applyNumberFormat="1" applyFont="1" applyFill="1" applyBorder="1" applyAlignment="1">
      <alignment horizontal="left" vertical="top" wrapText="1"/>
    </xf>
    <xf numFmtId="0" fontId="117" fillId="0" borderId="137" xfId="0" applyNumberFormat="1" applyFont="1" applyFill="1" applyBorder="1" applyAlignment="1">
      <alignment horizontal="left" vertical="top" wrapText="1"/>
    </xf>
    <xf numFmtId="0" fontId="117" fillId="0" borderId="138" xfId="0" applyNumberFormat="1" applyFont="1" applyFill="1" applyBorder="1" applyAlignment="1">
      <alignment horizontal="left" vertical="top" wrapText="1"/>
    </xf>
    <xf numFmtId="0" fontId="117" fillId="0" borderId="59" xfId="0" applyNumberFormat="1" applyFont="1" applyFill="1" applyBorder="1" applyAlignment="1">
      <alignment horizontal="left" vertical="top" wrapText="1"/>
    </xf>
    <xf numFmtId="0" fontId="117" fillId="0" borderId="11" xfId="0" applyNumberFormat="1" applyFont="1" applyFill="1" applyBorder="1" applyAlignment="1">
      <alignment horizontal="left" vertical="top" wrapText="1"/>
    </xf>
    <xf numFmtId="0" fontId="115" fillId="0" borderId="104" xfId="0" applyFont="1" applyFill="1" applyBorder="1" applyAlignment="1">
      <alignment horizontal="center" vertical="center"/>
    </xf>
    <xf numFmtId="0" fontId="115" fillId="0" borderId="121" xfId="0" applyFont="1" applyFill="1" applyBorder="1" applyAlignment="1">
      <alignment horizontal="center" vertical="center"/>
    </xf>
    <xf numFmtId="0" fontId="115" fillId="0" borderId="131" xfId="0" applyFont="1" applyFill="1" applyBorder="1" applyAlignment="1">
      <alignment horizontal="center" vertical="center"/>
    </xf>
    <xf numFmtId="0" fontId="115" fillId="0" borderId="104" xfId="0" applyFont="1" applyFill="1" applyBorder="1" applyAlignment="1">
      <alignment horizontal="center" vertical="center" wrapText="1"/>
    </xf>
    <xf numFmtId="0" fontId="115" fillId="0" borderId="121"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104" xfId="0" applyFont="1" applyBorder="1" applyAlignment="1">
      <alignment horizontal="center" vertical="top" wrapText="1"/>
    </xf>
    <xf numFmtId="0" fontId="115" fillId="0" borderId="121" xfId="0" applyFont="1" applyBorder="1" applyAlignment="1">
      <alignment horizontal="center" vertical="top" wrapText="1"/>
    </xf>
    <xf numFmtId="0" fontId="115" fillId="0" borderId="131" xfId="0" applyFont="1" applyBorder="1" applyAlignment="1">
      <alignment horizontal="center" vertical="top" wrapText="1"/>
    </xf>
    <xf numFmtId="0" fontId="115" fillId="0" borderId="104" xfId="0" applyFont="1" applyFill="1" applyBorder="1" applyAlignment="1">
      <alignment horizontal="center" vertical="top" wrapText="1"/>
    </xf>
    <xf numFmtId="0" fontId="115" fillId="0" borderId="106" xfId="0" applyFont="1" applyFill="1" applyBorder="1" applyAlignment="1">
      <alignment horizontal="center" vertical="top" wrapText="1"/>
    </xf>
    <xf numFmtId="0" fontId="115" fillId="0" borderId="107" xfId="0" applyFont="1" applyFill="1" applyBorder="1" applyAlignment="1">
      <alignment horizontal="center" vertical="top" wrapText="1"/>
    </xf>
    <xf numFmtId="0" fontId="115" fillId="0" borderId="103" xfId="0" applyFont="1" applyBorder="1" applyAlignment="1">
      <alignment horizontal="center" vertical="top" wrapText="1"/>
    </xf>
    <xf numFmtId="0" fontId="115" fillId="0" borderId="7" xfId="0" applyFont="1" applyBorder="1" applyAlignment="1">
      <alignment horizontal="center" vertical="top" wrapText="1"/>
    </xf>
    <xf numFmtId="0" fontId="117" fillId="0" borderId="140" xfId="0" applyNumberFormat="1" applyFont="1" applyFill="1" applyBorder="1" applyAlignment="1">
      <alignment horizontal="left" vertical="top" wrapText="1"/>
    </xf>
    <xf numFmtId="0" fontId="117" fillId="0" borderId="141" xfId="0" applyNumberFormat="1" applyFont="1" applyFill="1" applyBorder="1" applyAlignment="1">
      <alignment horizontal="left" vertical="top" wrapText="1"/>
    </xf>
    <xf numFmtId="0" fontId="104" fillId="0" borderId="109" xfId="0" applyFont="1" applyFill="1" applyBorder="1" applyAlignment="1">
      <alignment horizontal="left" vertical="center" wrapText="1"/>
    </xf>
    <xf numFmtId="0" fontId="104" fillId="0" borderId="107" xfId="0" applyFont="1" applyFill="1" applyBorder="1" applyAlignment="1">
      <alignment horizontal="left" vertical="center" wrapText="1"/>
    </xf>
    <xf numFmtId="0" fontId="104" fillId="0" borderId="109" xfId="0" applyFont="1" applyFill="1" applyBorder="1" applyAlignment="1">
      <alignment horizontal="left"/>
    </xf>
    <xf numFmtId="0" fontId="104" fillId="0" borderId="107" xfId="0" applyFont="1" applyFill="1" applyBorder="1" applyAlignment="1">
      <alignment horizontal="left"/>
    </xf>
    <xf numFmtId="0" fontId="104" fillId="3" borderId="109" xfId="0" applyFont="1" applyFill="1" applyBorder="1" applyAlignment="1">
      <alignment vertical="center" wrapText="1"/>
    </xf>
    <xf numFmtId="0" fontId="104" fillId="3" borderId="107" xfId="0" applyFont="1" applyFill="1" applyBorder="1" applyAlignment="1">
      <alignment vertical="center" wrapText="1"/>
    </xf>
    <xf numFmtId="0" fontId="103" fillId="0" borderId="79" xfId="0" applyFont="1" applyFill="1" applyBorder="1" applyAlignment="1">
      <alignment horizontal="center" vertical="center"/>
    </xf>
    <xf numFmtId="0" fontId="103" fillId="0" borderId="80" xfId="0" applyFont="1" applyFill="1" applyBorder="1" applyAlignment="1">
      <alignment horizontal="center" vertical="center"/>
    </xf>
    <xf numFmtId="0" fontId="103" fillId="0" borderId="81" xfId="0" applyFont="1" applyFill="1" applyBorder="1" applyAlignment="1">
      <alignment horizontal="center" vertical="center"/>
    </xf>
    <xf numFmtId="0" fontId="104" fillId="0" borderId="108" xfId="0" applyFont="1" applyFill="1" applyBorder="1" applyAlignment="1">
      <alignment horizontal="left" vertical="center" wrapText="1"/>
    </xf>
    <xf numFmtId="0" fontId="103" fillId="76" borderId="82" xfId="0" applyFont="1" applyFill="1" applyBorder="1" applyAlignment="1">
      <alignment horizontal="center" vertical="center" wrapText="1"/>
    </xf>
    <xf numFmtId="0" fontId="103" fillId="76" borderId="83" xfId="0" applyFont="1" applyFill="1" applyBorder="1" applyAlignment="1">
      <alignment horizontal="center" vertical="center" wrapText="1"/>
    </xf>
    <xf numFmtId="0" fontId="103" fillId="76" borderId="84" xfId="0" applyFont="1" applyFill="1" applyBorder="1" applyAlignment="1">
      <alignment horizontal="center" vertical="center" wrapText="1"/>
    </xf>
    <xf numFmtId="0" fontId="104" fillId="0" borderId="59"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09" xfId="0" applyFont="1" applyFill="1" applyBorder="1" applyAlignment="1">
      <alignment vertical="center" wrapText="1"/>
    </xf>
    <xf numFmtId="0" fontId="104" fillId="0" borderId="107" xfId="0" applyFont="1" applyFill="1" applyBorder="1" applyAlignment="1">
      <alignment vertical="center" wrapText="1"/>
    </xf>
    <xf numFmtId="0" fontId="104" fillId="3" borderId="86" xfId="0" applyFont="1" applyFill="1" applyBorder="1" applyAlignment="1">
      <alignment horizontal="left" vertical="center" wrapText="1"/>
    </xf>
    <xf numFmtId="0" fontId="104" fillId="3" borderId="87" xfId="0" applyFont="1" applyFill="1" applyBorder="1" applyAlignment="1">
      <alignment horizontal="left" vertical="center" wrapText="1"/>
    </xf>
    <xf numFmtId="0" fontId="104" fillId="0" borderId="89" xfId="0" applyFont="1" applyFill="1" applyBorder="1" applyAlignment="1">
      <alignment horizontal="left" vertical="center" wrapText="1"/>
    </xf>
    <xf numFmtId="0" fontId="104" fillId="0" borderId="90" xfId="0" applyFont="1" applyFill="1" applyBorder="1" applyAlignment="1">
      <alignment horizontal="left" vertical="center" wrapText="1"/>
    </xf>
    <xf numFmtId="0" fontId="104" fillId="0" borderId="59" xfId="0" applyFont="1" applyFill="1" applyBorder="1" applyAlignment="1">
      <alignment vertical="center" wrapText="1"/>
    </xf>
    <xf numFmtId="0" fontId="104" fillId="0" borderId="11" xfId="0" applyFont="1" applyFill="1" applyBorder="1" applyAlignment="1">
      <alignment vertical="center" wrapText="1"/>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xf numFmtId="0" fontId="104" fillId="0" borderId="86" xfId="0" applyFont="1" applyFill="1" applyBorder="1" applyAlignment="1">
      <alignment vertical="center" wrapText="1"/>
    </xf>
    <xf numFmtId="0" fontId="104" fillId="0" borderId="87" xfId="0" applyFont="1" applyFill="1" applyBorder="1" applyAlignment="1">
      <alignment vertical="center" wrapText="1"/>
    </xf>
    <xf numFmtId="0" fontId="104" fillId="3" borderId="109" xfId="0" applyFont="1" applyFill="1" applyBorder="1" applyAlignment="1">
      <alignment horizontal="left" vertical="center" wrapText="1"/>
    </xf>
    <xf numFmtId="0" fontId="104" fillId="3" borderId="107" xfId="0" applyFont="1" applyFill="1" applyBorder="1" applyAlignment="1">
      <alignment horizontal="left" vertical="center" wrapText="1"/>
    </xf>
    <xf numFmtId="0" fontId="103" fillId="76" borderId="91"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4" fillId="78" borderId="109" xfId="0" applyFont="1" applyFill="1" applyBorder="1" applyAlignment="1">
      <alignment vertical="center" wrapText="1"/>
    </xf>
    <xf numFmtId="0" fontId="104" fillId="78" borderId="107" xfId="0" applyFont="1" applyFill="1" applyBorder="1" applyAlignment="1">
      <alignment vertical="center" wrapText="1"/>
    </xf>
    <xf numFmtId="0" fontId="103" fillId="76" borderId="96" xfId="0" applyFont="1" applyFill="1" applyBorder="1" applyAlignment="1">
      <alignment horizontal="center" vertical="center"/>
    </xf>
    <xf numFmtId="0" fontId="103" fillId="76" borderId="97" xfId="0" applyFont="1" applyFill="1" applyBorder="1" applyAlignment="1">
      <alignment horizontal="center" vertical="center"/>
    </xf>
    <xf numFmtId="0" fontId="103" fillId="76" borderId="98" xfId="0" applyFont="1" applyFill="1" applyBorder="1" applyAlignment="1">
      <alignment horizontal="center" vertical="center"/>
    </xf>
    <xf numFmtId="0" fontId="103" fillId="76" borderId="108" xfId="0" applyFont="1" applyFill="1" applyBorder="1" applyAlignment="1">
      <alignment horizontal="center" vertical="center" wrapText="1"/>
    </xf>
    <xf numFmtId="0" fontId="103" fillId="0" borderId="108" xfId="0" applyFont="1" applyFill="1" applyBorder="1" applyAlignment="1">
      <alignment horizontal="center" vertical="center"/>
    </xf>
    <xf numFmtId="0" fontId="104" fillId="0" borderId="109" xfId="13" applyFont="1" applyFill="1" applyBorder="1" applyAlignment="1" applyProtection="1">
      <alignment horizontal="left" vertical="top" wrapText="1"/>
      <protection locked="0"/>
    </xf>
    <xf numFmtId="0" fontId="104" fillId="0" borderId="107" xfId="13" applyFont="1" applyFill="1" applyBorder="1" applyAlignment="1" applyProtection="1">
      <alignment horizontal="left" vertical="top" wrapText="1"/>
      <protection locked="0"/>
    </xf>
    <xf numFmtId="0" fontId="104" fillId="3" borderId="109" xfId="13" applyFont="1" applyFill="1" applyBorder="1" applyAlignment="1" applyProtection="1">
      <alignment horizontal="left" vertical="top" wrapText="1"/>
      <protection locked="0"/>
    </xf>
    <xf numFmtId="0" fontId="104" fillId="3" borderId="107" xfId="13" applyFont="1" applyFill="1" applyBorder="1" applyAlignment="1" applyProtection="1">
      <alignment horizontal="left" vertical="top" wrapText="1"/>
      <protection locked="0"/>
    </xf>
    <xf numFmtId="0" fontId="103" fillId="0" borderId="94" xfId="0" applyFont="1" applyFill="1" applyBorder="1" applyAlignment="1">
      <alignment horizontal="center" vertical="center"/>
    </xf>
    <xf numFmtId="0" fontId="104" fillId="81" borderId="109" xfId="0" applyNumberFormat="1" applyFont="1" applyFill="1" applyBorder="1" applyAlignment="1">
      <alignment horizontal="left" vertical="center" wrapText="1"/>
    </xf>
    <xf numFmtId="0" fontId="104" fillId="81" borderId="107" xfId="0" applyNumberFormat="1" applyFont="1" applyFill="1" applyBorder="1" applyAlignment="1">
      <alignment horizontal="left" vertical="center" wrapText="1"/>
    </xf>
    <xf numFmtId="0" fontId="104" fillId="0" borderId="109" xfId="0" applyNumberFormat="1" applyFont="1" applyFill="1" applyBorder="1" applyAlignment="1">
      <alignment horizontal="left" vertical="center" wrapText="1"/>
    </xf>
    <xf numFmtId="0" fontId="104" fillId="0" borderId="107" xfId="0" applyNumberFormat="1" applyFont="1" applyFill="1" applyBorder="1" applyAlignment="1">
      <alignment horizontal="left" vertical="center" wrapText="1"/>
    </xf>
    <xf numFmtId="0" fontId="103" fillId="76" borderId="109" xfId="0" applyFont="1" applyFill="1" applyBorder="1" applyAlignment="1">
      <alignment horizontal="center" vertical="center" wrapText="1"/>
    </xf>
    <xf numFmtId="0" fontId="103" fillId="76" borderId="107" xfId="0" applyFont="1" applyFill="1" applyBorder="1" applyAlignment="1">
      <alignment horizontal="center" vertical="center" wrapText="1"/>
    </xf>
    <xf numFmtId="0" fontId="104" fillId="81" borderId="109" xfId="0" applyNumberFormat="1" applyFont="1" applyFill="1" applyBorder="1" applyAlignment="1">
      <alignment horizontal="left" vertical="top" wrapText="1"/>
    </xf>
    <xf numFmtId="0" fontId="104" fillId="81" borderId="107" xfId="0" applyNumberFormat="1" applyFont="1" applyFill="1" applyBorder="1" applyAlignment="1">
      <alignment horizontal="left" vertical="top" wrapText="1"/>
    </xf>
    <xf numFmtId="0" fontId="104" fillId="0" borderId="103" xfId="12672" applyFont="1" applyFill="1" applyBorder="1" applyAlignment="1">
      <alignment horizontal="left" vertical="center" wrapText="1"/>
    </xf>
    <xf numFmtId="0" fontId="104" fillId="0" borderId="139" xfId="12672" applyFont="1" applyFill="1" applyBorder="1" applyAlignment="1">
      <alignment horizontal="left" vertical="center" wrapText="1"/>
    </xf>
    <xf numFmtId="0" fontId="104" fillId="0" borderId="7" xfId="12672" applyFont="1" applyFill="1" applyBorder="1" applyAlignment="1">
      <alignment horizontal="left" vertical="center" wrapText="1"/>
    </xf>
    <xf numFmtId="0" fontId="104" fillId="0" borderId="108" xfId="0" applyFont="1" applyFill="1" applyBorder="1" applyAlignment="1">
      <alignment horizontal="left" vertical="top" wrapText="1"/>
    </xf>
    <xf numFmtId="0" fontId="104" fillId="0" borderId="108" xfId="0" applyNumberFormat="1" applyFont="1" applyFill="1" applyBorder="1" applyAlignment="1">
      <alignment horizontal="left" vertical="top" wrapText="1"/>
    </xf>
    <xf numFmtId="0" fontId="104" fillId="0" borderId="109" xfId="0" applyFont="1" applyFill="1" applyBorder="1" applyAlignment="1">
      <alignment horizontal="left" vertical="top" wrapText="1"/>
    </xf>
    <xf numFmtId="3" fontId="20" fillId="36" borderId="107" xfId="0" applyNumberFormat="1" applyFont="1" applyFill="1" applyBorder="1" applyAlignment="1">
      <alignment vertical="center" wrapText="1"/>
    </xf>
    <xf numFmtId="3" fontId="20" fillId="36" borderId="125" xfId="0" applyNumberFormat="1" applyFont="1" applyFill="1" applyBorder="1" applyAlignment="1">
      <alignment vertical="center" wrapText="1"/>
    </xf>
    <xf numFmtId="0" fontId="4" fillId="0" borderId="19" xfId="0" applyFont="1" applyBorder="1" applyAlignment="1">
      <alignment vertical="center" wrapText="1"/>
    </xf>
    <xf numFmtId="0" fontId="6" fillId="0" borderId="20" xfId="0" applyFont="1" applyBorder="1" applyAlignment="1">
      <alignment vertical="center" wrapText="1"/>
    </xf>
    <xf numFmtId="0" fontId="2" fillId="0" borderId="21" xfId="0" applyNumberFormat="1" applyFont="1" applyFill="1" applyBorder="1" applyAlignment="1">
      <alignment horizontal="left" vertical="center" wrapText="1" inden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tabSelected="1" zoomScaleNormal="100" workbookViewId="0">
      <pane xSplit="1" ySplit="7" topLeftCell="B8" activePane="bottomRight" state="frozen"/>
      <selection pane="topRight" activeCell="B1" sqref="B1"/>
      <selection pane="bottomLeft" activeCell="A8" sqref="A8"/>
      <selection pane="bottomRight" activeCell="H24" sqref="H24"/>
    </sheetView>
  </sheetViews>
  <sheetFormatPr defaultRowHeight="15"/>
  <cols>
    <col min="1" max="1" width="10.28515625" style="1" customWidth="1"/>
    <col min="2" max="2" width="155.7109375" customWidth="1"/>
    <col min="3" max="3" width="39.7109375" customWidth="1"/>
    <col min="7" max="7" width="14.42578125" customWidth="1"/>
  </cols>
  <sheetData>
    <row r="1" spans="1:3" ht="15.75">
      <c r="A1" s="9"/>
      <c r="B1" s="170" t="s">
        <v>254</v>
      </c>
      <c r="C1" s="584"/>
    </row>
    <row r="2" spans="1:3" s="167" customFormat="1" ht="15.75">
      <c r="A2" s="217">
        <v>1</v>
      </c>
      <c r="B2" s="168" t="s">
        <v>255</v>
      </c>
      <c r="C2" s="584" t="s">
        <v>966</v>
      </c>
    </row>
    <row r="3" spans="1:3" s="167" customFormat="1" ht="15.75">
      <c r="A3" s="217">
        <v>2</v>
      </c>
      <c r="B3" s="169" t="s">
        <v>256</v>
      </c>
      <c r="C3" s="584" t="s">
        <v>967</v>
      </c>
    </row>
    <row r="4" spans="1:3" s="167" customFormat="1" ht="15.75">
      <c r="A4" s="217">
        <v>3</v>
      </c>
      <c r="B4" s="169" t="s">
        <v>257</v>
      </c>
      <c r="C4" s="584" t="s">
        <v>968</v>
      </c>
    </row>
    <row r="5" spans="1:3" s="167" customFormat="1" ht="15.75">
      <c r="A5" s="218">
        <v>4</v>
      </c>
      <c r="B5" s="172" t="s">
        <v>258</v>
      </c>
      <c r="C5" s="585" t="s">
        <v>969</v>
      </c>
    </row>
    <row r="6" spans="1:3" s="171" customFormat="1" ht="65.25" customHeight="1">
      <c r="A6" s="760" t="s">
        <v>491</v>
      </c>
      <c r="B6" s="761"/>
      <c r="C6" s="761"/>
    </row>
    <row r="7" spans="1:3">
      <c r="A7" s="329" t="s">
        <v>404</v>
      </c>
      <c r="B7" s="330" t="s">
        <v>259</v>
      </c>
    </row>
    <row r="8" spans="1:3">
      <c r="A8" s="331">
        <v>1</v>
      </c>
      <c r="B8" s="327" t="s">
        <v>223</v>
      </c>
    </row>
    <row r="9" spans="1:3">
      <c r="A9" s="331">
        <v>2</v>
      </c>
      <c r="B9" s="327" t="s">
        <v>260</v>
      </c>
    </row>
    <row r="10" spans="1:3">
      <c r="A10" s="331">
        <v>3</v>
      </c>
      <c r="B10" s="327" t="s">
        <v>261</v>
      </c>
    </row>
    <row r="11" spans="1:3">
      <c r="A11" s="331">
        <v>4</v>
      </c>
      <c r="B11" s="327" t="s">
        <v>262</v>
      </c>
      <c r="C11" s="166"/>
    </row>
    <row r="12" spans="1:3">
      <c r="A12" s="331">
        <v>5</v>
      </c>
      <c r="B12" s="327" t="s">
        <v>187</v>
      </c>
    </row>
    <row r="13" spans="1:3">
      <c r="A13" s="331">
        <v>6</v>
      </c>
      <c r="B13" s="332" t="s">
        <v>149</v>
      </c>
    </row>
    <row r="14" spans="1:3">
      <c r="A14" s="331">
        <v>7</v>
      </c>
      <c r="B14" s="327" t="s">
        <v>263</v>
      </c>
    </row>
    <row r="15" spans="1:3">
      <c r="A15" s="331">
        <v>8</v>
      </c>
      <c r="B15" s="327" t="s">
        <v>266</v>
      </c>
    </row>
    <row r="16" spans="1:3">
      <c r="A16" s="331">
        <v>9</v>
      </c>
      <c r="B16" s="327" t="s">
        <v>88</v>
      </c>
    </row>
    <row r="17" spans="1:2">
      <c r="A17" s="333" t="s">
        <v>548</v>
      </c>
      <c r="B17" s="327" t="s">
        <v>528</v>
      </c>
    </row>
    <row r="18" spans="1:2">
      <c r="A18" s="331">
        <v>10</v>
      </c>
      <c r="B18" s="327" t="s">
        <v>269</v>
      </c>
    </row>
    <row r="19" spans="1:2">
      <c r="A19" s="331">
        <v>11</v>
      </c>
      <c r="B19" s="332" t="s">
        <v>250</v>
      </c>
    </row>
    <row r="20" spans="1:2">
      <c r="A20" s="331">
        <v>12</v>
      </c>
      <c r="B20" s="332" t="s">
        <v>247</v>
      </c>
    </row>
    <row r="21" spans="1:2">
      <c r="A21" s="331">
        <v>13</v>
      </c>
      <c r="B21" s="334" t="s">
        <v>461</v>
      </c>
    </row>
    <row r="22" spans="1:2">
      <c r="A22" s="331">
        <v>14</v>
      </c>
      <c r="B22" s="335" t="s">
        <v>521</v>
      </c>
    </row>
    <row r="23" spans="1:2">
      <c r="A23" s="336">
        <v>15</v>
      </c>
      <c r="B23" s="332" t="s">
        <v>77</v>
      </c>
    </row>
    <row r="24" spans="1:2">
      <c r="A24" s="336">
        <v>15.1</v>
      </c>
      <c r="B24" s="327" t="s">
        <v>557</v>
      </c>
    </row>
    <row r="25" spans="1:2">
      <c r="A25" s="336">
        <v>16</v>
      </c>
      <c r="B25" s="327" t="s">
        <v>625</v>
      </c>
    </row>
    <row r="26" spans="1:2">
      <c r="A26" s="336">
        <v>17</v>
      </c>
      <c r="B26" s="327" t="s">
        <v>938</v>
      </c>
    </row>
    <row r="27" spans="1:2">
      <c r="A27" s="336">
        <v>18</v>
      </c>
      <c r="B27" s="327" t="s">
        <v>959</v>
      </c>
    </row>
    <row r="28" spans="1:2">
      <c r="A28" s="336">
        <v>19</v>
      </c>
      <c r="B28" s="327" t="s">
        <v>960</v>
      </c>
    </row>
    <row r="29" spans="1:2">
      <c r="A29" s="336">
        <v>20</v>
      </c>
      <c r="B29" s="335" t="s">
        <v>724</v>
      </c>
    </row>
    <row r="30" spans="1:2">
      <c r="A30" s="336">
        <v>21</v>
      </c>
      <c r="B30" s="327" t="s">
        <v>742</v>
      </c>
    </row>
    <row r="31" spans="1:2">
      <c r="A31" s="336">
        <v>22</v>
      </c>
      <c r="B31" s="519" t="s">
        <v>759</v>
      </c>
    </row>
    <row r="32" spans="1:2" ht="27">
      <c r="A32" s="336">
        <v>23</v>
      </c>
      <c r="B32" s="519" t="s">
        <v>939</v>
      </c>
    </row>
    <row r="33" spans="1:2">
      <c r="A33" s="336">
        <v>24</v>
      </c>
      <c r="B33" s="327" t="s">
        <v>940</v>
      </c>
    </row>
    <row r="34" spans="1:2">
      <c r="A34" s="336">
        <v>25</v>
      </c>
      <c r="B34" s="327" t="s">
        <v>941</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C5" r:id="rId1"/>
  </hyperlinks>
  <pageMargins left="0.7" right="0.7" top="0.75" bottom="0.75" header="0.3" footer="0.3"/>
  <pageSetup paperSize="9" scale="4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0" zoomScaleNormal="80" workbookViewId="0">
      <pane xSplit="1" ySplit="5" topLeftCell="B6" activePane="bottomRight" state="frozen"/>
      <selection activeCell="N14" sqref="N14"/>
      <selection pane="topRight" activeCell="N14" sqref="N14"/>
      <selection pane="bottomLeft" activeCell="N14" sqref="N14"/>
      <selection pane="bottomRight" activeCell="H23" sqref="H23"/>
    </sheetView>
  </sheetViews>
  <sheetFormatPr defaultRowHeight="15"/>
  <cols>
    <col min="1" max="1" width="9.5703125" style="4" bestFit="1" customWidth="1"/>
    <col min="2" max="2" width="132.42578125" style="1" customWidth="1"/>
    <col min="3" max="3" width="20.7109375" style="1" customWidth="1"/>
  </cols>
  <sheetData>
    <row r="1" spans="1:6" ht="15.75">
      <c r="A1" s="13" t="s">
        <v>188</v>
      </c>
      <c r="B1" s="12" t="str">
        <f>Info!C2</f>
        <v>სს ”ლიბერთი ბანკი”</v>
      </c>
      <c r="D1" s="1"/>
      <c r="E1" s="1"/>
      <c r="F1" s="1"/>
    </row>
    <row r="2" spans="1:6" s="16" customFormat="1" ht="15.75" customHeight="1">
      <c r="A2" s="16" t="s">
        <v>189</v>
      </c>
      <c r="B2" s="587">
        <f>'1. key ratios'!B2</f>
        <v>44377</v>
      </c>
    </row>
    <row r="3" spans="1:6" s="16" customFormat="1" ht="15.75" customHeight="1"/>
    <row r="4" spans="1:6" ht="15.75" thickBot="1">
      <c r="A4" s="4" t="s">
        <v>413</v>
      </c>
      <c r="B4" s="53" t="s">
        <v>88</v>
      </c>
    </row>
    <row r="5" spans="1:6">
      <c r="A5" s="120" t="s">
        <v>26</v>
      </c>
      <c r="B5" s="121"/>
      <c r="C5" s="122" t="s">
        <v>27</v>
      </c>
    </row>
    <row r="6" spans="1:6">
      <c r="A6" s="123">
        <v>1</v>
      </c>
      <c r="B6" s="70" t="s">
        <v>28</v>
      </c>
      <c r="C6" s="251">
        <f>SUM(C7:C11)</f>
        <v>314217531</v>
      </c>
    </row>
    <row r="7" spans="1:6">
      <c r="A7" s="123">
        <v>2</v>
      </c>
      <c r="B7" s="67" t="s">
        <v>29</v>
      </c>
      <c r="C7" s="252">
        <v>44490460</v>
      </c>
    </row>
    <row r="8" spans="1:6">
      <c r="A8" s="123">
        <v>3</v>
      </c>
      <c r="B8" s="61" t="s">
        <v>30</v>
      </c>
      <c r="C8" s="252">
        <v>35132256</v>
      </c>
    </row>
    <row r="9" spans="1:6">
      <c r="A9" s="123">
        <v>4</v>
      </c>
      <c r="B9" s="61" t="s">
        <v>31</v>
      </c>
      <c r="C9" s="252">
        <v>35278498</v>
      </c>
    </row>
    <row r="10" spans="1:6">
      <c r="A10" s="123">
        <v>5</v>
      </c>
      <c r="B10" s="61" t="s">
        <v>32</v>
      </c>
      <c r="C10" s="252">
        <v>1694028</v>
      </c>
    </row>
    <row r="11" spans="1:6">
      <c r="A11" s="123">
        <v>6</v>
      </c>
      <c r="B11" s="68" t="s">
        <v>33</v>
      </c>
      <c r="C11" s="252">
        <v>197622289</v>
      </c>
    </row>
    <row r="12" spans="1:6" s="3" customFormat="1">
      <c r="A12" s="123">
        <v>7</v>
      </c>
      <c r="B12" s="70" t="s">
        <v>34</v>
      </c>
      <c r="C12" s="253">
        <f>SUM(C13:C27)</f>
        <v>89477995.743731394</v>
      </c>
    </row>
    <row r="13" spans="1:6" s="3" customFormat="1">
      <c r="A13" s="123">
        <v>8</v>
      </c>
      <c r="B13" s="69" t="s">
        <v>35</v>
      </c>
      <c r="C13" s="548">
        <v>35278498</v>
      </c>
    </row>
    <row r="14" spans="1:6" s="3" customFormat="1" ht="25.5">
      <c r="A14" s="123">
        <v>9</v>
      </c>
      <c r="B14" s="62" t="s">
        <v>36</v>
      </c>
      <c r="C14" s="754">
        <v>3037000.6837313883</v>
      </c>
    </row>
    <row r="15" spans="1:6" s="3" customFormat="1">
      <c r="A15" s="123">
        <v>10</v>
      </c>
      <c r="B15" s="63" t="s">
        <v>37</v>
      </c>
      <c r="C15" s="548">
        <v>51055764.060000002</v>
      </c>
    </row>
    <row r="16" spans="1:6" s="3" customFormat="1">
      <c r="A16" s="123">
        <v>11</v>
      </c>
      <c r="B16" s="64" t="s">
        <v>38</v>
      </c>
      <c r="C16" s="548">
        <v>0</v>
      </c>
    </row>
    <row r="17" spans="1:3" s="3" customFormat="1">
      <c r="A17" s="123">
        <v>12</v>
      </c>
      <c r="B17" s="63" t="s">
        <v>39</v>
      </c>
      <c r="C17" s="548">
        <v>0</v>
      </c>
    </row>
    <row r="18" spans="1:3" s="3" customFormat="1">
      <c r="A18" s="123">
        <v>13</v>
      </c>
      <c r="B18" s="63" t="s">
        <v>40</v>
      </c>
      <c r="C18" s="548">
        <v>0</v>
      </c>
    </row>
    <row r="19" spans="1:3" s="3" customFormat="1">
      <c r="A19" s="123">
        <v>14</v>
      </c>
      <c r="B19" s="63" t="s">
        <v>41</v>
      </c>
      <c r="C19" s="548">
        <v>0</v>
      </c>
    </row>
    <row r="20" spans="1:3" s="3" customFormat="1" ht="25.5">
      <c r="A20" s="123">
        <v>15</v>
      </c>
      <c r="B20" s="63" t="s">
        <v>42</v>
      </c>
      <c r="C20" s="548">
        <v>0</v>
      </c>
    </row>
    <row r="21" spans="1:3" s="3" customFormat="1" ht="25.5">
      <c r="A21" s="123">
        <v>16</v>
      </c>
      <c r="B21" s="62" t="s">
        <v>43</v>
      </c>
      <c r="C21" s="548">
        <v>0</v>
      </c>
    </row>
    <row r="22" spans="1:3" s="3" customFormat="1">
      <c r="A22" s="123">
        <v>17</v>
      </c>
      <c r="B22" s="124" t="s">
        <v>44</v>
      </c>
      <c r="C22" s="548">
        <v>106733</v>
      </c>
    </row>
    <row r="23" spans="1:3" s="3" customFormat="1" ht="25.5">
      <c r="A23" s="123">
        <v>18</v>
      </c>
      <c r="B23" s="62" t="s">
        <v>45</v>
      </c>
      <c r="C23" s="548">
        <v>0</v>
      </c>
    </row>
    <row r="24" spans="1:3" s="3" customFormat="1" ht="25.5">
      <c r="A24" s="123">
        <v>19</v>
      </c>
      <c r="B24" s="62" t="s">
        <v>46</v>
      </c>
      <c r="C24" s="548">
        <v>0</v>
      </c>
    </row>
    <row r="25" spans="1:3" s="3" customFormat="1" ht="25.5">
      <c r="A25" s="123">
        <v>20</v>
      </c>
      <c r="B25" s="65" t="s">
        <v>47</v>
      </c>
      <c r="C25" s="548">
        <v>0</v>
      </c>
    </row>
    <row r="26" spans="1:3" s="3" customFormat="1">
      <c r="A26" s="123">
        <v>21</v>
      </c>
      <c r="B26" s="65" t="s">
        <v>48</v>
      </c>
      <c r="C26" s="548">
        <v>0</v>
      </c>
    </row>
    <row r="27" spans="1:3" s="3" customFormat="1" ht="25.5">
      <c r="A27" s="123">
        <v>22</v>
      </c>
      <c r="B27" s="65" t="s">
        <v>49</v>
      </c>
      <c r="C27" s="548">
        <v>0</v>
      </c>
    </row>
    <row r="28" spans="1:3" s="3" customFormat="1">
      <c r="A28" s="123">
        <v>23</v>
      </c>
      <c r="B28" s="71" t="s">
        <v>23</v>
      </c>
      <c r="C28" s="253">
        <f>C6-C12</f>
        <v>224739535.25626862</v>
      </c>
    </row>
    <row r="29" spans="1:3" s="3" customFormat="1">
      <c r="A29" s="125"/>
      <c r="B29" s="66"/>
      <c r="C29" s="254"/>
    </row>
    <row r="30" spans="1:3" s="3" customFormat="1">
      <c r="A30" s="125">
        <v>24</v>
      </c>
      <c r="B30" s="71" t="s">
        <v>50</v>
      </c>
      <c r="C30" s="253">
        <f>C31+C34</f>
        <v>4565384</v>
      </c>
    </row>
    <row r="31" spans="1:3" s="3" customFormat="1">
      <c r="A31" s="125">
        <v>25</v>
      </c>
      <c r="B31" s="61" t="s">
        <v>51</v>
      </c>
      <c r="C31" s="255">
        <f>C32+C33</f>
        <v>45654</v>
      </c>
    </row>
    <row r="32" spans="1:3" s="3" customFormat="1">
      <c r="A32" s="125">
        <v>26</v>
      </c>
      <c r="B32" s="164" t="s">
        <v>52</v>
      </c>
      <c r="C32" s="548">
        <v>45654</v>
      </c>
    </row>
    <row r="33" spans="1:3" s="3" customFormat="1">
      <c r="A33" s="125">
        <v>27</v>
      </c>
      <c r="B33" s="164" t="s">
        <v>53</v>
      </c>
      <c r="C33" s="548">
        <v>0</v>
      </c>
    </row>
    <row r="34" spans="1:3" s="3" customFormat="1">
      <c r="A34" s="125">
        <v>28</v>
      </c>
      <c r="B34" s="61" t="s">
        <v>54</v>
      </c>
      <c r="C34" s="548">
        <v>4519730</v>
      </c>
    </row>
    <row r="35" spans="1:3" s="3" customFormat="1">
      <c r="A35" s="125">
        <v>29</v>
      </c>
      <c r="B35" s="71" t="s">
        <v>55</v>
      </c>
      <c r="C35" s="549">
        <f>SUM(C36:C40)</f>
        <v>0</v>
      </c>
    </row>
    <row r="36" spans="1:3" s="3" customFormat="1">
      <c r="A36" s="125">
        <v>30</v>
      </c>
      <c r="B36" s="62" t="s">
        <v>56</v>
      </c>
      <c r="C36" s="548">
        <v>0</v>
      </c>
    </row>
    <row r="37" spans="1:3" s="3" customFormat="1">
      <c r="A37" s="125">
        <v>31</v>
      </c>
      <c r="B37" s="63" t="s">
        <v>57</v>
      </c>
      <c r="C37" s="548">
        <v>0</v>
      </c>
    </row>
    <row r="38" spans="1:3" s="3" customFormat="1" ht="25.5">
      <c r="A38" s="125">
        <v>32</v>
      </c>
      <c r="B38" s="62" t="s">
        <v>58</v>
      </c>
      <c r="C38" s="548">
        <v>0</v>
      </c>
    </row>
    <row r="39" spans="1:3" s="3" customFormat="1" ht="25.5">
      <c r="A39" s="125">
        <v>33</v>
      </c>
      <c r="B39" s="62" t="s">
        <v>46</v>
      </c>
      <c r="C39" s="548">
        <v>0</v>
      </c>
    </row>
    <row r="40" spans="1:3" s="3" customFormat="1" ht="25.5">
      <c r="A40" s="125">
        <v>34</v>
      </c>
      <c r="B40" s="65" t="s">
        <v>59</v>
      </c>
      <c r="C40" s="548">
        <v>0</v>
      </c>
    </row>
    <row r="41" spans="1:3" s="3" customFormat="1">
      <c r="A41" s="125">
        <v>35</v>
      </c>
      <c r="B41" s="71" t="s">
        <v>24</v>
      </c>
      <c r="C41" s="253">
        <f>C30-C35</f>
        <v>4565384</v>
      </c>
    </row>
    <row r="42" spans="1:3" s="3" customFormat="1">
      <c r="A42" s="125"/>
      <c r="B42" s="66"/>
      <c r="C42" s="254"/>
    </row>
    <row r="43" spans="1:3" s="3" customFormat="1">
      <c r="A43" s="125">
        <v>36</v>
      </c>
      <c r="B43" s="72" t="s">
        <v>60</v>
      </c>
      <c r="C43" s="253">
        <f>SUM(C44:C46)</f>
        <v>93732132.348434985</v>
      </c>
    </row>
    <row r="44" spans="1:3" s="3" customFormat="1">
      <c r="A44" s="125">
        <v>37</v>
      </c>
      <c r="B44" s="61" t="s">
        <v>61</v>
      </c>
      <c r="C44" s="548">
        <v>71506504.612000003</v>
      </c>
    </row>
    <row r="45" spans="1:3" s="3" customFormat="1">
      <c r="A45" s="125">
        <v>38</v>
      </c>
      <c r="B45" s="61" t="s">
        <v>62</v>
      </c>
      <c r="C45" s="548">
        <v>0</v>
      </c>
    </row>
    <row r="46" spans="1:3" s="3" customFormat="1">
      <c r="A46" s="125">
        <v>39</v>
      </c>
      <c r="B46" s="61" t="s">
        <v>63</v>
      </c>
      <c r="C46" s="548">
        <v>22225627.736434981</v>
      </c>
    </row>
    <row r="47" spans="1:3" s="3" customFormat="1">
      <c r="A47" s="125">
        <v>40</v>
      </c>
      <c r="B47" s="72" t="s">
        <v>64</v>
      </c>
      <c r="C47" s="550">
        <f>SUM(C48:C51)</f>
        <v>0</v>
      </c>
    </row>
    <row r="48" spans="1:3" s="3" customFormat="1">
      <c r="A48" s="125">
        <v>41</v>
      </c>
      <c r="B48" s="62" t="s">
        <v>65</v>
      </c>
      <c r="C48" s="548">
        <v>0</v>
      </c>
    </row>
    <row r="49" spans="1:3" s="3" customFormat="1">
      <c r="A49" s="125">
        <v>42</v>
      </c>
      <c r="B49" s="63" t="s">
        <v>66</v>
      </c>
      <c r="C49" s="548">
        <v>0</v>
      </c>
    </row>
    <row r="50" spans="1:3" s="3" customFormat="1" ht="25.5">
      <c r="A50" s="125">
        <v>43</v>
      </c>
      <c r="B50" s="62" t="s">
        <v>67</v>
      </c>
      <c r="C50" s="548">
        <v>0</v>
      </c>
    </row>
    <row r="51" spans="1:3" s="3" customFormat="1" ht="25.5">
      <c r="A51" s="125">
        <v>44</v>
      </c>
      <c r="B51" s="62" t="s">
        <v>46</v>
      </c>
      <c r="C51" s="548">
        <v>0</v>
      </c>
    </row>
    <row r="52" spans="1:3" s="3" customFormat="1" ht="15.75" thickBot="1">
      <c r="A52" s="126">
        <v>45</v>
      </c>
      <c r="B52" s="127" t="s">
        <v>25</v>
      </c>
      <c r="C52" s="256">
        <f>C43-C47</f>
        <v>93732132.348434985</v>
      </c>
    </row>
    <row r="55" spans="1:3">
      <c r="B55" s="1"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0" orientation="portrait" horizontalDpi="1200" verticalDpi="1200"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election activeCell="N14" sqref="N14"/>
    </sheetView>
  </sheetViews>
  <sheetFormatPr defaultColWidth="9.140625" defaultRowHeight="12.75"/>
  <cols>
    <col min="1" max="1" width="10.85546875" style="287" bestFit="1" customWidth="1"/>
    <col min="2" max="2" width="59" style="287" customWidth="1"/>
    <col min="3" max="3" width="16.7109375" style="287" bestFit="1" customWidth="1"/>
    <col min="4" max="4" width="22.140625" style="287" customWidth="1"/>
    <col min="5" max="16384" width="9.140625" style="287"/>
  </cols>
  <sheetData>
    <row r="1" spans="1:4" ht="15">
      <c r="A1" s="13" t="s">
        <v>188</v>
      </c>
      <c r="B1" s="12" t="str">
        <f>Info!C2</f>
        <v>სს ”ლიბერთი ბანკი”</v>
      </c>
    </row>
    <row r="2" spans="1:4" s="16" customFormat="1" ht="15.75" customHeight="1">
      <c r="A2" s="16" t="s">
        <v>189</v>
      </c>
      <c r="B2" s="587">
        <f>'1. key ratios'!B2</f>
        <v>44377</v>
      </c>
    </row>
    <row r="3" spans="1:4" s="16" customFormat="1" ht="15.75" customHeight="1"/>
    <row r="4" spans="1:4" ht="13.5" thickBot="1">
      <c r="A4" s="288" t="s">
        <v>527</v>
      </c>
      <c r="B4" s="317" t="s">
        <v>528</v>
      </c>
    </row>
    <row r="5" spans="1:4" s="318" customFormat="1">
      <c r="A5" s="779" t="s">
        <v>529</v>
      </c>
      <c r="B5" s="780"/>
      <c r="C5" s="307" t="s">
        <v>530</v>
      </c>
      <c r="D5" s="308" t="s">
        <v>531</v>
      </c>
    </row>
    <row r="6" spans="1:4" s="319" customFormat="1">
      <c r="A6" s="309">
        <v>1</v>
      </c>
      <c r="B6" s="310" t="s">
        <v>532</v>
      </c>
      <c r="C6" s="310"/>
      <c r="D6" s="311"/>
    </row>
    <row r="7" spans="1:4" s="319" customFormat="1">
      <c r="A7" s="312" t="s">
        <v>533</v>
      </c>
      <c r="B7" s="313" t="s">
        <v>534</v>
      </c>
      <c r="C7" s="364">
        <v>4.4999999999999998E-2</v>
      </c>
      <c r="D7" s="551">
        <f>C7*'5. RWA'!$C$13</f>
        <v>97894815.929248422</v>
      </c>
    </row>
    <row r="8" spans="1:4" s="319" customFormat="1">
      <c r="A8" s="312" t="s">
        <v>535</v>
      </c>
      <c r="B8" s="313" t="s">
        <v>536</v>
      </c>
      <c r="C8" s="365">
        <v>0.06</v>
      </c>
      <c r="D8" s="551">
        <f>C8*'5. RWA'!$C$13</f>
        <v>130526421.23899789</v>
      </c>
    </row>
    <row r="9" spans="1:4" s="319" customFormat="1">
      <c r="A9" s="312" t="s">
        <v>537</v>
      </c>
      <c r="B9" s="313" t="s">
        <v>538</v>
      </c>
      <c r="C9" s="365">
        <v>0.08</v>
      </c>
      <c r="D9" s="551">
        <f>C9*'5. RWA'!$C$13</f>
        <v>174035228.31866387</v>
      </c>
    </row>
    <row r="10" spans="1:4" s="319" customFormat="1">
      <c r="A10" s="309" t="s">
        <v>539</v>
      </c>
      <c r="B10" s="310" t="s">
        <v>540</v>
      </c>
      <c r="C10" s="366"/>
      <c r="D10" s="552"/>
    </row>
    <row r="11" spans="1:4" s="320" customFormat="1">
      <c r="A11" s="314" t="s">
        <v>541</v>
      </c>
      <c r="B11" s="315" t="s">
        <v>603</v>
      </c>
      <c r="C11" s="367">
        <v>0</v>
      </c>
      <c r="D11" s="553">
        <f>C11*'5. RWA'!$C$13</f>
        <v>0</v>
      </c>
    </row>
    <row r="12" spans="1:4" s="320" customFormat="1">
      <c r="A12" s="314" t="s">
        <v>542</v>
      </c>
      <c r="B12" s="315" t="s">
        <v>543</v>
      </c>
      <c r="C12" s="367">
        <v>0</v>
      </c>
      <c r="D12" s="553">
        <f>C12*'5. RWA'!$C$13</f>
        <v>0</v>
      </c>
    </row>
    <row r="13" spans="1:4" s="320" customFormat="1">
      <c r="A13" s="314" t="s">
        <v>544</v>
      </c>
      <c r="B13" s="315" t="s">
        <v>545</v>
      </c>
      <c r="C13" s="367">
        <v>1.2E-2</v>
      </c>
      <c r="D13" s="553">
        <f>C13*'5. RWA'!$C$13</f>
        <v>26105284.247799579</v>
      </c>
    </row>
    <row r="14" spans="1:4" s="319" customFormat="1">
      <c r="A14" s="309" t="s">
        <v>546</v>
      </c>
      <c r="B14" s="310" t="s">
        <v>601</v>
      </c>
      <c r="C14" s="368"/>
      <c r="D14" s="552"/>
    </row>
    <row r="15" spans="1:4" s="319" customFormat="1">
      <c r="A15" s="328" t="s">
        <v>549</v>
      </c>
      <c r="B15" s="315" t="s">
        <v>602</v>
      </c>
      <c r="C15" s="367">
        <v>1.2481069677870587E-2</v>
      </c>
      <c r="D15" s="553">
        <f>C15*'5. RWA'!$C$13</f>
        <v>27151822.638117</v>
      </c>
    </row>
    <row r="16" spans="1:4" s="319" customFormat="1">
      <c r="A16" s="328" t="s">
        <v>550</v>
      </c>
      <c r="B16" s="315" t="s">
        <v>552</v>
      </c>
      <c r="C16" s="367">
        <v>1.6652821108689996E-2</v>
      </c>
      <c r="D16" s="553">
        <f>C16*'5. RWA'!$C$13</f>
        <v>36227219.047509104</v>
      </c>
    </row>
    <row r="17" spans="1:6" s="319" customFormat="1">
      <c r="A17" s="328" t="s">
        <v>551</v>
      </c>
      <c r="B17" s="315" t="s">
        <v>599</v>
      </c>
      <c r="C17" s="367">
        <v>3.864089899530708E-2</v>
      </c>
      <c r="D17" s="553">
        <f>C17*'5. RWA'!$C$13</f>
        <v>84060970.988583714</v>
      </c>
    </row>
    <row r="18" spans="1:6" s="318" customFormat="1">
      <c r="A18" s="781" t="s">
        <v>600</v>
      </c>
      <c r="B18" s="782"/>
      <c r="C18" s="369" t="s">
        <v>530</v>
      </c>
      <c r="D18" s="363" t="s">
        <v>531</v>
      </c>
    </row>
    <row r="19" spans="1:6" s="319" customFormat="1">
      <c r="A19" s="316">
        <v>4</v>
      </c>
      <c r="B19" s="315" t="s">
        <v>23</v>
      </c>
      <c r="C19" s="367">
        <f>C7+C11+C12+C13+C15</f>
        <v>6.9481069677870586E-2</v>
      </c>
      <c r="D19" s="551">
        <f>C19*'5. RWA'!$C$13</f>
        <v>151151922.81516501</v>
      </c>
    </row>
    <row r="20" spans="1:6" s="319" customFormat="1">
      <c r="A20" s="316">
        <v>5</v>
      </c>
      <c r="B20" s="315" t="s">
        <v>89</v>
      </c>
      <c r="C20" s="367">
        <f>C8+C11+C12+C13+C16</f>
        <v>8.8652821108689994E-2</v>
      </c>
      <c r="D20" s="551">
        <f>C20*'5. RWA'!$C$13</f>
        <v>192858924.53430659</v>
      </c>
    </row>
    <row r="21" spans="1:6" s="319" customFormat="1" ht="13.5" thickBot="1">
      <c r="A21" s="321" t="s">
        <v>547</v>
      </c>
      <c r="B21" s="322" t="s">
        <v>88</v>
      </c>
      <c r="C21" s="370">
        <f>C9+C11+C12+C13+C17</f>
        <v>0.13064089899530706</v>
      </c>
      <c r="D21" s="554">
        <f>C21*'5. RWA'!$C$13</f>
        <v>284201483.55504709</v>
      </c>
    </row>
    <row r="22" spans="1:6">
      <c r="F22" s="288"/>
    </row>
    <row r="23" spans="1:6" ht="63.75">
      <c r="B23" s="18" t="s">
        <v>604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0" zoomScaleNormal="80" workbookViewId="0">
      <pane xSplit="1" ySplit="5" topLeftCell="B6" activePane="bottomRight" state="frozen"/>
      <selection activeCell="N14" sqref="N14"/>
      <selection pane="topRight" activeCell="N14" sqref="N14"/>
      <selection pane="bottomLeft" activeCell="N14" sqref="N14"/>
      <selection pane="bottomRight" activeCell="M13" sqref="M13"/>
    </sheetView>
  </sheetViews>
  <sheetFormatPr defaultRowHeight="15.75"/>
  <cols>
    <col min="1" max="1" width="10.7109375" style="58" customWidth="1"/>
    <col min="2" max="2" width="91.85546875" style="58" customWidth="1"/>
    <col min="3" max="3" width="37.140625" style="58" customWidth="1"/>
    <col min="4" max="4" width="32.28515625" style="58" customWidth="1"/>
    <col min="5" max="5" width="9.42578125" customWidth="1"/>
  </cols>
  <sheetData>
    <row r="1" spans="1:6">
      <c r="A1" s="13" t="s">
        <v>188</v>
      </c>
      <c r="B1" s="15" t="str">
        <f>Info!C2</f>
        <v>სს ”ლიბერთი ბანკი”</v>
      </c>
      <c r="E1" s="1"/>
      <c r="F1" s="1"/>
    </row>
    <row r="2" spans="1:6" s="16" customFormat="1" ht="15.75" customHeight="1">
      <c r="A2" s="16" t="s">
        <v>189</v>
      </c>
      <c r="B2" s="587">
        <f>'1. key ratios'!B2</f>
        <v>44377</v>
      </c>
    </row>
    <row r="3" spans="1:6" s="16" customFormat="1" ht="15.75" customHeight="1">
      <c r="A3" s="21"/>
    </row>
    <row r="4" spans="1:6" s="16" customFormat="1" ht="15.75" customHeight="1" thickBot="1">
      <c r="A4" s="16" t="s">
        <v>414</v>
      </c>
      <c r="B4" s="187" t="s">
        <v>269</v>
      </c>
      <c r="D4" s="189" t="s">
        <v>93</v>
      </c>
    </row>
    <row r="5" spans="1:6" ht="102.75" customHeight="1">
      <c r="A5" s="139" t="s">
        <v>26</v>
      </c>
      <c r="B5" s="140" t="s">
        <v>231</v>
      </c>
      <c r="C5" s="141" t="s">
        <v>237</v>
      </c>
      <c r="D5" s="188" t="s">
        <v>270</v>
      </c>
    </row>
    <row r="6" spans="1:6">
      <c r="A6" s="128">
        <v>1</v>
      </c>
      <c r="B6" s="73" t="s">
        <v>154</v>
      </c>
      <c r="C6" s="558">
        <v>263694551.10999995</v>
      </c>
      <c r="D6" s="129"/>
      <c r="E6" s="7"/>
    </row>
    <row r="7" spans="1:6">
      <c r="A7" s="128">
        <v>2</v>
      </c>
      <c r="B7" s="74" t="s">
        <v>155</v>
      </c>
      <c r="C7" s="555">
        <v>179529268.99900001</v>
      </c>
      <c r="D7" s="130"/>
      <c r="E7" s="7"/>
    </row>
    <row r="8" spans="1:6">
      <c r="A8" s="128">
        <v>3</v>
      </c>
      <c r="B8" s="74" t="s">
        <v>156</v>
      </c>
      <c r="C8" s="555">
        <v>67337235.903000012</v>
      </c>
      <c r="D8" s="130"/>
      <c r="E8" s="7"/>
    </row>
    <row r="9" spans="1:6">
      <c r="A9" s="128">
        <v>4</v>
      </c>
      <c r="B9" s="74" t="s">
        <v>185</v>
      </c>
      <c r="C9" s="555">
        <v>0</v>
      </c>
      <c r="D9" s="130"/>
      <c r="E9" s="7"/>
    </row>
    <row r="10" spans="1:6">
      <c r="A10" s="128">
        <v>5</v>
      </c>
      <c r="B10" s="74" t="s">
        <v>157</v>
      </c>
      <c r="C10" s="555">
        <v>248029388.15000004</v>
      </c>
      <c r="D10" s="130"/>
      <c r="E10" s="7"/>
    </row>
    <row r="11" spans="1:6">
      <c r="A11" s="128">
        <v>6.1</v>
      </c>
      <c r="B11" s="74" t="s">
        <v>158</v>
      </c>
      <c r="C11" s="556">
        <v>1822437568.9490111</v>
      </c>
      <c r="D11" s="131"/>
      <c r="E11" s="8"/>
    </row>
    <row r="12" spans="1:6">
      <c r="A12" s="128">
        <v>6.2</v>
      </c>
      <c r="B12" s="75" t="s">
        <v>159</v>
      </c>
      <c r="C12" s="556">
        <v>-119845260.84599955</v>
      </c>
      <c r="D12" s="131"/>
      <c r="E12" s="8"/>
    </row>
    <row r="13" spans="1:6">
      <c r="A13" s="128" t="s">
        <v>488</v>
      </c>
      <c r="B13" s="76" t="s">
        <v>489</v>
      </c>
      <c r="C13" s="556">
        <v>22225627.736434981</v>
      </c>
      <c r="D13" s="131"/>
      <c r="E13" s="8"/>
    </row>
    <row r="14" spans="1:6">
      <c r="A14" s="128" t="s">
        <v>623</v>
      </c>
      <c r="B14" s="76" t="s">
        <v>612</v>
      </c>
      <c r="C14" s="556">
        <v>0</v>
      </c>
      <c r="D14" s="131"/>
      <c r="E14" s="8"/>
    </row>
    <row r="15" spans="1:6">
      <c r="A15" s="128">
        <v>6</v>
      </c>
      <c r="B15" s="74" t="s">
        <v>160</v>
      </c>
      <c r="C15" s="259">
        <f>C11+C12</f>
        <v>1702592308.1030116</v>
      </c>
      <c r="D15" s="131"/>
      <c r="E15" s="7"/>
    </row>
    <row r="16" spans="1:6">
      <c r="A16" s="128">
        <v>7</v>
      </c>
      <c r="B16" s="74" t="s">
        <v>161</v>
      </c>
      <c r="C16" s="555">
        <v>37680764.428999998</v>
      </c>
      <c r="D16" s="130"/>
      <c r="E16" s="7"/>
    </row>
    <row r="17" spans="1:5">
      <c r="A17" s="128">
        <v>8</v>
      </c>
      <c r="B17" s="74" t="s">
        <v>162</v>
      </c>
      <c r="C17" s="555">
        <v>128586.05399999954</v>
      </c>
      <c r="D17" s="130"/>
      <c r="E17" s="7"/>
    </row>
    <row r="18" spans="1:5">
      <c r="A18" s="128">
        <v>9</v>
      </c>
      <c r="B18" s="74" t="s">
        <v>163</v>
      </c>
      <c r="C18" s="555">
        <v>106733.3</v>
      </c>
      <c r="D18" s="130"/>
      <c r="E18" s="7"/>
    </row>
    <row r="19" spans="1:5">
      <c r="A19" s="128">
        <v>9.1</v>
      </c>
      <c r="B19" s="76" t="s">
        <v>246</v>
      </c>
      <c r="C19" s="556">
        <v>106733.3</v>
      </c>
      <c r="D19" s="130"/>
      <c r="E19" s="7"/>
    </row>
    <row r="20" spans="1:5">
      <c r="A20" s="128">
        <v>9.1999999999999993</v>
      </c>
      <c r="B20" s="76" t="s">
        <v>236</v>
      </c>
      <c r="C20" s="556">
        <v>0</v>
      </c>
      <c r="D20" s="130"/>
      <c r="E20" s="7"/>
    </row>
    <row r="21" spans="1:5">
      <c r="A21" s="128">
        <v>9.3000000000000007</v>
      </c>
      <c r="B21" s="76" t="s">
        <v>235</v>
      </c>
      <c r="C21" s="556">
        <v>0</v>
      </c>
      <c r="D21" s="130"/>
      <c r="E21" s="7"/>
    </row>
    <row r="22" spans="1:5">
      <c r="A22" s="128">
        <v>10</v>
      </c>
      <c r="B22" s="74" t="s">
        <v>164</v>
      </c>
      <c r="C22" s="555">
        <v>238188553.73000002</v>
      </c>
      <c r="D22" s="130"/>
      <c r="E22" s="7"/>
    </row>
    <row r="23" spans="1:5">
      <c r="A23" s="128">
        <v>10.1</v>
      </c>
      <c r="B23" s="76" t="s">
        <v>234</v>
      </c>
      <c r="C23" s="555">
        <v>51055764.060000002</v>
      </c>
      <c r="D23" s="219" t="s">
        <v>441</v>
      </c>
      <c r="E23" s="7"/>
    </row>
    <row r="24" spans="1:5">
      <c r="A24" s="128">
        <v>11</v>
      </c>
      <c r="B24" s="77" t="s">
        <v>165</v>
      </c>
      <c r="C24" s="557">
        <v>54268014.630800001</v>
      </c>
      <c r="D24" s="132"/>
      <c r="E24" s="7"/>
    </row>
    <row r="25" spans="1:5">
      <c r="A25" s="128">
        <v>12</v>
      </c>
      <c r="B25" s="79" t="s">
        <v>166</v>
      </c>
      <c r="C25" s="257">
        <f>SUM(C6:C10,C15:C18,C22,C24)</f>
        <v>2791555404.4088116</v>
      </c>
      <c r="D25" s="133"/>
      <c r="E25" s="6"/>
    </row>
    <row r="26" spans="1:5">
      <c r="A26" s="128">
        <v>13</v>
      </c>
      <c r="B26" s="74" t="s">
        <v>167</v>
      </c>
      <c r="C26" s="559">
        <v>4445863.0630000001</v>
      </c>
      <c r="D26" s="134"/>
      <c r="E26" s="7"/>
    </row>
    <row r="27" spans="1:5">
      <c r="A27" s="128">
        <v>14</v>
      </c>
      <c r="B27" s="74" t="s">
        <v>168</v>
      </c>
      <c r="C27" s="555">
        <v>828900871.850595</v>
      </c>
      <c r="D27" s="130"/>
      <c r="E27" s="7"/>
    </row>
    <row r="28" spans="1:5">
      <c r="A28" s="128">
        <v>15</v>
      </c>
      <c r="B28" s="74" t="s">
        <v>169</v>
      </c>
      <c r="C28" s="555">
        <v>275056768.77513087</v>
      </c>
      <c r="D28" s="130"/>
      <c r="E28" s="7"/>
    </row>
    <row r="29" spans="1:5">
      <c r="A29" s="128">
        <v>16</v>
      </c>
      <c r="B29" s="74" t="s">
        <v>170</v>
      </c>
      <c r="C29" s="555">
        <v>864391460.45027447</v>
      </c>
      <c r="D29" s="130"/>
      <c r="E29" s="7"/>
    </row>
    <row r="30" spans="1:5">
      <c r="A30" s="128">
        <v>17</v>
      </c>
      <c r="B30" s="74" t="s">
        <v>171</v>
      </c>
      <c r="C30" s="555">
        <v>0</v>
      </c>
      <c r="D30" s="130"/>
      <c r="E30" s="7"/>
    </row>
    <row r="31" spans="1:5">
      <c r="A31" s="128">
        <v>18</v>
      </c>
      <c r="B31" s="74" t="s">
        <v>172</v>
      </c>
      <c r="C31" s="555">
        <v>292850130.03572762</v>
      </c>
      <c r="D31" s="130"/>
      <c r="E31" s="7"/>
    </row>
    <row r="32" spans="1:5">
      <c r="A32" s="128">
        <v>19</v>
      </c>
      <c r="B32" s="74" t="s">
        <v>173</v>
      </c>
      <c r="C32" s="555">
        <v>12103929.635999998</v>
      </c>
      <c r="D32" s="130"/>
      <c r="E32" s="7"/>
    </row>
    <row r="33" spans="1:5">
      <c r="A33" s="128">
        <v>20</v>
      </c>
      <c r="B33" s="74" t="s">
        <v>95</v>
      </c>
      <c r="C33" s="555">
        <v>85745856.423999995</v>
      </c>
      <c r="D33" s="130"/>
      <c r="E33" s="7"/>
    </row>
    <row r="34" spans="1:5">
      <c r="A34" s="128">
        <v>20.100000000000001</v>
      </c>
      <c r="B34" s="78" t="s">
        <v>487</v>
      </c>
      <c r="C34" s="557">
        <v>-66464.91</v>
      </c>
      <c r="D34" s="132"/>
      <c r="E34" s="7"/>
    </row>
    <row r="35" spans="1:5">
      <c r="A35" s="128">
        <v>21</v>
      </c>
      <c r="B35" s="77" t="s">
        <v>174</v>
      </c>
      <c r="C35" s="557">
        <v>109277610.93000001</v>
      </c>
      <c r="D35" s="132"/>
      <c r="E35" s="7"/>
    </row>
    <row r="36" spans="1:5">
      <c r="A36" s="128">
        <v>21.1</v>
      </c>
      <c r="B36" s="78" t="s">
        <v>233</v>
      </c>
      <c r="C36" s="560">
        <v>71506504.612000003</v>
      </c>
      <c r="D36" s="135"/>
      <c r="E36" s="7"/>
    </row>
    <row r="37" spans="1:5">
      <c r="A37" s="128">
        <v>22</v>
      </c>
      <c r="B37" s="79" t="s">
        <v>175</v>
      </c>
      <c r="C37" s="257">
        <f>SUM(C26:C33)+C35</f>
        <v>2472772491.1647277</v>
      </c>
      <c r="D37" s="133"/>
      <c r="E37" s="6"/>
    </row>
    <row r="38" spans="1:5">
      <c r="A38" s="128">
        <v>23</v>
      </c>
      <c r="B38" s="77" t="s">
        <v>176</v>
      </c>
      <c r="C38" s="555">
        <v>54628742.530000001</v>
      </c>
      <c r="D38" s="130"/>
      <c r="E38" s="7"/>
    </row>
    <row r="39" spans="1:5">
      <c r="A39" s="128">
        <v>24</v>
      </c>
      <c r="B39" s="77" t="s">
        <v>177</v>
      </c>
      <c r="C39" s="555">
        <v>61390.64</v>
      </c>
      <c r="D39" s="130"/>
      <c r="E39" s="7"/>
    </row>
    <row r="40" spans="1:5">
      <c r="A40" s="128">
        <v>25</v>
      </c>
      <c r="B40" s="77" t="s">
        <v>232</v>
      </c>
      <c r="C40" s="555">
        <v>-10154020.07</v>
      </c>
      <c r="D40" s="130"/>
      <c r="E40" s="7"/>
    </row>
    <row r="41" spans="1:5">
      <c r="A41" s="128">
        <v>26</v>
      </c>
      <c r="B41" s="77" t="s">
        <v>179</v>
      </c>
      <c r="C41" s="555">
        <v>39651986.239999995</v>
      </c>
      <c r="D41" s="130"/>
      <c r="E41" s="7"/>
    </row>
    <row r="42" spans="1:5">
      <c r="A42" s="128">
        <v>27</v>
      </c>
      <c r="B42" s="77" t="s">
        <v>180</v>
      </c>
      <c r="C42" s="555">
        <v>1694027.75</v>
      </c>
      <c r="D42" s="130"/>
      <c r="E42" s="7"/>
    </row>
    <row r="43" spans="1:5">
      <c r="A43" s="128">
        <v>28</v>
      </c>
      <c r="B43" s="77" t="s">
        <v>181</v>
      </c>
      <c r="C43" s="555">
        <v>197622288.22000003</v>
      </c>
      <c r="D43" s="130"/>
      <c r="E43" s="7"/>
    </row>
    <row r="44" spans="1:5">
      <c r="A44" s="128">
        <v>29</v>
      </c>
      <c r="B44" s="77" t="s">
        <v>35</v>
      </c>
      <c r="C44" s="555">
        <v>35278497.609999999</v>
      </c>
      <c r="D44" s="130"/>
      <c r="E44" s="7"/>
    </row>
    <row r="45" spans="1:5" ht="16.5" thickBot="1">
      <c r="A45" s="136">
        <v>30</v>
      </c>
      <c r="B45" s="137" t="s">
        <v>182</v>
      </c>
      <c r="C45" s="258">
        <f>SUM(C38:C44)</f>
        <v>318782912.92000008</v>
      </c>
      <c r="D45" s="138"/>
      <c r="E45" s="6"/>
    </row>
  </sheetData>
  <pageMargins left="0.7" right="0.7" top="0.75" bottom="0.75" header="0.3" footer="0.3"/>
  <pageSetup paperSize="9" scale="41"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0" zoomScaleNormal="80" workbookViewId="0">
      <pane xSplit="2" ySplit="7" topLeftCell="C8" activePane="bottomRight" state="frozen"/>
      <selection activeCell="N14" sqref="N14"/>
      <selection pane="topRight" activeCell="N14" sqref="N14"/>
      <selection pane="bottomLeft" activeCell="N14" sqref="N14"/>
      <selection pane="bottomRight" activeCell="N14" sqref="N14"/>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3.5703125" style="1" bestFit="1" customWidth="1"/>
    <col min="6" max="6" width="13.42578125" style="1" bestFit="1" customWidth="1"/>
    <col min="7" max="7" width="14.5703125" style="1" bestFit="1" customWidth="1"/>
    <col min="8" max="8" width="13.42578125" style="1" bestFit="1" customWidth="1"/>
    <col min="9" max="9" width="13.5703125" style="1" bestFit="1" customWidth="1"/>
    <col min="10" max="10" width="13.42578125" style="1" bestFit="1" customWidth="1"/>
    <col min="11" max="11" width="16" style="1" bestFit="1" customWidth="1"/>
    <col min="12" max="12" width="13.5703125" style="1" bestFit="1" customWidth="1"/>
    <col min="13" max="13" width="14.5703125" style="1" bestFit="1" customWidth="1"/>
    <col min="14" max="14" width="13.5703125" style="1" bestFit="1" customWidth="1"/>
    <col min="15" max="15" width="14.5703125" style="1" bestFit="1" customWidth="1"/>
    <col min="16" max="16" width="13.42578125" style="1" bestFit="1" customWidth="1"/>
    <col min="17" max="17" width="12.42578125" style="1" bestFit="1" customWidth="1"/>
    <col min="18" max="18" width="13.42578125" style="1" bestFit="1" customWidth="1"/>
    <col min="19" max="19" width="31.5703125" style="1" bestFit="1" customWidth="1"/>
    <col min="20" max="16384" width="9.140625" style="11"/>
  </cols>
  <sheetData>
    <row r="1" spans="1:19">
      <c r="A1" s="1" t="s">
        <v>188</v>
      </c>
      <c r="B1" s="287" t="str">
        <f>Info!C2</f>
        <v>სს ”ლიბერთი ბანკი”</v>
      </c>
    </row>
    <row r="2" spans="1:19">
      <c r="A2" s="1" t="s">
        <v>189</v>
      </c>
      <c r="B2" s="587">
        <f>'1. key ratios'!B2</f>
        <v>44377</v>
      </c>
    </row>
    <row r="4" spans="1:19" ht="26.25" thickBot="1">
      <c r="A4" s="57" t="s">
        <v>415</v>
      </c>
      <c r="B4" s="279" t="s">
        <v>458</v>
      </c>
    </row>
    <row r="5" spans="1:19">
      <c r="A5" s="117"/>
      <c r="B5" s="119"/>
      <c r="C5" s="104" t="s">
        <v>0</v>
      </c>
      <c r="D5" s="104" t="s">
        <v>1</v>
      </c>
      <c r="E5" s="104" t="s">
        <v>2</v>
      </c>
      <c r="F5" s="104" t="s">
        <v>3</v>
      </c>
      <c r="G5" s="104" t="s">
        <v>4</v>
      </c>
      <c r="H5" s="104" t="s">
        <v>5</v>
      </c>
      <c r="I5" s="104" t="s">
        <v>238</v>
      </c>
      <c r="J5" s="104" t="s">
        <v>239</v>
      </c>
      <c r="K5" s="104" t="s">
        <v>240</v>
      </c>
      <c r="L5" s="104" t="s">
        <v>241</v>
      </c>
      <c r="M5" s="104" t="s">
        <v>242</v>
      </c>
      <c r="N5" s="104" t="s">
        <v>243</v>
      </c>
      <c r="O5" s="104" t="s">
        <v>445</v>
      </c>
      <c r="P5" s="104" t="s">
        <v>446</v>
      </c>
      <c r="Q5" s="104" t="s">
        <v>447</v>
      </c>
      <c r="R5" s="274" t="s">
        <v>448</v>
      </c>
      <c r="S5" s="105" t="s">
        <v>449</v>
      </c>
    </row>
    <row r="6" spans="1:19" ht="46.5" customHeight="1">
      <c r="A6" s="143"/>
      <c r="B6" s="787" t="s">
        <v>450</v>
      </c>
      <c r="C6" s="785">
        <v>0</v>
      </c>
      <c r="D6" s="786"/>
      <c r="E6" s="785">
        <v>0.2</v>
      </c>
      <c r="F6" s="786"/>
      <c r="G6" s="785">
        <v>0.35</v>
      </c>
      <c r="H6" s="786"/>
      <c r="I6" s="785">
        <v>0.5</v>
      </c>
      <c r="J6" s="786"/>
      <c r="K6" s="785">
        <v>0.75</v>
      </c>
      <c r="L6" s="786"/>
      <c r="M6" s="785">
        <v>1</v>
      </c>
      <c r="N6" s="786"/>
      <c r="O6" s="785">
        <v>1.5</v>
      </c>
      <c r="P6" s="786"/>
      <c r="Q6" s="785">
        <v>2.5</v>
      </c>
      <c r="R6" s="786"/>
      <c r="S6" s="783" t="s">
        <v>251</v>
      </c>
    </row>
    <row r="7" spans="1:19">
      <c r="A7" s="143"/>
      <c r="B7" s="788"/>
      <c r="C7" s="278" t="s">
        <v>443</v>
      </c>
      <c r="D7" s="278" t="s">
        <v>444</v>
      </c>
      <c r="E7" s="278" t="s">
        <v>443</v>
      </c>
      <c r="F7" s="278" t="s">
        <v>444</v>
      </c>
      <c r="G7" s="278" t="s">
        <v>443</v>
      </c>
      <c r="H7" s="278" t="s">
        <v>444</v>
      </c>
      <c r="I7" s="278" t="s">
        <v>443</v>
      </c>
      <c r="J7" s="278" t="s">
        <v>444</v>
      </c>
      <c r="K7" s="278" t="s">
        <v>443</v>
      </c>
      <c r="L7" s="278" t="s">
        <v>444</v>
      </c>
      <c r="M7" s="278" t="s">
        <v>443</v>
      </c>
      <c r="N7" s="278" t="s">
        <v>444</v>
      </c>
      <c r="O7" s="278" t="s">
        <v>443</v>
      </c>
      <c r="P7" s="278" t="s">
        <v>444</v>
      </c>
      <c r="Q7" s="278" t="s">
        <v>443</v>
      </c>
      <c r="R7" s="278" t="s">
        <v>444</v>
      </c>
      <c r="S7" s="784"/>
    </row>
    <row r="8" spans="1:19" s="147" customFormat="1">
      <c r="A8" s="108">
        <v>1</v>
      </c>
      <c r="B8" s="163" t="s">
        <v>216</v>
      </c>
      <c r="C8" s="561">
        <v>307773705.62000006</v>
      </c>
      <c r="D8" s="561">
        <v>0</v>
      </c>
      <c r="E8" s="561">
        <v>0</v>
      </c>
      <c r="F8" s="562">
        <v>0</v>
      </c>
      <c r="G8" s="561">
        <v>0</v>
      </c>
      <c r="H8" s="561">
        <v>0</v>
      </c>
      <c r="I8" s="561">
        <v>0</v>
      </c>
      <c r="J8" s="561">
        <v>0</v>
      </c>
      <c r="K8" s="561">
        <v>0</v>
      </c>
      <c r="L8" s="561">
        <v>0</v>
      </c>
      <c r="M8" s="561">
        <v>133567712.32583401</v>
      </c>
      <c r="N8" s="561">
        <v>0</v>
      </c>
      <c r="O8" s="561">
        <v>0</v>
      </c>
      <c r="P8" s="561">
        <v>0</v>
      </c>
      <c r="Q8" s="561">
        <v>0</v>
      </c>
      <c r="R8" s="562">
        <v>0</v>
      </c>
      <c r="S8" s="284">
        <f>$C$6*SUM(C8:D8)+$E$6*SUM(E8:F8)+$G$6*SUM(G8:H8)+$I$6*SUM(I8:J8)+$K$6*SUM(K8:L8)+$M$6*SUM(M8:N8)+$O$6*SUM(O8:P8)+$Q$6*SUM(Q8:R8)</f>
        <v>133567712.32583401</v>
      </c>
    </row>
    <row r="9" spans="1:19" s="147" customFormat="1">
      <c r="A9" s="108">
        <v>2</v>
      </c>
      <c r="B9" s="163" t="s">
        <v>217</v>
      </c>
      <c r="C9" s="561">
        <v>0</v>
      </c>
      <c r="D9" s="561">
        <v>0</v>
      </c>
      <c r="E9" s="561">
        <v>0</v>
      </c>
      <c r="F9" s="561">
        <v>0</v>
      </c>
      <c r="G9" s="561">
        <v>0</v>
      </c>
      <c r="H9" s="561">
        <v>0</v>
      </c>
      <c r="I9" s="561">
        <v>0</v>
      </c>
      <c r="J9" s="561">
        <v>0</v>
      </c>
      <c r="K9" s="561">
        <v>0</v>
      </c>
      <c r="L9" s="561">
        <v>0</v>
      </c>
      <c r="M9" s="561">
        <v>0</v>
      </c>
      <c r="N9" s="561">
        <v>0</v>
      </c>
      <c r="O9" s="561">
        <v>0</v>
      </c>
      <c r="P9" s="561">
        <v>0</v>
      </c>
      <c r="Q9" s="561">
        <v>0</v>
      </c>
      <c r="R9" s="562">
        <v>0</v>
      </c>
      <c r="S9" s="284">
        <f t="shared" ref="S9:S21" si="0">$C$6*SUM(C9:D9)+$E$6*SUM(E9:F9)+$G$6*SUM(G9:H9)+$I$6*SUM(I9:J9)+$K$6*SUM(K9:L9)+$M$6*SUM(M9:N9)+$O$6*SUM(O9:P9)+$Q$6*SUM(Q9:R9)</f>
        <v>0</v>
      </c>
    </row>
    <row r="10" spans="1:19" s="147" customFormat="1">
      <c r="A10" s="108">
        <v>3</v>
      </c>
      <c r="B10" s="163" t="s">
        <v>218</v>
      </c>
      <c r="C10" s="561">
        <v>0</v>
      </c>
      <c r="D10" s="561">
        <v>0</v>
      </c>
      <c r="E10" s="561">
        <v>0</v>
      </c>
      <c r="F10" s="561">
        <v>0</v>
      </c>
      <c r="G10" s="561">
        <v>0</v>
      </c>
      <c r="H10" s="561">
        <v>0</v>
      </c>
      <c r="I10" s="561">
        <v>0</v>
      </c>
      <c r="J10" s="561">
        <v>0</v>
      </c>
      <c r="K10" s="561">
        <v>0</v>
      </c>
      <c r="L10" s="561">
        <v>0</v>
      </c>
      <c r="M10" s="561">
        <v>0</v>
      </c>
      <c r="N10" s="561">
        <v>0</v>
      </c>
      <c r="O10" s="561">
        <v>0</v>
      </c>
      <c r="P10" s="561">
        <v>0</v>
      </c>
      <c r="Q10" s="561">
        <v>0</v>
      </c>
      <c r="R10" s="562">
        <v>0</v>
      </c>
      <c r="S10" s="284">
        <f t="shared" si="0"/>
        <v>0</v>
      </c>
    </row>
    <row r="11" spans="1:19" s="147" customFormat="1">
      <c r="A11" s="108">
        <v>4</v>
      </c>
      <c r="B11" s="163" t="s">
        <v>219</v>
      </c>
      <c r="C11" s="561">
        <v>648395.82999999996</v>
      </c>
      <c r="D11" s="561">
        <v>0</v>
      </c>
      <c r="E11" s="561">
        <v>0</v>
      </c>
      <c r="F11" s="561">
        <v>0</v>
      </c>
      <c r="G11" s="561">
        <v>0</v>
      </c>
      <c r="H11" s="561">
        <v>0</v>
      </c>
      <c r="I11" s="561">
        <v>0</v>
      </c>
      <c r="J11" s="561">
        <v>0</v>
      </c>
      <c r="K11" s="561">
        <v>0</v>
      </c>
      <c r="L11" s="561">
        <v>0</v>
      </c>
      <c r="M11" s="561">
        <v>0</v>
      </c>
      <c r="N11" s="561">
        <v>0</v>
      </c>
      <c r="O11" s="561">
        <v>0</v>
      </c>
      <c r="P11" s="561">
        <v>0</v>
      </c>
      <c r="Q11" s="561">
        <v>0</v>
      </c>
      <c r="R11" s="562">
        <v>0</v>
      </c>
      <c r="S11" s="284">
        <f t="shared" si="0"/>
        <v>0</v>
      </c>
    </row>
    <row r="12" spans="1:19" s="147" customFormat="1">
      <c r="A12" s="108">
        <v>5</v>
      </c>
      <c r="B12" s="163" t="s">
        <v>220</v>
      </c>
      <c r="C12" s="561">
        <v>0</v>
      </c>
      <c r="D12" s="561">
        <v>0</v>
      </c>
      <c r="E12" s="561">
        <v>0</v>
      </c>
      <c r="F12" s="561">
        <v>0</v>
      </c>
      <c r="G12" s="561">
        <v>0</v>
      </c>
      <c r="H12" s="561">
        <v>0</v>
      </c>
      <c r="I12" s="561">
        <v>0</v>
      </c>
      <c r="J12" s="561">
        <v>0</v>
      </c>
      <c r="K12" s="561">
        <v>0</v>
      </c>
      <c r="L12" s="561">
        <v>0</v>
      </c>
      <c r="M12" s="561">
        <v>844742.40999999992</v>
      </c>
      <c r="N12" s="561">
        <v>0</v>
      </c>
      <c r="O12" s="561">
        <v>0</v>
      </c>
      <c r="P12" s="561">
        <v>0</v>
      </c>
      <c r="Q12" s="561">
        <v>0</v>
      </c>
      <c r="R12" s="562">
        <v>0</v>
      </c>
      <c r="S12" s="284">
        <f t="shared" si="0"/>
        <v>844742.40999999992</v>
      </c>
    </row>
    <row r="13" spans="1:19" s="147" customFormat="1">
      <c r="A13" s="108">
        <v>6</v>
      </c>
      <c r="B13" s="163" t="s">
        <v>221</v>
      </c>
      <c r="C13" s="561">
        <v>0</v>
      </c>
      <c r="D13" s="561">
        <v>0</v>
      </c>
      <c r="E13" s="561">
        <v>62975493.877313286</v>
      </c>
      <c r="F13" s="561">
        <v>0</v>
      </c>
      <c r="G13" s="561">
        <v>0</v>
      </c>
      <c r="H13" s="561">
        <v>0</v>
      </c>
      <c r="I13" s="561">
        <v>5078968.3682127409</v>
      </c>
      <c r="J13" s="561">
        <v>0</v>
      </c>
      <c r="K13" s="561">
        <v>0</v>
      </c>
      <c r="L13" s="561">
        <v>0</v>
      </c>
      <c r="M13" s="561">
        <v>934045.82000000007</v>
      </c>
      <c r="N13" s="561">
        <v>0</v>
      </c>
      <c r="O13" s="561">
        <v>0</v>
      </c>
      <c r="P13" s="561">
        <v>0</v>
      </c>
      <c r="Q13" s="561">
        <v>0</v>
      </c>
      <c r="R13" s="562">
        <v>0</v>
      </c>
      <c r="S13" s="284">
        <f t="shared" si="0"/>
        <v>16068628.779569028</v>
      </c>
    </row>
    <row r="14" spans="1:19" s="147" customFormat="1">
      <c r="A14" s="108">
        <v>7</v>
      </c>
      <c r="B14" s="163" t="s">
        <v>73</v>
      </c>
      <c r="C14" s="561">
        <v>0</v>
      </c>
      <c r="D14" s="561">
        <v>0</v>
      </c>
      <c r="E14" s="561">
        <v>0</v>
      </c>
      <c r="F14" s="561">
        <v>0</v>
      </c>
      <c r="G14" s="561">
        <v>0</v>
      </c>
      <c r="H14" s="561">
        <v>0</v>
      </c>
      <c r="I14" s="561">
        <v>0</v>
      </c>
      <c r="J14" s="561">
        <v>0</v>
      </c>
      <c r="K14" s="561">
        <v>0</v>
      </c>
      <c r="L14" s="561">
        <v>0</v>
      </c>
      <c r="M14" s="561">
        <v>321778111.42953151</v>
      </c>
      <c r="N14" s="561">
        <v>16955998.202365</v>
      </c>
      <c r="O14" s="561">
        <v>0</v>
      </c>
      <c r="P14" s="561">
        <v>0</v>
      </c>
      <c r="Q14" s="561">
        <v>0</v>
      </c>
      <c r="R14" s="562">
        <v>0</v>
      </c>
      <c r="S14" s="284">
        <f t="shared" si="0"/>
        <v>338734109.6318965</v>
      </c>
    </row>
    <row r="15" spans="1:19" s="147" customFormat="1">
      <c r="A15" s="108">
        <v>8</v>
      </c>
      <c r="B15" s="163" t="s">
        <v>74</v>
      </c>
      <c r="C15" s="561">
        <v>0</v>
      </c>
      <c r="D15" s="561">
        <v>0</v>
      </c>
      <c r="E15" s="561">
        <v>0</v>
      </c>
      <c r="F15" s="561">
        <v>0</v>
      </c>
      <c r="G15" s="561">
        <v>0</v>
      </c>
      <c r="H15" s="561">
        <v>0</v>
      </c>
      <c r="I15" s="561">
        <v>0</v>
      </c>
      <c r="J15" s="561">
        <v>0</v>
      </c>
      <c r="K15" s="561">
        <v>1014315188.4291826</v>
      </c>
      <c r="L15" s="561">
        <v>11250282.643333992</v>
      </c>
      <c r="M15" s="561">
        <v>0</v>
      </c>
      <c r="N15" s="561">
        <v>0</v>
      </c>
      <c r="O15" s="561">
        <v>0</v>
      </c>
      <c r="P15" s="561">
        <v>0</v>
      </c>
      <c r="Q15" s="561">
        <v>0</v>
      </c>
      <c r="R15" s="562">
        <v>0</v>
      </c>
      <c r="S15" s="284">
        <f t="shared" si="0"/>
        <v>769174103.30438757</v>
      </c>
    </row>
    <row r="16" spans="1:19" s="147" customFormat="1">
      <c r="A16" s="108">
        <v>9</v>
      </c>
      <c r="B16" s="163" t="s">
        <v>75</v>
      </c>
      <c r="C16" s="561">
        <v>0</v>
      </c>
      <c r="D16" s="561">
        <v>0</v>
      </c>
      <c r="E16" s="561">
        <v>0</v>
      </c>
      <c r="F16" s="561">
        <v>0</v>
      </c>
      <c r="G16" s="561">
        <v>249151094.09471571</v>
      </c>
      <c r="H16" s="561">
        <v>0</v>
      </c>
      <c r="I16" s="561">
        <v>0</v>
      </c>
      <c r="J16" s="561">
        <v>0</v>
      </c>
      <c r="K16" s="561">
        <v>0</v>
      </c>
      <c r="L16" s="561">
        <v>0</v>
      </c>
      <c r="M16" s="561">
        <v>0</v>
      </c>
      <c r="N16" s="561">
        <v>0</v>
      </c>
      <c r="O16" s="561">
        <v>0</v>
      </c>
      <c r="P16" s="561">
        <v>0</v>
      </c>
      <c r="Q16" s="561">
        <v>0</v>
      </c>
      <c r="R16" s="562">
        <v>0</v>
      </c>
      <c r="S16" s="284">
        <f t="shared" si="0"/>
        <v>87202882.9331505</v>
      </c>
    </row>
    <row r="17" spans="1:19" s="147" customFormat="1">
      <c r="A17" s="108">
        <v>10</v>
      </c>
      <c r="B17" s="163" t="s">
        <v>69</v>
      </c>
      <c r="C17" s="561">
        <v>0</v>
      </c>
      <c r="D17" s="561">
        <v>0</v>
      </c>
      <c r="E17" s="561">
        <v>0</v>
      </c>
      <c r="F17" s="561">
        <v>0</v>
      </c>
      <c r="G17" s="561">
        <v>0</v>
      </c>
      <c r="H17" s="561">
        <v>0</v>
      </c>
      <c r="I17" s="561">
        <v>14726082.864999998</v>
      </c>
      <c r="J17" s="561">
        <v>0</v>
      </c>
      <c r="K17" s="561">
        <v>0</v>
      </c>
      <c r="L17" s="561">
        <v>0</v>
      </c>
      <c r="M17" s="561">
        <v>4401298.2439999999</v>
      </c>
      <c r="N17" s="561">
        <v>0</v>
      </c>
      <c r="O17" s="561">
        <v>1254383.0330000003</v>
      </c>
      <c r="P17" s="561">
        <v>0</v>
      </c>
      <c r="Q17" s="561">
        <v>0</v>
      </c>
      <c r="R17" s="562">
        <v>0</v>
      </c>
      <c r="S17" s="284">
        <f t="shared" si="0"/>
        <v>13645914.226</v>
      </c>
    </row>
    <row r="18" spans="1:19" s="147" customFormat="1">
      <c r="A18" s="108">
        <v>11</v>
      </c>
      <c r="B18" s="163" t="s">
        <v>70</v>
      </c>
      <c r="C18" s="561">
        <v>0</v>
      </c>
      <c r="D18" s="561">
        <v>0</v>
      </c>
      <c r="E18" s="561">
        <v>0</v>
      </c>
      <c r="F18" s="561">
        <v>0</v>
      </c>
      <c r="G18" s="561">
        <v>0</v>
      </c>
      <c r="H18" s="561">
        <v>0</v>
      </c>
      <c r="I18" s="561">
        <v>0</v>
      </c>
      <c r="J18" s="561">
        <v>0</v>
      </c>
      <c r="K18" s="561">
        <v>0</v>
      </c>
      <c r="L18" s="561">
        <v>0</v>
      </c>
      <c r="M18" s="561">
        <v>73450469.135697067</v>
      </c>
      <c r="N18" s="561">
        <v>0</v>
      </c>
      <c r="O18" s="561">
        <v>124403054.92640035</v>
      </c>
      <c r="P18" s="561">
        <v>0</v>
      </c>
      <c r="Q18" s="561">
        <v>2066880</v>
      </c>
      <c r="R18" s="562">
        <v>0</v>
      </c>
      <c r="S18" s="284">
        <f t="shared" si="0"/>
        <v>265222251.52529758</v>
      </c>
    </row>
    <row r="19" spans="1:19" s="147" customFormat="1">
      <c r="A19" s="108">
        <v>12</v>
      </c>
      <c r="B19" s="163" t="s">
        <v>71</v>
      </c>
      <c r="C19" s="561">
        <v>0</v>
      </c>
      <c r="D19" s="561">
        <v>0</v>
      </c>
      <c r="E19" s="561">
        <v>0</v>
      </c>
      <c r="F19" s="561">
        <v>0</v>
      </c>
      <c r="G19" s="561">
        <v>0</v>
      </c>
      <c r="H19" s="561">
        <v>0</v>
      </c>
      <c r="I19" s="561">
        <v>0</v>
      </c>
      <c r="J19" s="561">
        <v>0</v>
      </c>
      <c r="K19" s="561">
        <v>0</v>
      </c>
      <c r="L19" s="561">
        <v>0</v>
      </c>
      <c r="M19" s="561">
        <v>0</v>
      </c>
      <c r="N19" s="561">
        <v>0</v>
      </c>
      <c r="O19" s="561">
        <v>0</v>
      </c>
      <c r="P19" s="561">
        <v>0</v>
      </c>
      <c r="Q19" s="561">
        <v>0</v>
      </c>
      <c r="R19" s="562">
        <v>0</v>
      </c>
      <c r="S19" s="284">
        <f t="shared" si="0"/>
        <v>0</v>
      </c>
    </row>
    <row r="20" spans="1:19" s="147" customFormat="1">
      <c r="A20" s="108">
        <v>13</v>
      </c>
      <c r="B20" s="163" t="s">
        <v>72</v>
      </c>
      <c r="C20" s="561">
        <v>0</v>
      </c>
      <c r="D20" s="561">
        <v>0</v>
      </c>
      <c r="E20" s="561">
        <v>0</v>
      </c>
      <c r="F20" s="561">
        <v>0</v>
      </c>
      <c r="G20" s="561">
        <v>0</v>
      </c>
      <c r="H20" s="561">
        <v>0</v>
      </c>
      <c r="I20" s="561">
        <v>0</v>
      </c>
      <c r="J20" s="561">
        <v>0</v>
      </c>
      <c r="K20" s="561">
        <v>0</v>
      </c>
      <c r="L20" s="561">
        <v>0</v>
      </c>
      <c r="M20" s="561">
        <v>0</v>
      </c>
      <c r="N20" s="561">
        <v>0</v>
      </c>
      <c r="O20" s="561">
        <v>0</v>
      </c>
      <c r="P20" s="561">
        <v>0</v>
      </c>
      <c r="Q20" s="561">
        <v>0</v>
      </c>
      <c r="R20" s="562">
        <v>0</v>
      </c>
      <c r="S20" s="284">
        <f t="shared" si="0"/>
        <v>0</v>
      </c>
    </row>
    <row r="21" spans="1:19" s="147" customFormat="1">
      <c r="A21" s="108">
        <v>14</v>
      </c>
      <c r="B21" s="163" t="s">
        <v>249</v>
      </c>
      <c r="C21" s="561">
        <v>263160582.83999997</v>
      </c>
      <c r="D21" s="561">
        <v>0</v>
      </c>
      <c r="E21" s="561">
        <v>536947.22</v>
      </c>
      <c r="F21" s="561">
        <v>0</v>
      </c>
      <c r="G21" s="561">
        <v>0</v>
      </c>
      <c r="H21" s="561">
        <v>0</v>
      </c>
      <c r="I21" s="561">
        <v>0</v>
      </c>
      <c r="J21" s="561">
        <v>0</v>
      </c>
      <c r="K21" s="561">
        <v>0</v>
      </c>
      <c r="L21" s="561">
        <v>0</v>
      </c>
      <c r="M21" s="561">
        <v>156041914.83199993</v>
      </c>
      <c r="N21" s="561">
        <v>0</v>
      </c>
      <c r="O21" s="561">
        <v>0</v>
      </c>
      <c r="P21" s="561">
        <v>0</v>
      </c>
      <c r="Q21" s="561">
        <v>0</v>
      </c>
      <c r="R21" s="562">
        <v>0</v>
      </c>
      <c r="S21" s="284">
        <f t="shared" si="0"/>
        <v>156149304.27599993</v>
      </c>
    </row>
    <row r="22" spans="1:19" ht="13.5" thickBot="1">
      <c r="A22" s="90"/>
      <c r="B22" s="149" t="s">
        <v>68</v>
      </c>
      <c r="C22" s="563">
        <f>SUM(C8:C21)</f>
        <v>571582684.28999996</v>
      </c>
      <c r="D22" s="563">
        <f t="shared" ref="D22:S22" si="1">SUM(D8:D21)</f>
        <v>0</v>
      </c>
      <c r="E22" s="563">
        <f t="shared" si="1"/>
        <v>63512441.097313285</v>
      </c>
      <c r="F22" s="563">
        <f t="shared" si="1"/>
        <v>0</v>
      </c>
      <c r="G22" s="563">
        <f t="shared" si="1"/>
        <v>249151094.09471571</v>
      </c>
      <c r="H22" s="563">
        <f t="shared" si="1"/>
        <v>0</v>
      </c>
      <c r="I22" s="563">
        <f t="shared" si="1"/>
        <v>19805051.233212739</v>
      </c>
      <c r="J22" s="563">
        <f t="shared" si="1"/>
        <v>0</v>
      </c>
      <c r="K22" s="563">
        <f t="shared" si="1"/>
        <v>1014315188.4291826</v>
      </c>
      <c r="L22" s="563">
        <f t="shared" si="1"/>
        <v>11250282.643333992</v>
      </c>
      <c r="M22" s="563">
        <f t="shared" si="1"/>
        <v>691018294.19706249</v>
      </c>
      <c r="N22" s="563">
        <f t="shared" si="1"/>
        <v>16955998.202365</v>
      </c>
      <c r="O22" s="563">
        <f t="shared" si="1"/>
        <v>125657437.95940036</v>
      </c>
      <c r="P22" s="563">
        <f t="shared" si="1"/>
        <v>0</v>
      </c>
      <c r="Q22" s="563">
        <f t="shared" si="1"/>
        <v>2066880</v>
      </c>
      <c r="R22" s="563">
        <f t="shared" si="1"/>
        <v>0</v>
      </c>
      <c r="S22" s="564">
        <f t="shared" si="1"/>
        <v>1780609649.4121354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K7" activePane="bottomRight" state="frozen"/>
      <selection activeCell="N14" sqref="N14"/>
      <selection pane="topRight" activeCell="N14" sqref="N14"/>
      <selection pane="bottomLeft" activeCell="N14" sqref="N14"/>
      <selection pane="bottomRight" activeCell="N14" sqref="N14"/>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5.57031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0.85546875" style="1" customWidth="1"/>
    <col min="20" max="20" width="19.42578125" style="1" customWidth="1"/>
    <col min="21" max="21" width="19.140625" style="1" customWidth="1"/>
    <col min="22" max="22" width="20" style="1" customWidth="1"/>
    <col min="23" max="16384" width="9.140625" style="11"/>
  </cols>
  <sheetData>
    <row r="1" spans="1:22">
      <c r="A1" s="1" t="s">
        <v>188</v>
      </c>
      <c r="B1" s="287" t="str">
        <f>Info!C2</f>
        <v>სს ”ლიბერთი ბანკი”</v>
      </c>
    </row>
    <row r="2" spans="1:22">
      <c r="A2" s="1" t="s">
        <v>189</v>
      </c>
      <c r="B2" s="587">
        <f>'1. key ratios'!B2</f>
        <v>44377</v>
      </c>
    </row>
    <row r="4" spans="1:22" ht="27.75" thickBot="1">
      <c r="A4" s="1" t="s">
        <v>416</v>
      </c>
      <c r="B4" s="280" t="s">
        <v>459</v>
      </c>
      <c r="V4" s="189" t="s">
        <v>93</v>
      </c>
    </row>
    <row r="5" spans="1:22">
      <c r="A5" s="88"/>
      <c r="B5" s="89"/>
      <c r="C5" s="789" t="s">
        <v>198</v>
      </c>
      <c r="D5" s="790"/>
      <c r="E5" s="790"/>
      <c r="F5" s="790"/>
      <c r="G5" s="790"/>
      <c r="H5" s="790"/>
      <c r="I5" s="790"/>
      <c r="J5" s="790"/>
      <c r="K5" s="790"/>
      <c r="L5" s="791"/>
      <c r="M5" s="789" t="s">
        <v>199</v>
      </c>
      <c r="N5" s="790"/>
      <c r="O5" s="790"/>
      <c r="P5" s="790"/>
      <c r="Q5" s="790"/>
      <c r="R5" s="790"/>
      <c r="S5" s="791"/>
      <c r="T5" s="794" t="s">
        <v>457</v>
      </c>
      <c r="U5" s="794" t="s">
        <v>456</v>
      </c>
      <c r="V5" s="792" t="s">
        <v>200</v>
      </c>
    </row>
    <row r="6" spans="1:22" s="57" customFormat="1" ht="127.5">
      <c r="A6" s="106"/>
      <c r="B6" s="165"/>
      <c r="C6" s="86" t="s">
        <v>201</v>
      </c>
      <c r="D6" s="85" t="s">
        <v>202</v>
      </c>
      <c r="E6" s="82" t="s">
        <v>203</v>
      </c>
      <c r="F6" s="281" t="s">
        <v>451</v>
      </c>
      <c r="G6" s="85" t="s">
        <v>204</v>
      </c>
      <c r="H6" s="85" t="s">
        <v>205</v>
      </c>
      <c r="I6" s="85" t="s">
        <v>206</v>
      </c>
      <c r="J6" s="85" t="s">
        <v>248</v>
      </c>
      <c r="K6" s="85" t="s">
        <v>207</v>
      </c>
      <c r="L6" s="87" t="s">
        <v>208</v>
      </c>
      <c r="M6" s="86" t="s">
        <v>209</v>
      </c>
      <c r="N6" s="85" t="s">
        <v>210</v>
      </c>
      <c r="O6" s="85" t="s">
        <v>211</v>
      </c>
      <c r="P6" s="85" t="s">
        <v>212</v>
      </c>
      <c r="Q6" s="85" t="s">
        <v>213</v>
      </c>
      <c r="R6" s="85" t="s">
        <v>214</v>
      </c>
      <c r="S6" s="87" t="s">
        <v>215</v>
      </c>
      <c r="T6" s="795"/>
      <c r="U6" s="795"/>
      <c r="V6" s="793"/>
    </row>
    <row r="7" spans="1:22" s="147" customFormat="1">
      <c r="A7" s="148">
        <v>1</v>
      </c>
      <c r="B7" s="146" t="s">
        <v>216</v>
      </c>
      <c r="C7" s="561">
        <v>0</v>
      </c>
      <c r="D7" s="561">
        <v>0</v>
      </c>
      <c r="E7" s="260"/>
      <c r="F7" s="260"/>
      <c r="G7" s="260"/>
      <c r="H7" s="260"/>
      <c r="I7" s="260"/>
      <c r="J7" s="260"/>
      <c r="K7" s="260"/>
      <c r="L7" s="263"/>
      <c r="M7" s="262"/>
      <c r="N7" s="260"/>
      <c r="O7" s="260"/>
      <c r="P7" s="260"/>
      <c r="Q7" s="260"/>
      <c r="R7" s="260"/>
      <c r="S7" s="263"/>
      <c r="T7" s="565">
        <v>0</v>
      </c>
      <c r="U7" s="566">
        <v>0</v>
      </c>
      <c r="V7" s="567">
        <f>SUM(C7:S7)</f>
        <v>0</v>
      </c>
    </row>
    <row r="8" spans="1:22" s="147" customFormat="1">
      <c r="A8" s="148">
        <v>2</v>
      </c>
      <c r="B8" s="146" t="s">
        <v>217</v>
      </c>
      <c r="C8" s="561">
        <v>0</v>
      </c>
      <c r="D8" s="561">
        <v>0</v>
      </c>
      <c r="E8" s="260"/>
      <c r="F8" s="260"/>
      <c r="G8" s="260"/>
      <c r="H8" s="260"/>
      <c r="I8" s="260"/>
      <c r="J8" s="260"/>
      <c r="K8" s="260"/>
      <c r="L8" s="263"/>
      <c r="M8" s="262"/>
      <c r="N8" s="260"/>
      <c r="O8" s="260"/>
      <c r="P8" s="260"/>
      <c r="Q8" s="260"/>
      <c r="R8" s="260"/>
      <c r="S8" s="263"/>
      <c r="T8" s="566">
        <v>0</v>
      </c>
      <c r="U8" s="566">
        <v>0</v>
      </c>
      <c r="V8" s="567">
        <f t="shared" ref="V8:V20" si="0">SUM(C8:S8)</f>
        <v>0</v>
      </c>
    </row>
    <row r="9" spans="1:22" s="147" customFormat="1">
      <c r="A9" s="148">
        <v>3</v>
      </c>
      <c r="B9" s="146" t="s">
        <v>218</v>
      </c>
      <c r="C9" s="561">
        <v>0</v>
      </c>
      <c r="D9" s="561">
        <v>0</v>
      </c>
      <c r="E9" s="260"/>
      <c r="F9" s="260"/>
      <c r="G9" s="260"/>
      <c r="H9" s="260"/>
      <c r="I9" s="260"/>
      <c r="J9" s="260"/>
      <c r="K9" s="260"/>
      <c r="L9" s="263"/>
      <c r="M9" s="262"/>
      <c r="N9" s="260"/>
      <c r="O9" s="260"/>
      <c r="P9" s="260"/>
      <c r="Q9" s="260"/>
      <c r="R9" s="260"/>
      <c r="S9" s="263"/>
      <c r="T9" s="566">
        <v>0</v>
      </c>
      <c r="U9" s="566">
        <v>0</v>
      </c>
      <c r="V9" s="567">
        <f>SUM(C9:S9)</f>
        <v>0</v>
      </c>
    </row>
    <row r="10" spans="1:22" s="147" customFormat="1">
      <c r="A10" s="148">
        <v>4</v>
      </c>
      <c r="B10" s="146" t="s">
        <v>219</v>
      </c>
      <c r="C10" s="561">
        <v>0</v>
      </c>
      <c r="D10" s="561">
        <v>0</v>
      </c>
      <c r="E10" s="260"/>
      <c r="F10" s="260"/>
      <c r="G10" s="260"/>
      <c r="H10" s="260"/>
      <c r="I10" s="260"/>
      <c r="J10" s="260"/>
      <c r="K10" s="260"/>
      <c r="L10" s="263"/>
      <c r="M10" s="262"/>
      <c r="N10" s="260"/>
      <c r="O10" s="260"/>
      <c r="P10" s="260"/>
      <c r="Q10" s="260"/>
      <c r="R10" s="260"/>
      <c r="S10" s="263"/>
      <c r="T10" s="566">
        <v>0</v>
      </c>
      <c r="U10" s="566">
        <v>0</v>
      </c>
      <c r="V10" s="568">
        <f t="shared" si="0"/>
        <v>0</v>
      </c>
    </row>
    <row r="11" spans="1:22" s="147" customFormat="1">
      <c r="A11" s="148">
        <v>5</v>
      </c>
      <c r="B11" s="146" t="s">
        <v>220</v>
      </c>
      <c r="C11" s="561">
        <v>0</v>
      </c>
      <c r="D11" s="561">
        <v>0</v>
      </c>
      <c r="E11" s="260"/>
      <c r="F11" s="260"/>
      <c r="G11" s="260"/>
      <c r="H11" s="260"/>
      <c r="I11" s="260"/>
      <c r="J11" s="260"/>
      <c r="K11" s="260"/>
      <c r="L11" s="263"/>
      <c r="M11" s="262"/>
      <c r="N11" s="260"/>
      <c r="O11" s="260"/>
      <c r="P11" s="260"/>
      <c r="Q11" s="260"/>
      <c r="R11" s="260"/>
      <c r="S11" s="263"/>
      <c r="T11" s="566">
        <v>0</v>
      </c>
      <c r="U11" s="566">
        <v>0</v>
      </c>
      <c r="V11" s="568">
        <f t="shared" si="0"/>
        <v>0</v>
      </c>
    </row>
    <row r="12" spans="1:22" s="147" customFormat="1">
      <c r="A12" s="148">
        <v>6</v>
      </c>
      <c r="B12" s="146" t="s">
        <v>221</v>
      </c>
      <c r="C12" s="561">
        <v>0</v>
      </c>
      <c r="D12" s="561">
        <v>0</v>
      </c>
      <c r="E12" s="260"/>
      <c r="F12" s="260"/>
      <c r="G12" s="260"/>
      <c r="H12" s="260"/>
      <c r="I12" s="260"/>
      <c r="J12" s="260"/>
      <c r="K12" s="260"/>
      <c r="L12" s="263"/>
      <c r="M12" s="262"/>
      <c r="N12" s="260"/>
      <c r="O12" s="260"/>
      <c r="P12" s="260"/>
      <c r="Q12" s="260"/>
      <c r="R12" s="260"/>
      <c r="S12" s="263"/>
      <c r="T12" s="566">
        <v>0</v>
      </c>
      <c r="U12" s="566">
        <v>0</v>
      </c>
      <c r="V12" s="568">
        <f t="shared" si="0"/>
        <v>0</v>
      </c>
    </row>
    <row r="13" spans="1:22" s="147" customFormat="1">
      <c r="A13" s="148">
        <v>7</v>
      </c>
      <c r="B13" s="146" t="s">
        <v>73</v>
      </c>
      <c r="C13" s="561">
        <v>0</v>
      </c>
      <c r="D13" s="561">
        <v>6826248</v>
      </c>
      <c r="E13" s="260"/>
      <c r="F13" s="260"/>
      <c r="G13" s="260"/>
      <c r="H13" s="260"/>
      <c r="I13" s="260"/>
      <c r="J13" s="260"/>
      <c r="K13" s="260"/>
      <c r="L13" s="263"/>
      <c r="M13" s="262"/>
      <c r="N13" s="260"/>
      <c r="O13" s="260"/>
      <c r="P13" s="260"/>
      <c r="Q13" s="260"/>
      <c r="R13" s="260"/>
      <c r="S13" s="263"/>
      <c r="T13" s="566">
        <v>6826248</v>
      </c>
      <c r="U13" s="566">
        <v>0</v>
      </c>
      <c r="V13" s="568">
        <f t="shared" si="0"/>
        <v>6826248</v>
      </c>
    </row>
    <row r="14" spans="1:22" s="147" customFormat="1">
      <c r="A14" s="148">
        <v>8</v>
      </c>
      <c r="B14" s="146" t="s">
        <v>74</v>
      </c>
      <c r="C14" s="561">
        <v>0</v>
      </c>
      <c r="D14" s="561">
        <v>8625741.9349687528</v>
      </c>
      <c r="E14" s="260"/>
      <c r="F14" s="260"/>
      <c r="G14" s="260"/>
      <c r="H14" s="260"/>
      <c r="I14" s="260"/>
      <c r="J14" s="260"/>
      <c r="K14" s="260"/>
      <c r="L14" s="263"/>
      <c r="M14" s="262"/>
      <c r="N14" s="260"/>
      <c r="O14" s="260"/>
      <c r="P14" s="260"/>
      <c r="Q14" s="260"/>
      <c r="R14" s="260"/>
      <c r="S14" s="263"/>
      <c r="T14" s="566">
        <v>7682143.3200000022</v>
      </c>
      <c r="U14" s="566">
        <v>943598.61496875004</v>
      </c>
      <c r="V14" s="568">
        <f t="shared" si="0"/>
        <v>8625741.9349687528</v>
      </c>
    </row>
    <row r="15" spans="1:22" s="147" customFormat="1">
      <c r="A15" s="148">
        <v>9</v>
      </c>
      <c r="B15" s="146" t="s">
        <v>75</v>
      </c>
      <c r="C15" s="561">
        <v>0</v>
      </c>
      <c r="D15" s="561">
        <v>0</v>
      </c>
      <c r="E15" s="260"/>
      <c r="F15" s="260"/>
      <c r="G15" s="260"/>
      <c r="H15" s="260"/>
      <c r="I15" s="260"/>
      <c r="J15" s="260"/>
      <c r="K15" s="260"/>
      <c r="L15" s="263"/>
      <c r="M15" s="262"/>
      <c r="N15" s="260"/>
      <c r="O15" s="260"/>
      <c r="P15" s="260"/>
      <c r="Q15" s="260"/>
      <c r="R15" s="260"/>
      <c r="S15" s="263"/>
      <c r="T15" s="566">
        <v>0</v>
      </c>
      <c r="U15" s="566">
        <v>0</v>
      </c>
      <c r="V15" s="568">
        <f t="shared" si="0"/>
        <v>0</v>
      </c>
    </row>
    <row r="16" spans="1:22" s="147" customFormat="1">
      <c r="A16" s="148">
        <v>10</v>
      </c>
      <c r="B16" s="146" t="s">
        <v>69</v>
      </c>
      <c r="C16" s="561">
        <v>0</v>
      </c>
      <c r="D16" s="561">
        <v>457181.79499999998</v>
      </c>
      <c r="E16" s="260"/>
      <c r="F16" s="260"/>
      <c r="G16" s="260"/>
      <c r="H16" s="260"/>
      <c r="I16" s="260"/>
      <c r="J16" s="260"/>
      <c r="K16" s="260"/>
      <c r="L16" s="263"/>
      <c r="M16" s="262"/>
      <c r="N16" s="260"/>
      <c r="O16" s="260"/>
      <c r="P16" s="260"/>
      <c r="Q16" s="260"/>
      <c r="R16" s="260"/>
      <c r="S16" s="263"/>
      <c r="T16" s="566">
        <v>457181.79499999998</v>
      </c>
      <c r="U16" s="566">
        <v>0</v>
      </c>
      <c r="V16" s="568">
        <f t="shared" si="0"/>
        <v>457181.79499999998</v>
      </c>
    </row>
    <row r="17" spans="1:22" s="147" customFormat="1">
      <c r="A17" s="148">
        <v>11</v>
      </c>
      <c r="B17" s="146" t="s">
        <v>70</v>
      </c>
      <c r="C17" s="561">
        <v>0</v>
      </c>
      <c r="D17" s="561">
        <v>0</v>
      </c>
      <c r="E17" s="260"/>
      <c r="F17" s="260"/>
      <c r="G17" s="260"/>
      <c r="H17" s="260"/>
      <c r="I17" s="260"/>
      <c r="J17" s="260"/>
      <c r="K17" s="260"/>
      <c r="L17" s="263"/>
      <c r="M17" s="262"/>
      <c r="N17" s="260"/>
      <c r="O17" s="260"/>
      <c r="P17" s="260"/>
      <c r="Q17" s="260"/>
      <c r="R17" s="260"/>
      <c r="S17" s="263"/>
      <c r="T17" s="566">
        <v>0</v>
      </c>
      <c r="U17" s="566">
        <v>0</v>
      </c>
      <c r="V17" s="568">
        <f t="shared" si="0"/>
        <v>0</v>
      </c>
    </row>
    <row r="18" spans="1:22" s="147" customFormat="1">
      <c r="A18" s="148">
        <v>12</v>
      </c>
      <c r="B18" s="146" t="s">
        <v>71</v>
      </c>
      <c r="C18" s="561">
        <v>0</v>
      </c>
      <c r="D18" s="561">
        <v>0</v>
      </c>
      <c r="E18" s="260"/>
      <c r="F18" s="260"/>
      <c r="G18" s="260"/>
      <c r="H18" s="260"/>
      <c r="I18" s="260"/>
      <c r="J18" s="260"/>
      <c r="K18" s="260"/>
      <c r="L18" s="263"/>
      <c r="M18" s="262"/>
      <c r="N18" s="260"/>
      <c r="O18" s="260"/>
      <c r="P18" s="260"/>
      <c r="Q18" s="260"/>
      <c r="R18" s="260"/>
      <c r="S18" s="263"/>
      <c r="T18" s="566">
        <v>0</v>
      </c>
      <c r="U18" s="566">
        <v>0</v>
      </c>
      <c r="V18" s="568">
        <f t="shared" si="0"/>
        <v>0</v>
      </c>
    </row>
    <row r="19" spans="1:22" s="147" customFormat="1">
      <c r="A19" s="148">
        <v>13</v>
      </c>
      <c r="B19" s="146" t="s">
        <v>72</v>
      </c>
      <c r="C19" s="561">
        <v>0</v>
      </c>
      <c r="D19" s="561">
        <v>0</v>
      </c>
      <c r="E19" s="260"/>
      <c r="F19" s="260"/>
      <c r="G19" s="260"/>
      <c r="H19" s="260"/>
      <c r="I19" s="260"/>
      <c r="J19" s="260"/>
      <c r="K19" s="260"/>
      <c r="L19" s="263"/>
      <c r="M19" s="262"/>
      <c r="N19" s="260"/>
      <c r="O19" s="260"/>
      <c r="P19" s="260"/>
      <c r="Q19" s="260"/>
      <c r="R19" s="260"/>
      <c r="S19" s="263"/>
      <c r="T19" s="566">
        <v>0</v>
      </c>
      <c r="U19" s="566">
        <v>0</v>
      </c>
      <c r="V19" s="568">
        <f t="shared" si="0"/>
        <v>0</v>
      </c>
    </row>
    <row r="20" spans="1:22" s="147" customFormat="1">
      <c r="A20" s="148">
        <v>14</v>
      </c>
      <c r="B20" s="146" t="s">
        <v>249</v>
      </c>
      <c r="C20" s="561">
        <v>0</v>
      </c>
      <c r="D20" s="561">
        <v>0</v>
      </c>
      <c r="E20" s="260"/>
      <c r="F20" s="260"/>
      <c r="G20" s="260"/>
      <c r="H20" s="260"/>
      <c r="I20" s="260"/>
      <c r="J20" s="260"/>
      <c r="K20" s="260"/>
      <c r="L20" s="263"/>
      <c r="M20" s="262"/>
      <c r="N20" s="260"/>
      <c r="O20" s="260"/>
      <c r="P20" s="260"/>
      <c r="Q20" s="260"/>
      <c r="R20" s="260"/>
      <c r="S20" s="263"/>
      <c r="T20" s="566">
        <v>0</v>
      </c>
      <c r="U20" s="566">
        <v>0</v>
      </c>
      <c r="V20" s="568">
        <f t="shared" si="0"/>
        <v>0</v>
      </c>
    </row>
    <row r="21" spans="1:22" ht="13.5" thickBot="1">
      <c r="A21" s="90"/>
      <c r="B21" s="91" t="s">
        <v>68</v>
      </c>
      <c r="C21" s="264">
        <f>SUM(C7:C20)</f>
        <v>0</v>
      </c>
      <c r="D21" s="261">
        <f t="shared" ref="D21:V21" si="1">SUM(D7:D20)</f>
        <v>15909171.729968753</v>
      </c>
      <c r="E21" s="261">
        <f t="shared" si="1"/>
        <v>0</v>
      </c>
      <c r="F21" s="261">
        <f t="shared" si="1"/>
        <v>0</v>
      </c>
      <c r="G21" s="261">
        <f t="shared" si="1"/>
        <v>0</v>
      </c>
      <c r="H21" s="261">
        <f t="shared" si="1"/>
        <v>0</v>
      </c>
      <c r="I21" s="261">
        <f t="shared" si="1"/>
        <v>0</v>
      </c>
      <c r="J21" s="261">
        <f t="shared" si="1"/>
        <v>0</v>
      </c>
      <c r="K21" s="261">
        <f t="shared" si="1"/>
        <v>0</v>
      </c>
      <c r="L21" s="265">
        <f t="shared" si="1"/>
        <v>0</v>
      </c>
      <c r="M21" s="264">
        <f t="shared" si="1"/>
        <v>0</v>
      </c>
      <c r="N21" s="261">
        <f t="shared" si="1"/>
        <v>0</v>
      </c>
      <c r="O21" s="261">
        <f t="shared" si="1"/>
        <v>0</v>
      </c>
      <c r="P21" s="261">
        <f t="shared" si="1"/>
        <v>0</v>
      </c>
      <c r="Q21" s="261">
        <f t="shared" si="1"/>
        <v>0</v>
      </c>
      <c r="R21" s="261">
        <f t="shared" si="1"/>
        <v>0</v>
      </c>
      <c r="S21" s="265">
        <f t="shared" si="1"/>
        <v>0</v>
      </c>
      <c r="T21" s="265">
        <f>SUM(T7:T20)</f>
        <v>14965573.115000002</v>
      </c>
      <c r="U21" s="265">
        <f t="shared" si="1"/>
        <v>943598.61496875004</v>
      </c>
      <c r="V21" s="569">
        <f t="shared" si="1"/>
        <v>15909171.729968753</v>
      </c>
    </row>
    <row r="24" spans="1:22">
      <c r="A24" s="14"/>
      <c r="B24" s="14"/>
      <c r="C24" s="60"/>
      <c r="D24" s="60"/>
      <c r="E24" s="60"/>
    </row>
    <row r="25" spans="1:22">
      <c r="A25" s="83"/>
      <c r="B25" s="83"/>
      <c r="C25" s="14"/>
      <c r="D25" s="60"/>
      <c r="E25" s="60"/>
    </row>
    <row r="26" spans="1:22">
      <c r="A26" s="83"/>
      <c r="B26" s="84"/>
      <c r="C26" s="14"/>
      <c r="D26" s="60"/>
      <c r="E26" s="60"/>
    </row>
    <row r="27" spans="1:22">
      <c r="A27" s="83"/>
      <c r="B27" s="83"/>
      <c r="C27" s="14"/>
      <c r="D27" s="60"/>
      <c r="E27" s="60"/>
    </row>
    <row r="28" spans="1:22">
      <c r="A28" s="83"/>
      <c r="B28" s="84"/>
      <c r="C28" s="14"/>
      <c r="D28" s="60"/>
      <c r="E28" s="60"/>
    </row>
  </sheetData>
  <mergeCells count="5">
    <mergeCell ref="C5:L5"/>
    <mergeCell ref="M5:S5"/>
    <mergeCell ref="V5:V6"/>
    <mergeCell ref="T5:T6"/>
    <mergeCell ref="U5:U6"/>
  </mergeCells>
  <pageMargins left="0.7" right="0.7" top="0.75" bottom="0.75" header="0.3" footer="0.3"/>
  <pageSetup paperSize="9" scale="2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N14" sqref="N14"/>
      <selection pane="topRight" activeCell="N14" sqref="N14"/>
      <selection pane="bottomLeft" activeCell="N14" sqref="N14"/>
      <selection pane="bottomRight" activeCell="B45" sqref="B45"/>
    </sheetView>
  </sheetViews>
  <sheetFormatPr defaultColWidth="9.140625" defaultRowHeight="12.75"/>
  <cols>
    <col min="1" max="1" width="10.5703125" style="1" bestFit="1" customWidth="1"/>
    <col min="2" max="2" width="101.85546875" style="1" customWidth="1"/>
    <col min="3" max="3" width="14.570312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1"/>
  </cols>
  <sheetData>
    <row r="1" spans="1:9">
      <c r="A1" s="1" t="s">
        <v>188</v>
      </c>
      <c r="B1" s="287" t="str">
        <f>Info!C2</f>
        <v>სს ”ლიბერთი ბანკი”</v>
      </c>
    </row>
    <row r="2" spans="1:9">
      <c r="A2" s="1" t="s">
        <v>189</v>
      </c>
      <c r="B2" s="587">
        <f>'1. key ratios'!B2</f>
        <v>44377</v>
      </c>
    </row>
    <row r="4" spans="1:9" ht="13.5" thickBot="1">
      <c r="A4" s="1" t="s">
        <v>417</v>
      </c>
      <c r="B4" s="277" t="s">
        <v>460</v>
      </c>
    </row>
    <row r="5" spans="1:9">
      <c r="A5" s="88"/>
      <c r="B5" s="144"/>
      <c r="C5" s="150" t="s">
        <v>0</v>
      </c>
      <c r="D5" s="150" t="s">
        <v>1</v>
      </c>
      <c r="E5" s="150" t="s">
        <v>2</v>
      </c>
      <c r="F5" s="150" t="s">
        <v>3</v>
      </c>
      <c r="G5" s="275" t="s">
        <v>4</v>
      </c>
      <c r="H5" s="151" t="s">
        <v>5</v>
      </c>
      <c r="I5" s="19"/>
    </row>
    <row r="6" spans="1:9" ht="15" customHeight="1">
      <c r="A6" s="143"/>
      <c r="B6" s="17"/>
      <c r="C6" s="796" t="s">
        <v>452</v>
      </c>
      <c r="D6" s="800" t="s">
        <v>473</v>
      </c>
      <c r="E6" s="801"/>
      <c r="F6" s="796" t="s">
        <v>479</v>
      </c>
      <c r="G6" s="796" t="s">
        <v>480</v>
      </c>
      <c r="H6" s="798" t="s">
        <v>454</v>
      </c>
      <c r="I6" s="19"/>
    </row>
    <row r="7" spans="1:9" ht="63.75">
      <c r="A7" s="143"/>
      <c r="B7" s="17"/>
      <c r="C7" s="797"/>
      <c r="D7" s="276" t="s">
        <v>455</v>
      </c>
      <c r="E7" s="276" t="s">
        <v>453</v>
      </c>
      <c r="F7" s="797"/>
      <c r="G7" s="797"/>
      <c r="H7" s="799"/>
      <c r="I7" s="19"/>
    </row>
    <row r="8" spans="1:9" ht="23.25" customHeight="1">
      <c r="A8" s="80">
        <v>1</v>
      </c>
      <c r="B8" s="62" t="s">
        <v>216</v>
      </c>
      <c r="C8" s="570">
        <v>441341417.94583404</v>
      </c>
      <c r="D8" s="571"/>
      <c r="E8" s="570"/>
      <c r="F8" s="570">
        <v>133567712.32583401</v>
      </c>
      <c r="G8" s="572">
        <v>133567712.32583401</v>
      </c>
      <c r="H8" s="282">
        <f>G8/(C8+E8)</f>
        <v>0.30264032990039202</v>
      </c>
    </row>
    <row r="9" spans="1:9" ht="33" customHeight="1">
      <c r="A9" s="80">
        <v>2</v>
      </c>
      <c r="B9" s="62" t="s">
        <v>217</v>
      </c>
      <c r="C9" s="570">
        <v>0</v>
      </c>
      <c r="D9" s="571"/>
      <c r="E9" s="570"/>
      <c r="F9" s="570">
        <v>0</v>
      </c>
      <c r="G9" s="572">
        <v>0</v>
      </c>
      <c r="H9" s="574" t="s">
        <v>965</v>
      </c>
    </row>
    <row r="10" spans="1:9">
      <c r="A10" s="80">
        <v>3</v>
      </c>
      <c r="B10" s="62" t="s">
        <v>218</v>
      </c>
      <c r="C10" s="570">
        <v>0</v>
      </c>
      <c r="D10" s="571"/>
      <c r="E10" s="570"/>
      <c r="F10" s="570">
        <v>0</v>
      </c>
      <c r="G10" s="572">
        <v>0</v>
      </c>
      <c r="H10" s="574" t="s">
        <v>965</v>
      </c>
    </row>
    <row r="11" spans="1:9">
      <c r="A11" s="80">
        <v>4</v>
      </c>
      <c r="B11" s="62" t="s">
        <v>219</v>
      </c>
      <c r="C11" s="570">
        <v>648395.82999999996</v>
      </c>
      <c r="D11" s="571"/>
      <c r="E11" s="570"/>
      <c r="F11" s="570">
        <v>0</v>
      </c>
      <c r="G11" s="572">
        <v>0</v>
      </c>
      <c r="H11" s="282">
        <f t="shared" ref="H11:H21" si="0">G11/(C11+E11)</f>
        <v>0</v>
      </c>
    </row>
    <row r="12" spans="1:9">
      <c r="A12" s="80">
        <v>5</v>
      </c>
      <c r="B12" s="62" t="s">
        <v>220</v>
      </c>
      <c r="C12" s="570">
        <v>844742.40999999992</v>
      </c>
      <c r="D12" s="571"/>
      <c r="E12" s="570"/>
      <c r="F12" s="570">
        <v>844742.40999999992</v>
      </c>
      <c r="G12" s="572">
        <v>844742.40999999992</v>
      </c>
      <c r="H12" s="282">
        <f t="shared" si="0"/>
        <v>1</v>
      </c>
    </row>
    <row r="13" spans="1:9">
      <c r="A13" s="80">
        <v>6</v>
      </c>
      <c r="B13" s="62" t="s">
        <v>221</v>
      </c>
      <c r="C13" s="570">
        <v>68988508.065526024</v>
      </c>
      <c r="D13" s="571"/>
      <c r="E13" s="570"/>
      <c r="F13" s="570">
        <v>16068628.779569028</v>
      </c>
      <c r="G13" s="572">
        <v>16068628.779569028</v>
      </c>
      <c r="H13" s="282">
        <f t="shared" si="0"/>
        <v>0.23291747031703994</v>
      </c>
    </row>
    <row r="14" spans="1:9">
      <c r="A14" s="80">
        <v>7</v>
      </c>
      <c r="B14" s="62" t="s">
        <v>73</v>
      </c>
      <c r="C14" s="570">
        <v>321778111.42953151</v>
      </c>
      <c r="D14" s="571">
        <v>75834857.918803006</v>
      </c>
      <c r="E14" s="570">
        <v>16955998.202365</v>
      </c>
      <c r="F14" s="571">
        <v>338734109.6318965</v>
      </c>
      <c r="G14" s="573">
        <v>331907861.63189697</v>
      </c>
      <c r="H14" s="282">
        <f>G14/(C14+E14)</f>
        <v>0.97984776907345517</v>
      </c>
    </row>
    <row r="15" spans="1:9">
      <c r="A15" s="80">
        <v>8</v>
      </c>
      <c r="B15" s="62" t="s">
        <v>74</v>
      </c>
      <c r="C15" s="570">
        <v>1014315188.4291826</v>
      </c>
      <c r="D15" s="571">
        <v>62368630.197421998</v>
      </c>
      <c r="E15" s="570">
        <v>11250282.643333992</v>
      </c>
      <c r="F15" s="571">
        <v>769174103.30438757</v>
      </c>
      <c r="G15" s="573">
        <v>760548361.36941862</v>
      </c>
      <c r="H15" s="282">
        <f t="shared" si="0"/>
        <v>0.74158928203194263</v>
      </c>
    </row>
    <row r="16" spans="1:9">
      <c r="A16" s="80">
        <v>9</v>
      </c>
      <c r="B16" s="62" t="s">
        <v>75</v>
      </c>
      <c r="C16" s="570">
        <v>249151094.09471571</v>
      </c>
      <c r="D16" s="571"/>
      <c r="E16" s="570"/>
      <c r="F16" s="571">
        <v>87202882.9331505</v>
      </c>
      <c r="G16" s="573">
        <v>87202882.9331505</v>
      </c>
      <c r="H16" s="282">
        <f t="shared" si="0"/>
        <v>0.35</v>
      </c>
    </row>
    <row r="17" spans="1:8">
      <c r="A17" s="80">
        <v>10</v>
      </c>
      <c r="B17" s="62" t="s">
        <v>69</v>
      </c>
      <c r="C17" s="570">
        <v>20381764.141999997</v>
      </c>
      <c r="D17" s="571"/>
      <c r="E17" s="570"/>
      <c r="F17" s="571">
        <v>13645914.226</v>
      </c>
      <c r="G17" s="573">
        <v>13188732.431</v>
      </c>
      <c r="H17" s="282">
        <f t="shared" si="0"/>
        <v>0.64708493038747483</v>
      </c>
    </row>
    <row r="18" spans="1:8">
      <c r="A18" s="80">
        <v>11</v>
      </c>
      <c r="B18" s="62" t="s">
        <v>70</v>
      </c>
      <c r="C18" s="570">
        <v>199920404.06209743</v>
      </c>
      <c r="D18" s="571"/>
      <c r="E18" s="570"/>
      <c r="F18" s="571">
        <v>265222251.52529758</v>
      </c>
      <c r="G18" s="573">
        <v>265222251.52529758</v>
      </c>
      <c r="H18" s="282">
        <f t="shared" si="0"/>
        <v>1.3266392330965713</v>
      </c>
    </row>
    <row r="19" spans="1:8">
      <c r="A19" s="80">
        <v>12</v>
      </c>
      <c r="B19" s="62" t="s">
        <v>71</v>
      </c>
      <c r="C19" s="570">
        <v>0</v>
      </c>
      <c r="D19" s="571"/>
      <c r="E19" s="570"/>
      <c r="F19" s="571">
        <v>0</v>
      </c>
      <c r="G19" s="573">
        <v>0</v>
      </c>
      <c r="H19" s="574" t="s">
        <v>965</v>
      </c>
    </row>
    <row r="20" spans="1:8">
      <c r="A20" s="80">
        <v>13</v>
      </c>
      <c r="B20" s="62" t="s">
        <v>72</v>
      </c>
      <c r="C20" s="570">
        <v>0</v>
      </c>
      <c r="D20" s="571"/>
      <c r="E20" s="570"/>
      <c r="F20" s="571">
        <v>0</v>
      </c>
      <c r="G20" s="573">
        <v>0</v>
      </c>
      <c r="H20" s="574" t="s">
        <v>965</v>
      </c>
    </row>
    <row r="21" spans="1:8">
      <c r="A21" s="80">
        <v>14</v>
      </c>
      <c r="B21" s="62" t="s">
        <v>249</v>
      </c>
      <c r="C21" s="570">
        <v>419739444.89199996</v>
      </c>
      <c r="D21" s="571"/>
      <c r="E21" s="570"/>
      <c r="F21" s="571">
        <v>156149304.27599993</v>
      </c>
      <c r="G21" s="573">
        <v>156149304.27599993</v>
      </c>
      <c r="H21" s="282">
        <f t="shared" si="0"/>
        <v>0.37201484439037547</v>
      </c>
    </row>
    <row r="22" spans="1:8" ht="13.5" thickBot="1">
      <c r="A22" s="145"/>
      <c r="B22" s="152" t="s">
        <v>68</v>
      </c>
      <c r="C22" s="563">
        <f>SUM(C8:C21)</f>
        <v>2737109071.3008871</v>
      </c>
      <c r="D22" s="563">
        <f>SUM(D8:D21)</f>
        <v>138203488.116225</v>
      </c>
      <c r="E22" s="563">
        <f>SUM(E8:E21)</f>
        <v>28206280.84569899</v>
      </c>
      <c r="F22" s="563">
        <f>SUM(F8:F21)</f>
        <v>1780609649.4121354</v>
      </c>
      <c r="G22" s="563">
        <f>SUM(G8:G21)</f>
        <v>1764700477.6821668</v>
      </c>
      <c r="H22" s="283">
        <f>G22/(C22+E22)</f>
        <v>0.63815523835728605</v>
      </c>
    </row>
    <row r="28" spans="1:8" ht="10.5" customHeight="1"/>
  </sheetData>
  <mergeCells count="5">
    <mergeCell ref="C6:C7"/>
    <mergeCell ref="F6:F7"/>
    <mergeCell ref="G6:G7"/>
    <mergeCell ref="H6:H7"/>
    <mergeCell ref="D6:E6"/>
  </mergeCells>
  <pageMargins left="0.7" right="0.7" top="0.75" bottom="0.75" header="0.3" footer="0.3"/>
  <pageSetup paperSize="9" scale="40"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N14" sqref="N14"/>
      <selection pane="topRight" activeCell="N14" sqref="N14"/>
      <selection pane="bottomLeft" activeCell="N14" sqref="N14"/>
      <selection pane="bottomRight" activeCell="M6" sqref="M6"/>
    </sheetView>
  </sheetViews>
  <sheetFormatPr defaultColWidth="9.140625" defaultRowHeight="12.75"/>
  <cols>
    <col min="1" max="1" width="10.5703125" style="589" bestFit="1" customWidth="1"/>
    <col min="2" max="2" width="95.85546875" style="589" customWidth="1"/>
    <col min="3" max="11" width="12.7109375" style="589" customWidth="1"/>
    <col min="12" max="16384" width="9.140625" style="589"/>
  </cols>
  <sheetData>
    <row r="1" spans="1:11">
      <c r="A1" s="589" t="s">
        <v>188</v>
      </c>
      <c r="B1" s="589" t="str">
        <f>Info!C2</f>
        <v>სს ”ლიბერთი ბანკი”</v>
      </c>
    </row>
    <row r="2" spans="1:11">
      <c r="A2" s="589" t="s">
        <v>189</v>
      </c>
      <c r="B2" s="590">
        <f>'1. key ratios'!B2</f>
        <v>44377</v>
      </c>
      <c r="C2" s="591"/>
      <c r="D2" s="591"/>
    </row>
    <row r="3" spans="1:11">
      <c r="B3" s="591"/>
      <c r="C3" s="591"/>
      <c r="D3" s="591"/>
    </row>
    <row r="4" spans="1:11" ht="13.5" thickBot="1">
      <c r="A4" s="589" t="s">
        <v>522</v>
      </c>
      <c r="B4" s="592" t="s">
        <v>521</v>
      </c>
      <c r="C4" s="591"/>
      <c r="D4" s="591"/>
    </row>
    <row r="5" spans="1:11" ht="30" customHeight="1">
      <c r="A5" s="805"/>
      <c r="B5" s="806"/>
      <c r="C5" s="803" t="s">
        <v>554</v>
      </c>
      <c r="D5" s="803"/>
      <c r="E5" s="803"/>
      <c r="F5" s="803" t="s">
        <v>555</v>
      </c>
      <c r="G5" s="803"/>
      <c r="H5" s="803"/>
      <c r="I5" s="803" t="s">
        <v>556</v>
      </c>
      <c r="J5" s="803"/>
      <c r="K5" s="804"/>
    </row>
    <row r="6" spans="1:11">
      <c r="A6" s="593"/>
      <c r="B6" s="594"/>
      <c r="C6" s="595" t="s">
        <v>27</v>
      </c>
      <c r="D6" s="595" t="s">
        <v>96</v>
      </c>
      <c r="E6" s="595" t="s">
        <v>68</v>
      </c>
      <c r="F6" s="595" t="s">
        <v>27</v>
      </c>
      <c r="G6" s="595" t="s">
        <v>96</v>
      </c>
      <c r="H6" s="595" t="s">
        <v>68</v>
      </c>
      <c r="I6" s="595" t="s">
        <v>27</v>
      </c>
      <c r="J6" s="595" t="s">
        <v>96</v>
      </c>
      <c r="K6" s="596" t="s">
        <v>68</v>
      </c>
    </row>
    <row r="7" spans="1:11">
      <c r="A7" s="597" t="s">
        <v>492</v>
      </c>
      <c r="B7" s="598"/>
      <c r="C7" s="598"/>
      <c r="D7" s="598"/>
      <c r="E7" s="598"/>
      <c r="F7" s="598"/>
      <c r="G7" s="598"/>
      <c r="H7" s="598"/>
      <c r="I7" s="598"/>
      <c r="J7" s="598"/>
      <c r="K7" s="599"/>
    </row>
    <row r="8" spans="1:11">
      <c r="A8" s="600">
        <v>1</v>
      </c>
      <c r="B8" s="601" t="s">
        <v>492</v>
      </c>
      <c r="C8" s="602"/>
      <c r="D8" s="602"/>
      <c r="E8" s="602"/>
      <c r="F8" s="603">
        <v>371942159.54105622</v>
      </c>
      <c r="G8" s="603">
        <v>276604714.30393237</v>
      </c>
      <c r="H8" s="603">
        <v>648546873.84498823</v>
      </c>
      <c r="I8" s="603">
        <v>363423632.63039672</v>
      </c>
      <c r="J8" s="603">
        <v>201651325.1199722</v>
      </c>
      <c r="K8" s="604">
        <v>565074957.75036895</v>
      </c>
    </row>
    <row r="9" spans="1:11">
      <c r="A9" s="597" t="s">
        <v>493</v>
      </c>
      <c r="B9" s="598"/>
      <c r="C9" s="605"/>
      <c r="D9" s="605"/>
      <c r="E9" s="605"/>
      <c r="F9" s="605"/>
      <c r="G9" s="605"/>
      <c r="H9" s="605"/>
      <c r="I9" s="605"/>
      <c r="J9" s="605"/>
      <c r="K9" s="606"/>
    </row>
    <row r="10" spans="1:11">
      <c r="A10" s="607">
        <v>2</v>
      </c>
      <c r="B10" s="608" t="s">
        <v>494</v>
      </c>
      <c r="C10" s="609">
        <v>762792091.96161628</v>
      </c>
      <c r="D10" s="610">
        <v>420552505.46638656</v>
      </c>
      <c r="E10" s="610">
        <v>1183344597.4280031</v>
      </c>
      <c r="F10" s="610">
        <v>124625331.7005772</v>
      </c>
      <c r="G10" s="610">
        <v>77499128.186430991</v>
      </c>
      <c r="H10" s="610">
        <v>202124459.88700807</v>
      </c>
      <c r="I10" s="610">
        <v>30301355.692552257</v>
      </c>
      <c r="J10" s="610">
        <v>19419220.302523144</v>
      </c>
      <c r="K10" s="611">
        <v>49720575.995075382</v>
      </c>
    </row>
    <row r="11" spans="1:11">
      <c r="A11" s="607">
        <v>3</v>
      </c>
      <c r="B11" s="608" t="s">
        <v>495</v>
      </c>
      <c r="C11" s="609">
        <v>587641278.09490108</v>
      </c>
      <c r="D11" s="610">
        <v>228903255.05079097</v>
      </c>
      <c r="E11" s="610">
        <v>816544533.14569175</v>
      </c>
      <c r="F11" s="610">
        <v>226865607.76435161</v>
      </c>
      <c r="G11" s="610">
        <v>46464609.069603004</v>
      </c>
      <c r="H11" s="610">
        <v>273330216.83395469</v>
      </c>
      <c r="I11" s="610">
        <v>186728902.25033408</v>
      </c>
      <c r="J11" s="610">
        <v>36493507.576923974</v>
      </c>
      <c r="K11" s="611">
        <v>223222409.82725796</v>
      </c>
    </row>
    <row r="12" spans="1:11">
      <c r="A12" s="607">
        <v>4</v>
      </c>
      <c r="B12" s="608" t="s">
        <v>496</v>
      </c>
      <c r="C12" s="609">
        <v>0</v>
      </c>
      <c r="D12" s="610">
        <v>0</v>
      </c>
      <c r="E12" s="610">
        <v>0</v>
      </c>
      <c r="F12" s="610">
        <v>0</v>
      </c>
      <c r="G12" s="610">
        <v>0</v>
      </c>
      <c r="H12" s="610">
        <v>0</v>
      </c>
      <c r="I12" s="610">
        <v>0</v>
      </c>
      <c r="J12" s="610">
        <v>0</v>
      </c>
      <c r="K12" s="611">
        <v>0</v>
      </c>
    </row>
    <row r="13" spans="1:11">
      <c r="A13" s="607">
        <v>5</v>
      </c>
      <c r="B13" s="608" t="s">
        <v>497</v>
      </c>
      <c r="C13" s="609">
        <v>1200589.8865934061</v>
      </c>
      <c r="D13" s="610">
        <v>0</v>
      </c>
      <c r="E13" s="610">
        <v>1200589.8865934061</v>
      </c>
      <c r="F13" s="610">
        <v>16716.421868131874</v>
      </c>
      <c r="G13" s="610">
        <v>0</v>
      </c>
      <c r="H13" s="610">
        <v>16716.421868131874</v>
      </c>
      <c r="I13" s="610">
        <v>16716.421868131874</v>
      </c>
      <c r="J13" s="610">
        <v>0</v>
      </c>
      <c r="K13" s="611">
        <v>16716.421868131874</v>
      </c>
    </row>
    <row r="14" spans="1:11">
      <c r="A14" s="607">
        <v>6</v>
      </c>
      <c r="B14" s="608" t="s">
        <v>512</v>
      </c>
      <c r="C14" s="609">
        <v>60561683.551978029</v>
      </c>
      <c r="D14" s="610">
        <v>3678275.3773292429</v>
      </c>
      <c r="E14" s="610">
        <v>64239958.92930726</v>
      </c>
      <c r="F14" s="610">
        <v>21000455.369689565</v>
      </c>
      <c r="G14" s="610">
        <v>13760201.406434732</v>
      </c>
      <c r="H14" s="610">
        <v>34760656.776124306</v>
      </c>
      <c r="I14" s="610">
        <v>6657345.3409230784</v>
      </c>
      <c r="J14" s="610">
        <v>5025028.4109503459</v>
      </c>
      <c r="K14" s="611">
        <v>11682373.751873417</v>
      </c>
    </row>
    <row r="15" spans="1:11">
      <c r="A15" s="607">
        <v>7</v>
      </c>
      <c r="B15" s="608" t="s">
        <v>499</v>
      </c>
      <c r="C15" s="609">
        <v>75220504.634411618</v>
      </c>
      <c r="D15" s="610">
        <v>55427081.999247171</v>
      </c>
      <c r="E15" s="610">
        <v>130647586.63365884</v>
      </c>
      <c r="F15" s="610">
        <v>36082496.41448351</v>
      </c>
      <c r="G15" s="610">
        <v>12508379.824472522</v>
      </c>
      <c r="H15" s="610">
        <v>48590876.238956057</v>
      </c>
      <c r="I15" s="610">
        <v>35784087.229697801</v>
      </c>
      <c r="J15" s="610">
        <v>12822416.991276897</v>
      </c>
      <c r="K15" s="611">
        <v>48606504.220974691</v>
      </c>
    </row>
    <row r="16" spans="1:11">
      <c r="A16" s="607">
        <v>8</v>
      </c>
      <c r="B16" s="612" t="s">
        <v>500</v>
      </c>
      <c r="C16" s="609">
        <v>1487416148.1295004</v>
      </c>
      <c r="D16" s="610">
        <v>708561117.89375401</v>
      </c>
      <c r="E16" s="610">
        <v>2195977266.0232544</v>
      </c>
      <c r="F16" s="610">
        <v>408590607.67097002</v>
      </c>
      <c r="G16" s="610">
        <v>150232318.48694125</v>
      </c>
      <c r="H16" s="610">
        <v>558822926.1579113</v>
      </c>
      <c r="I16" s="610">
        <v>259488406.93537536</v>
      </c>
      <c r="J16" s="610">
        <v>73760173.281674355</v>
      </c>
      <c r="K16" s="611">
        <v>333248580.21704972</v>
      </c>
    </row>
    <row r="17" spans="1:11">
      <c r="A17" s="597" t="s">
        <v>501</v>
      </c>
      <c r="B17" s="598"/>
      <c r="C17" s="605"/>
      <c r="D17" s="605"/>
      <c r="E17" s="605"/>
      <c r="F17" s="605"/>
      <c r="G17" s="605"/>
      <c r="H17" s="605"/>
      <c r="I17" s="605"/>
      <c r="J17" s="605"/>
      <c r="K17" s="606"/>
    </row>
    <row r="18" spans="1:11">
      <c r="A18" s="607">
        <v>9</v>
      </c>
      <c r="B18" s="608" t="s">
        <v>502</v>
      </c>
      <c r="C18" s="609">
        <v>15750000</v>
      </c>
      <c r="D18" s="610">
        <v>0</v>
      </c>
      <c r="E18" s="610">
        <v>15750000</v>
      </c>
      <c r="F18" s="610">
        <v>0</v>
      </c>
      <c r="G18" s="610">
        <v>0</v>
      </c>
      <c r="H18" s="610">
        <v>0</v>
      </c>
      <c r="I18" s="610">
        <v>0</v>
      </c>
      <c r="J18" s="610">
        <v>0</v>
      </c>
      <c r="K18" s="611">
        <v>0</v>
      </c>
    </row>
    <row r="19" spans="1:11">
      <c r="A19" s="607">
        <v>10</v>
      </c>
      <c r="B19" s="608" t="s">
        <v>503</v>
      </c>
      <c r="C19" s="609">
        <v>1231617109.8702199</v>
      </c>
      <c r="D19" s="610">
        <v>342830877.51054883</v>
      </c>
      <c r="E19" s="610">
        <v>1574447987.3807681</v>
      </c>
      <c r="F19" s="610">
        <v>56834686.428207815</v>
      </c>
      <c r="G19" s="610">
        <v>10427622.306271566</v>
      </c>
      <c r="H19" s="610">
        <v>67262308.734479383</v>
      </c>
      <c r="I19" s="610">
        <v>65354283.98952651</v>
      </c>
      <c r="J19" s="610">
        <v>85940074.493209437</v>
      </c>
      <c r="K19" s="611">
        <v>151294358.4827359</v>
      </c>
    </row>
    <row r="20" spans="1:11">
      <c r="A20" s="607">
        <v>11</v>
      </c>
      <c r="B20" s="608" t="s">
        <v>504</v>
      </c>
      <c r="C20" s="609">
        <v>47549585.947617583</v>
      </c>
      <c r="D20" s="610">
        <v>4616808.0097912094</v>
      </c>
      <c r="E20" s="610">
        <v>52166393.957408801</v>
      </c>
      <c r="F20" s="610">
        <v>1755904.4010124172</v>
      </c>
      <c r="G20" s="610">
        <v>0</v>
      </c>
      <c r="H20" s="610">
        <v>1755904.4010124172</v>
      </c>
      <c r="I20" s="610">
        <v>1755904.4010124172</v>
      </c>
      <c r="J20" s="610">
        <v>0</v>
      </c>
      <c r="K20" s="611">
        <v>1755904.4010124172</v>
      </c>
    </row>
    <row r="21" spans="1:11" ht="13.5" thickBot="1">
      <c r="A21" s="613">
        <v>12</v>
      </c>
      <c r="B21" s="614" t="s">
        <v>505</v>
      </c>
      <c r="C21" s="615">
        <v>1294916695.8178375</v>
      </c>
      <c r="D21" s="616">
        <v>347447685.52034003</v>
      </c>
      <c r="E21" s="615">
        <v>1642364381.3381774</v>
      </c>
      <c r="F21" s="616">
        <v>58590590.829220235</v>
      </c>
      <c r="G21" s="616">
        <v>10427622.306271566</v>
      </c>
      <c r="H21" s="616">
        <v>69018213.135491803</v>
      </c>
      <c r="I21" s="616">
        <v>67110188.390538931</v>
      </c>
      <c r="J21" s="616">
        <v>85940074.493209437</v>
      </c>
      <c r="K21" s="617">
        <v>153050262.88374835</v>
      </c>
    </row>
    <row r="22" spans="1:11" ht="38.25" customHeight="1" thickBot="1">
      <c r="A22" s="618"/>
      <c r="B22" s="619"/>
      <c r="C22" s="619"/>
      <c r="D22" s="619"/>
      <c r="E22" s="619"/>
      <c r="F22" s="802" t="s">
        <v>506</v>
      </c>
      <c r="G22" s="803"/>
      <c r="H22" s="803"/>
      <c r="I22" s="802" t="s">
        <v>507</v>
      </c>
      <c r="J22" s="803"/>
      <c r="K22" s="804"/>
    </row>
    <row r="23" spans="1:11">
      <c r="A23" s="620">
        <v>13</v>
      </c>
      <c r="B23" s="621" t="s">
        <v>492</v>
      </c>
      <c r="C23" s="622"/>
      <c r="D23" s="622"/>
      <c r="E23" s="622"/>
      <c r="F23" s="623">
        <v>371942159.54105622</v>
      </c>
      <c r="G23" s="623">
        <v>276604714.30393237</v>
      </c>
      <c r="H23" s="623">
        <v>648546873.84498858</v>
      </c>
      <c r="I23" s="623">
        <v>363423632.63039672</v>
      </c>
      <c r="J23" s="623">
        <v>201651325.1199722</v>
      </c>
      <c r="K23" s="624">
        <v>565074957.75036895</v>
      </c>
    </row>
    <row r="24" spans="1:11" ht="13.5" thickBot="1">
      <c r="A24" s="625">
        <v>14</v>
      </c>
      <c r="B24" s="626" t="s">
        <v>508</v>
      </c>
      <c r="C24" s="627"/>
      <c r="D24" s="628"/>
      <c r="E24" s="629"/>
      <c r="F24" s="630">
        <v>350000016.84174979</v>
      </c>
      <c r="G24" s="630">
        <v>139804696.1806697</v>
      </c>
      <c r="H24" s="630">
        <v>489804713.02241951</v>
      </c>
      <c r="I24" s="630">
        <v>192378218.54483643</v>
      </c>
      <c r="J24" s="630">
        <v>18440043.320418589</v>
      </c>
      <c r="K24" s="631">
        <v>180198317.33330137</v>
      </c>
    </row>
    <row r="25" spans="1:11" ht="13.5" thickBot="1">
      <c r="A25" s="632">
        <v>15</v>
      </c>
      <c r="B25" s="633" t="s">
        <v>509</v>
      </c>
      <c r="C25" s="634"/>
      <c r="D25" s="634"/>
      <c r="E25" s="634"/>
      <c r="F25" s="635">
        <v>1.0626918332670465</v>
      </c>
      <c r="G25" s="635">
        <v>1.9785080319939747</v>
      </c>
      <c r="H25" s="635">
        <v>1.3240927590161899</v>
      </c>
      <c r="I25" s="635">
        <v>1.8891100841839628</v>
      </c>
      <c r="J25" s="635">
        <v>10.935512548209932</v>
      </c>
      <c r="K25" s="636">
        <v>3.1358503570551424</v>
      </c>
    </row>
    <row r="28" spans="1:11" ht="38.25">
      <c r="B28" s="637" t="s">
        <v>553</v>
      </c>
    </row>
  </sheetData>
  <mergeCells count="6">
    <mergeCell ref="F22:H22"/>
    <mergeCell ref="I22:K22"/>
    <mergeCell ref="A5:B5"/>
    <mergeCell ref="C5:E5"/>
    <mergeCell ref="F5:H5"/>
    <mergeCell ref="I5:K5"/>
  </mergeCells>
  <pageMargins left="0.7" right="0.7" top="0.75" bottom="0.75" header="0.3" footer="0.3"/>
  <pageSetup paperSize="9" scale="3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7" activePane="bottomRight" state="frozen"/>
      <selection activeCell="N14" sqref="N14"/>
      <selection pane="topRight" activeCell="N14" sqref="N14"/>
      <selection pane="bottomLeft" activeCell="N14" sqref="N14"/>
      <selection pane="bottomRight" activeCell="B41" sqref="B41"/>
    </sheetView>
  </sheetViews>
  <sheetFormatPr defaultColWidth="9.140625" defaultRowHeight="15"/>
  <cols>
    <col min="1" max="1" width="10.5703125" style="58" bestFit="1" customWidth="1"/>
    <col min="2" max="2" width="72.140625" style="58" customWidth="1"/>
    <col min="3" max="3" width="18" style="58" customWidth="1"/>
    <col min="4" max="4" width="12.85546875" style="58" customWidth="1"/>
    <col min="5" max="5" width="18.28515625" style="58" bestFit="1" customWidth="1"/>
    <col min="6" max="10" width="10.7109375" style="58" customWidth="1"/>
    <col min="11" max="11" width="11.42578125" style="58" bestFit="1" customWidth="1"/>
    <col min="12" max="13" width="10.7109375" style="58" customWidth="1"/>
    <col min="14" max="14" width="31" style="58" bestFit="1" customWidth="1"/>
    <col min="15" max="16384" width="9.140625" style="11"/>
  </cols>
  <sheetData>
    <row r="1" spans="1:14">
      <c r="A1" s="4" t="s">
        <v>188</v>
      </c>
      <c r="B1" s="58" t="str">
        <f>Info!C2</f>
        <v>სს ”ლიბერთი ბანკი”</v>
      </c>
    </row>
    <row r="2" spans="1:14" ht="14.25" customHeight="1">
      <c r="A2" s="58" t="s">
        <v>189</v>
      </c>
      <c r="B2" s="587">
        <f>'1. key ratios'!B2</f>
        <v>44377</v>
      </c>
    </row>
    <row r="3" spans="1:14" ht="14.25" customHeight="1"/>
    <row r="4" spans="1:14" ht="15.75" thickBot="1">
      <c r="A4" s="1" t="s">
        <v>418</v>
      </c>
      <c r="B4" s="81"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63.75" customHeight="1">
      <c r="A6" s="153"/>
      <c r="B6" s="93"/>
      <c r="C6" s="94" t="s">
        <v>87</v>
      </c>
      <c r="D6" s="95" t="s">
        <v>76</v>
      </c>
      <c r="E6" s="96" t="s">
        <v>86</v>
      </c>
      <c r="F6" s="97">
        <v>0</v>
      </c>
      <c r="G6" s="97">
        <v>0.2</v>
      </c>
      <c r="H6" s="97">
        <v>0.35</v>
      </c>
      <c r="I6" s="97">
        <v>0.5</v>
      </c>
      <c r="J6" s="97">
        <v>0.75</v>
      </c>
      <c r="K6" s="97">
        <v>1</v>
      </c>
      <c r="L6" s="97">
        <v>1.5</v>
      </c>
      <c r="M6" s="97">
        <v>2.5</v>
      </c>
      <c r="N6" s="154" t="s">
        <v>77</v>
      </c>
    </row>
    <row r="7" spans="1:14">
      <c r="A7" s="155">
        <v>1</v>
      </c>
      <c r="B7" s="98" t="s">
        <v>78</v>
      </c>
      <c r="C7" s="266">
        <f>SUM(C8:C13)</f>
        <v>268730541.64660001</v>
      </c>
      <c r="D7" s="93"/>
      <c r="E7" s="269">
        <f t="shared" ref="E7:M7" si="0">SUM(E8:E13)</f>
        <v>13349741.232632</v>
      </c>
      <c r="F7" s="266">
        <f>SUM(F8:F13)</f>
        <v>0</v>
      </c>
      <c r="G7" s="266">
        <f t="shared" si="0"/>
        <v>0</v>
      </c>
      <c r="H7" s="266">
        <f t="shared" si="0"/>
        <v>0</v>
      </c>
      <c r="I7" s="266">
        <f t="shared" si="0"/>
        <v>0</v>
      </c>
      <c r="J7" s="266">
        <f t="shared" si="0"/>
        <v>0</v>
      </c>
      <c r="K7" s="266">
        <f t="shared" si="0"/>
        <v>13349741.232632</v>
      </c>
      <c r="L7" s="266">
        <f t="shared" si="0"/>
        <v>0</v>
      </c>
      <c r="M7" s="266">
        <f t="shared" si="0"/>
        <v>0</v>
      </c>
      <c r="N7" s="576">
        <f>SUM(N8:N13)</f>
        <v>13349741.232632</v>
      </c>
    </row>
    <row r="8" spans="1:14">
      <c r="A8" s="155">
        <v>1.1000000000000001</v>
      </c>
      <c r="B8" s="99" t="s">
        <v>79</v>
      </c>
      <c r="C8" s="575">
        <v>153552682.6516</v>
      </c>
      <c r="D8" s="100">
        <v>0.02</v>
      </c>
      <c r="E8" s="269">
        <f>C8*D8</f>
        <v>3071053.6530320002</v>
      </c>
      <c r="F8" s="267"/>
      <c r="G8" s="267"/>
      <c r="H8" s="267"/>
      <c r="I8" s="267"/>
      <c r="J8" s="267"/>
      <c r="K8" s="575">
        <v>3071053.6530320002</v>
      </c>
      <c r="L8" s="267"/>
      <c r="M8" s="267"/>
      <c r="N8" s="576">
        <f>SUMPRODUCT($F$6:$M$6,F8:M8)</f>
        <v>3071053.6530320002</v>
      </c>
    </row>
    <row r="9" spans="1:14">
      <c r="A9" s="155">
        <v>1.2</v>
      </c>
      <c r="B9" s="99" t="s">
        <v>80</v>
      </c>
      <c r="C9" s="575">
        <v>0</v>
      </c>
      <c r="D9" s="100">
        <v>0.05</v>
      </c>
      <c r="E9" s="269">
        <f>C9*D9</f>
        <v>0</v>
      </c>
      <c r="F9" s="267"/>
      <c r="G9" s="267"/>
      <c r="H9" s="267"/>
      <c r="I9" s="267"/>
      <c r="J9" s="267"/>
      <c r="K9" s="575">
        <v>0</v>
      </c>
      <c r="L9" s="267"/>
      <c r="M9" s="267"/>
      <c r="N9" s="576">
        <f t="shared" ref="N9:N12" si="1">SUMPRODUCT($F$6:$M$6,F9:M9)</f>
        <v>0</v>
      </c>
    </row>
    <row r="10" spans="1:14">
      <c r="A10" s="155">
        <v>1.3</v>
      </c>
      <c r="B10" s="99" t="s">
        <v>81</v>
      </c>
      <c r="C10" s="575">
        <v>97436877.995000005</v>
      </c>
      <c r="D10" s="100">
        <v>0.08</v>
      </c>
      <c r="E10" s="269">
        <f>C10*D10</f>
        <v>7794950.2396000009</v>
      </c>
      <c r="F10" s="267"/>
      <c r="G10" s="267"/>
      <c r="H10" s="267"/>
      <c r="I10" s="267"/>
      <c r="J10" s="267"/>
      <c r="K10" s="575">
        <v>7794950.2396000009</v>
      </c>
      <c r="L10" s="267"/>
      <c r="M10" s="267"/>
      <c r="N10" s="576">
        <f>SUMPRODUCT($F$6:$M$6,F10:M10)</f>
        <v>7794950.2396000009</v>
      </c>
    </row>
    <row r="11" spans="1:14">
      <c r="A11" s="155">
        <v>1.4</v>
      </c>
      <c r="B11" s="99" t="s">
        <v>82</v>
      </c>
      <c r="C11" s="575">
        <v>0</v>
      </c>
      <c r="D11" s="100">
        <v>0.11</v>
      </c>
      <c r="E11" s="269">
        <f>C11*D11</f>
        <v>0</v>
      </c>
      <c r="F11" s="267"/>
      <c r="G11" s="267"/>
      <c r="H11" s="267"/>
      <c r="I11" s="267"/>
      <c r="J11" s="267"/>
      <c r="K11" s="575">
        <v>0</v>
      </c>
      <c r="L11" s="267"/>
      <c r="M11" s="267"/>
      <c r="N11" s="576">
        <f t="shared" si="1"/>
        <v>0</v>
      </c>
    </row>
    <row r="12" spans="1:14">
      <c r="A12" s="155">
        <v>1.5</v>
      </c>
      <c r="B12" s="99" t="s">
        <v>83</v>
      </c>
      <c r="C12" s="575">
        <v>17740981</v>
      </c>
      <c r="D12" s="100">
        <v>0.14000000000000001</v>
      </c>
      <c r="E12" s="269">
        <f>C12*D12</f>
        <v>2483737.3400000003</v>
      </c>
      <c r="F12" s="267"/>
      <c r="G12" s="267"/>
      <c r="H12" s="267"/>
      <c r="I12" s="267"/>
      <c r="J12" s="267"/>
      <c r="K12" s="575">
        <v>2483737.3400000003</v>
      </c>
      <c r="L12" s="267"/>
      <c r="M12" s="267"/>
      <c r="N12" s="576">
        <f t="shared" si="1"/>
        <v>2483737.3400000003</v>
      </c>
    </row>
    <row r="13" spans="1:14">
      <c r="A13" s="155">
        <v>1.6</v>
      </c>
      <c r="B13" s="101" t="s">
        <v>84</v>
      </c>
      <c r="C13" s="575">
        <v>0</v>
      </c>
      <c r="D13" s="102"/>
      <c r="E13" s="267"/>
      <c r="F13" s="267"/>
      <c r="G13" s="267"/>
      <c r="H13" s="267"/>
      <c r="I13" s="267"/>
      <c r="J13" s="267"/>
      <c r="K13" s="575">
        <v>0</v>
      </c>
      <c r="L13" s="267"/>
      <c r="M13" s="267"/>
      <c r="N13" s="576">
        <f>SUMPRODUCT($F$6:$M$6,F13:M13)</f>
        <v>0</v>
      </c>
    </row>
    <row r="14" spans="1:14">
      <c r="A14" s="155">
        <v>2</v>
      </c>
      <c r="B14" s="103" t="s">
        <v>85</v>
      </c>
      <c r="C14" s="266">
        <f>SUM(C15:C20)</f>
        <v>0</v>
      </c>
      <c r="D14" s="93"/>
      <c r="E14" s="269">
        <f t="shared" ref="E14:M14" si="2">SUM(E15:E20)</f>
        <v>0</v>
      </c>
      <c r="F14" s="267">
        <f t="shared" si="2"/>
        <v>0</v>
      </c>
      <c r="G14" s="267">
        <f t="shared" si="2"/>
        <v>0</v>
      </c>
      <c r="H14" s="267">
        <f t="shared" si="2"/>
        <v>0</v>
      </c>
      <c r="I14" s="267">
        <f t="shared" si="2"/>
        <v>0</v>
      </c>
      <c r="J14" s="267">
        <f t="shared" si="2"/>
        <v>0</v>
      </c>
      <c r="K14" s="267">
        <f t="shared" si="2"/>
        <v>0</v>
      </c>
      <c r="L14" s="267">
        <f t="shared" si="2"/>
        <v>0</v>
      </c>
      <c r="M14" s="267">
        <f t="shared" si="2"/>
        <v>0</v>
      </c>
      <c r="N14" s="576">
        <f>SUM(N15:N20)</f>
        <v>0</v>
      </c>
    </row>
    <row r="15" spans="1:14">
      <c r="A15" s="155">
        <v>2.1</v>
      </c>
      <c r="B15" s="101" t="s">
        <v>79</v>
      </c>
      <c r="C15" s="267"/>
      <c r="D15" s="100">
        <v>5.0000000000000001E-3</v>
      </c>
      <c r="E15" s="269">
        <f>C15*D15</f>
        <v>0</v>
      </c>
      <c r="F15" s="267"/>
      <c r="G15" s="267"/>
      <c r="H15" s="267"/>
      <c r="I15" s="267"/>
      <c r="J15" s="267"/>
      <c r="K15" s="267"/>
      <c r="L15" s="267"/>
      <c r="M15" s="267"/>
      <c r="N15" s="576">
        <f>SUMPRODUCT($F$6:$M$6,F15:M15)</f>
        <v>0</v>
      </c>
    </row>
    <row r="16" spans="1:14">
      <c r="A16" s="155">
        <v>2.2000000000000002</v>
      </c>
      <c r="B16" s="101" t="s">
        <v>80</v>
      </c>
      <c r="C16" s="267"/>
      <c r="D16" s="100">
        <v>0.01</v>
      </c>
      <c r="E16" s="269">
        <f>C16*D16</f>
        <v>0</v>
      </c>
      <c r="F16" s="267"/>
      <c r="G16" s="267"/>
      <c r="H16" s="267"/>
      <c r="I16" s="267"/>
      <c r="J16" s="267"/>
      <c r="K16" s="267"/>
      <c r="L16" s="267"/>
      <c r="M16" s="267"/>
      <c r="N16" s="576">
        <f t="shared" ref="N16:N20" si="3">SUMPRODUCT($F$6:$M$6,F16:M16)</f>
        <v>0</v>
      </c>
    </row>
    <row r="17" spans="1:14">
      <c r="A17" s="155">
        <v>2.2999999999999998</v>
      </c>
      <c r="B17" s="101" t="s">
        <v>81</v>
      </c>
      <c r="C17" s="267"/>
      <c r="D17" s="100">
        <v>0.02</v>
      </c>
      <c r="E17" s="269">
        <f>C17*D17</f>
        <v>0</v>
      </c>
      <c r="F17" s="267"/>
      <c r="G17" s="267"/>
      <c r="H17" s="267"/>
      <c r="I17" s="267"/>
      <c r="J17" s="267"/>
      <c r="K17" s="267"/>
      <c r="L17" s="267"/>
      <c r="M17" s="267"/>
      <c r="N17" s="576">
        <f t="shared" si="3"/>
        <v>0</v>
      </c>
    </row>
    <row r="18" spans="1:14">
      <c r="A18" s="155">
        <v>2.4</v>
      </c>
      <c r="B18" s="101" t="s">
        <v>82</v>
      </c>
      <c r="C18" s="267"/>
      <c r="D18" s="100">
        <v>0.03</v>
      </c>
      <c r="E18" s="269">
        <f>C18*D18</f>
        <v>0</v>
      </c>
      <c r="F18" s="267"/>
      <c r="G18" s="267"/>
      <c r="H18" s="267"/>
      <c r="I18" s="267"/>
      <c r="J18" s="267"/>
      <c r="K18" s="267"/>
      <c r="L18" s="267"/>
      <c r="M18" s="267"/>
      <c r="N18" s="576">
        <f t="shared" si="3"/>
        <v>0</v>
      </c>
    </row>
    <row r="19" spans="1:14">
      <c r="A19" s="155">
        <v>2.5</v>
      </c>
      <c r="B19" s="101" t="s">
        <v>83</v>
      </c>
      <c r="C19" s="267"/>
      <c r="D19" s="100">
        <v>0.04</v>
      </c>
      <c r="E19" s="269">
        <f>C19*D19</f>
        <v>0</v>
      </c>
      <c r="F19" s="267"/>
      <c r="G19" s="267"/>
      <c r="H19" s="267"/>
      <c r="I19" s="267"/>
      <c r="J19" s="267"/>
      <c r="K19" s="267"/>
      <c r="L19" s="267"/>
      <c r="M19" s="267"/>
      <c r="N19" s="576">
        <f t="shared" si="3"/>
        <v>0</v>
      </c>
    </row>
    <row r="20" spans="1:14">
      <c r="A20" s="155">
        <v>2.6</v>
      </c>
      <c r="B20" s="101" t="s">
        <v>84</v>
      </c>
      <c r="C20" s="267"/>
      <c r="D20" s="102"/>
      <c r="E20" s="270"/>
      <c r="F20" s="267"/>
      <c r="G20" s="267"/>
      <c r="H20" s="267"/>
      <c r="I20" s="267"/>
      <c r="J20" s="267"/>
      <c r="K20" s="267"/>
      <c r="L20" s="267"/>
      <c r="M20" s="267"/>
      <c r="N20" s="576">
        <f t="shared" si="3"/>
        <v>0</v>
      </c>
    </row>
    <row r="21" spans="1:14" ht="15.75" thickBot="1">
      <c r="A21" s="156">
        <v>3</v>
      </c>
      <c r="B21" s="157" t="s">
        <v>68</v>
      </c>
      <c r="C21" s="268">
        <f>C14+C7</f>
        <v>268730541.64660001</v>
      </c>
      <c r="D21" s="158"/>
      <c r="E21" s="271">
        <f>E14+E7</f>
        <v>13349741.232632</v>
      </c>
      <c r="F21" s="272">
        <f>F7+F14</f>
        <v>0</v>
      </c>
      <c r="G21" s="272">
        <f t="shared" ref="G21:L21" si="4">G7+G14</f>
        <v>0</v>
      </c>
      <c r="H21" s="272">
        <f t="shared" si="4"/>
        <v>0</v>
      </c>
      <c r="I21" s="272">
        <f t="shared" si="4"/>
        <v>0</v>
      </c>
      <c r="J21" s="272">
        <f t="shared" si="4"/>
        <v>0</v>
      </c>
      <c r="K21" s="272">
        <f t="shared" si="4"/>
        <v>13349741.232632</v>
      </c>
      <c r="L21" s="272">
        <f t="shared" si="4"/>
        <v>0</v>
      </c>
      <c r="M21" s="272">
        <f>M7+M14</f>
        <v>0</v>
      </c>
      <c r="N21" s="577">
        <f>N14+N7</f>
        <v>13349741.232632</v>
      </c>
    </row>
    <row r="22" spans="1:14">
      <c r="E22" s="273"/>
      <c r="F22" s="273"/>
      <c r="G22" s="273"/>
      <c r="H22" s="273"/>
      <c r="I22" s="273"/>
      <c r="J22" s="273"/>
      <c r="K22" s="273"/>
      <c r="L22" s="273"/>
      <c r="M22" s="27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scale="50"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80" zoomScaleNormal="80" workbookViewId="0">
      <selection activeCell="K16" sqref="K16"/>
    </sheetView>
  </sheetViews>
  <sheetFormatPr defaultRowHeight="15"/>
  <cols>
    <col min="1" max="1" width="11.42578125" customWidth="1"/>
    <col min="2" max="2" width="76.85546875" style="3" customWidth="1"/>
    <col min="3" max="3" width="22.85546875" customWidth="1"/>
  </cols>
  <sheetData>
    <row r="1" spans="1:3">
      <c r="A1" s="287" t="s">
        <v>188</v>
      </c>
      <c r="B1" t="str">
        <f>Info!C2</f>
        <v>სს ”ლიბერთი ბანკი”</v>
      </c>
    </row>
    <row r="2" spans="1:3">
      <c r="A2" s="287" t="s">
        <v>189</v>
      </c>
      <c r="B2" s="587">
        <f>'1. key ratios'!B2</f>
        <v>44377</v>
      </c>
    </row>
    <row r="3" spans="1:3">
      <c r="A3" s="287"/>
      <c r="B3"/>
    </row>
    <row r="4" spans="1:3">
      <c r="A4" s="287" t="s">
        <v>598</v>
      </c>
      <c r="B4" t="s">
        <v>557</v>
      </c>
    </row>
    <row r="5" spans="1:3">
      <c r="A5" s="338"/>
      <c r="B5" s="338" t="s">
        <v>558</v>
      </c>
      <c r="C5" s="350"/>
    </row>
    <row r="6" spans="1:3">
      <c r="A6" s="339">
        <v>1</v>
      </c>
      <c r="B6" s="351" t="s">
        <v>610</v>
      </c>
      <c r="C6" s="352">
        <v>2823550066.0308871</v>
      </c>
    </row>
    <row r="7" spans="1:3">
      <c r="A7" s="339">
        <v>2</v>
      </c>
      <c r="B7" s="351" t="s">
        <v>559</v>
      </c>
      <c r="C7" s="352">
        <v>-89477995.743731394</v>
      </c>
    </row>
    <row r="8" spans="1:3">
      <c r="A8" s="340">
        <v>3</v>
      </c>
      <c r="B8" s="353" t="s">
        <v>560</v>
      </c>
      <c r="C8" s="354">
        <f>C6+C7</f>
        <v>2734072070.2871556</v>
      </c>
    </row>
    <row r="9" spans="1:3">
      <c r="A9" s="341"/>
      <c r="B9" s="341" t="s">
        <v>561</v>
      </c>
      <c r="C9" s="355"/>
    </row>
    <row r="10" spans="1:3">
      <c r="A10" s="342">
        <v>4</v>
      </c>
      <c r="B10" s="356" t="s">
        <v>562</v>
      </c>
      <c r="C10" s="352"/>
    </row>
    <row r="11" spans="1:3">
      <c r="A11" s="342">
        <v>5</v>
      </c>
      <c r="B11" s="357" t="s">
        <v>563</v>
      </c>
      <c r="C11" s="352"/>
    </row>
    <row r="12" spans="1:3">
      <c r="A12" s="342" t="s">
        <v>564</v>
      </c>
      <c r="B12" s="351" t="s">
        <v>565</v>
      </c>
      <c r="C12" s="354">
        <f>'15. CCR'!E21</f>
        <v>13349741.232632</v>
      </c>
    </row>
    <row r="13" spans="1:3">
      <c r="A13" s="343">
        <v>6</v>
      </c>
      <c r="B13" s="358" t="s">
        <v>566</v>
      </c>
      <c r="C13" s="352"/>
    </row>
    <row r="14" spans="1:3">
      <c r="A14" s="343">
        <v>7</v>
      </c>
      <c r="B14" s="359" t="s">
        <v>567</v>
      </c>
      <c r="C14" s="352"/>
    </row>
    <row r="15" spans="1:3">
      <c r="A15" s="344">
        <v>8</v>
      </c>
      <c r="B15" s="351" t="s">
        <v>568</v>
      </c>
      <c r="C15" s="352"/>
    </row>
    <row r="16" spans="1:3" ht="25.5">
      <c r="A16" s="343">
        <v>9</v>
      </c>
      <c r="B16" s="359" t="s">
        <v>569</v>
      </c>
      <c r="C16" s="352"/>
    </row>
    <row r="17" spans="1:3">
      <c r="A17" s="343">
        <v>10</v>
      </c>
      <c r="B17" s="359" t="s">
        <v>570</v>
      </c>
      <c r="C17" s="352"/>
    </row>
    <row r="18" spans="1:3">
      <c r="A18" s="345">
        <v>11</v>
      </c>
      <c r="B18" s="360" t="s">
        <v>571</v>
      </c>
      <c r="C18" s="354">
        <f>SUM(C10:C17)</f>
        <v>13349741.232632</v>
      </c>
    </row>
    <row r="19" spans="1:3">
      <c r="A19" s="341"/>
      <c r="B19" s="341" t="s">
        <v>572</v>
      </c>
      <c r="C19" s="361"/>
    </row>
    <row r="20" spans="1:3" ht="27" customHeight="1">
      <c r="A20" s="343">
        <v>12</v>
      </c>
      <c r="B20" s="356" t="s">
        <v>573</v>
      </c>
      <c r="C20" s="352"/>
    </row>
    <row r="21" spans="1:3">
      <c r="A21" s="343">
        <v>13</v>
      </c>
      <c r="B21" s="356" t="s">
        <v>574</v>
      </c>
      <c r="C21" s="352"/>
    </row>
    <row r="22" spans="1:3">
      <c r="A22" s="343">
        <v>14</v>
      </c>
      <c r="B22" s="356" t="s">
        <v>575</v>
      </c>
      <c r="C22" s="352"/>
    </row>
    <row r="23" spans="1:3" ht="25.5">
      <c r="A23" s="343" t="s">
        <v>576</v>
      </c>
      <c r="B23" s="356" t="s">
        <v>577</v>
      </c>
      <c r="C23" s="352"/>
    </row>
    <row r="24" spans="1:3">
      <c r="A24" s="343">
        <v>15</v>
      </c>
      <c r="B24" s="356" t="s">
        <v>578</v>
      </c>
      <c r="C24" s="352"/>
    </row>
    <row r="25" spans="1:3">
      <c r="A25" s="343" t="s">
        <v>579</v>
      </c>
      <c r="B25" s="351" t="s">
        <v>580</v>
      </c>
      <c r="C25" s="352"/>
    </row>
    <row r="26" spans="1:3">
      <c r="A26" s="345">
        <v>16</v>
      </c>
      <c r="B26" s="360" t="s">
        <v>581</v>
      </c>
      <c r="C26" s="354">
        <f>SUM(C20:C25)</f>
        <v>0</v>
      </c>
    </row>
    <row r="27" spans="1:3">
      <c r="A27" s="341"/>
      <c r="B27" s="341" t="s">
        <v>582</v>
      </c>
      <c r="C27" s="355"/>
    </row>
    <row r="28" spans="1:3">
      <c r="A28" s="342">
        <v>17</v>
      </c>
      <c r="B28" s="351" t="s">
        <v>583</v>
      </c>
      <c r="C28" s="352">
        <v>138203488.116225</v>
      </c>
    </row>
    <row r="29" spans="1:3">
      <c r="A29" s="342">
        <v>18</v>
      </c>
      <c r="B29" s="351" t="s">
        <v>584</v>
      </c>
      <c r="C29" s="352">
        <v>-101199268.76514582</v>
      </c>
    </row>
    <row r="30" spans="1:3">
      <c r="A30" s="345">
        <v>19</v>
      </c>
      <c r="B30" s="360" t="s">
        <v>585</v>
      </c>
      <c r="C30" s="354">
        <f>C28+C29</f>
        <v>37004219.351079181</v>
      </c>
    </row>
    <row r="31" spans="1:3">
      <c r="A31" s="346"/>
      <c r="B31" s="341" t="s">
        <v>586</v>
      </c>
      <c r="C31" s="355"/>
    </row>
    <row r="32" spans="1:3">
      <c r="A32" s="342" t="s">
        <v>587</v>
      </c>
      <c r="B32" s="356" t="s">
        <v>588</v>
      </c>
      <c r="C32" s="362"/>
    </row>
    <row r="33" spans="1:3">
      <c r="A33" s="342" t="s">
        <v>589</v>
      </c>
      <c r="B33" s="357" t="s">
        <v>590</v>
      </c>
      <c r="C33" s="362"/>
    </row>
    <row r="34" spans="1:3">
      <c r="A34" s="341"/>
      <c r="B34" s="341" t="s">
        <v>591</v>
      </c>
      <c r="C34" s="355"/>
    </row>
    <row r="35" spans="1:3">
      <c r="A35" s="345">
        <v>20</v>
      </c>
      <c r="B35" s="360" t="s">
        <v>89</v>
      </c>
      <c r="C35" s="755">
        <v>229304919.25626862</v>
      </c>
    </row>
    <row r="36" spans="1:3">
      <c r="A36" s="345">
        <v>21</v>
      </c>
      <c r="B36" s="360" t="s">
        <v>592</v>
      </c>
      <c r="C36" s="354">
        <v>2784426030.8708668</v>
      </c>
    </row>
    <row r="37" spans="1:3">
      <c r="A37" s="347"/>
      <c r="B37" s="347" t="s">
        <v>557</v>
      </c>
      <c r="C37" s="355"/>
    </row>
    <row r="38" spans="1:3">
      <c r="A38" s="345">
        <v>22</v>
      </c>
      <c r="B38" s="360" t="s">
        <v>557</v>
      </c>
      <c r="C38" s="578">
        <f>IFERROR(C35/C36,0)</f>
        <v>8.2352670429729616E-2</v>
      </c>
    </row>
    <row r="39" spans="1:3">
      <c r="A39" s="347"/>
      <c r="B39" s="347" t="s">
        <v>593</v>
      </c>
      <c r="C39" s="355"/>
    </row>
    <row r="40" spans="1:3">
      <c r="A40" s="348" t="s">
        <v>594</v>
      </c>
      <c r="B40" s="356" t="s">
        <v>595</v>
      </c>
      <c r="C40" s="362"/>
    </row>
    <row r="41" spans="1:3">
      <c r="A41" s="349" t="s">
        <v>596</v>
      </c>
      <c r="B41" s="357" t="s">
        <v>597</v>
      </c>
      <c r="C41" s="362"/>
    </row>
    <row r="43" spans="1:3">
      <c r="B43" s="371" t="s">
        <v>611</v>
      </c>
    </row>
  </sheetData>
  <pageMargins left="0.7" right="0.7" top="0.75" bottom="0.75" header="0.3" footer="0.3"/>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19" activePane="bottomRight" state="frozen"/>
      <selection pane="topRight" activeCell="C1" sqref="C1"/>
      <selection pane="bottomLeft" activeCell="A7" sqref="A7"/>
      <selection pane="bottomRight" activeCell="I48" sqref="I48"/>
    </sheetView>
  </sheetViews>
  <sheetFormatPr defaultRowHeight="15"/>
  <cols>
    <col min="1" max="1" width="11.28515625" style="287" customWidth="1"/>
    <col min="2" max="2" width="82.5703125" style="18" customWidth="1"/>
    <col min="3" max="6" width="17.5703125" style="287" customWidth="1"/>
    <col min="7" max="7" width="20.7109375" style="287" customWidth="1"/>
  </cols>
  <sheetData>
    <row r="1" spans="1:7">
      <c r="A1" s="287" t="s">
        <v>188</v>
      </c>
      <c r="B1" s="287" t="str">
        <f>Info!C2</f>
        <v>სს ”ლიბერთი ბანკი”</v>
      </c>
    </row>
    <row r="2" spans="1:7">
      <c r="A2" s="287" t="s">
        <v>189</v>
      </c>
      <c r="B2" s="587">
        <f>'1. key ratios'!B2</f>
        <v>44377</v>
      </c>
    </row>
    <row r="3" spans="1:7">
      <c r="B3" s="381"/>
    </row>
    <row r="4" spans="1:7" ht="15.75" thickBot="1">
      <c r="A4" s="287" t="s">
        <v>660</v>
      </c>
      <c r="B4" s="382" t="s">
        <v>625</v>
      </c>
    </row>
    <row r="5" spans="1:7" ht="15" customHeight="1">
      <c r="A5" s="383"/>
      <c r="B5" s="384"/>
      <c r="C5" s="807" t="s">
        <v>626</v>
      </c>
      <c r="D5" s="807"/>
      <c r="E5" s="807"/>
      <c r="F5" s="807"/>
      <c r="G5" s="808" t="s">
        <v>627</v>
      </c>
    </row>
    <row r="6" spans="1:7">
      <c r="A6" s="385"/>
      <c r="B6" s="386"/>
      <c r="C6" s="387" t="s">
        <v>628</v>
      </c>
      <c r="D6" s="388" t="s">
        <v>629</v>
      </c>
      <c r="E6" s="388" t="s">
        <v>630</v>
      </c>
      <c r="F6" s="388" t="s">
        <v>631</v>
      </c>
      <c r="G6" s="809"/>
    </row>
    <row r="7" spans="1:7">
      <c r="A7" s="389"/>
      <c r="B7" s="390" t="s">
        <v>632</v>
      </c>
      <c r="C7" s="391"/>
      <c r="D7" s="391"/>
      <c r="E7" s="391"/>
      <c r="F7" s="391"/>
      <c r="G7" s="392"/>
    </row>
    <row r="8" spans="1:7">
      <c r="A8" s="393">
        <v>1</v>
      </c>
      <c r="B8" s="394" t="s">
        <v>633</v>
      </c>
      <c r="C8" s="395">
        <f>SUM(C9:C10)</f>
        <v>223100362.08626848</v>
      </c>
      <c r="D8" s="395">
        <f>SUM(D9:D10)</f>
        <v>0</v>
      </c>
      <c r="E8" s="395">
        <f>SUM(E9:E10)</f>
        <v>0</v>
      </c>
      <c r="F8" s="395">
        <f>SUM(F9:F10)</f>
        <v>407781959.55313361</v>
      </c>
      <c r="G8" s="396">
        <f>SUM(G9:G10)</f>
        <v>630882321.63940215</v>
      </c>
    </row>
    <row r="9" spans="1:7">
      <c r="A9" s="393">
        <v>2</v>
      </c>
      <c r="B9" s="397" t="s">
        <v>88</v>
      </c>
      <c r="C9" s="395">
        <v>223100362.08626848</v>
      </c>
      <c r="D9" s="395"/>
      <c r="E9" s="395"/>
      <c r="F9" s="395">
        <v>71506504.612000003</v>
      </c>
      <c r="G9" s="396">
        <v>294606866.69826847</v>
      </c>
    </row>
    <row r="10" spans="1:7">
      <c r="A10" s="393">
        <v>3</v>
      </c>
      <c r="B10" s="397" t="s">
        <v>634</v>
      </c>
      <c r="C10" s="398"/>
      <c r="D10" s="398"/>
      <c r="E10" s="398"/>
      <c r="F10" s="395">
        <v>336275454.94113362</v>
      </c>
      <c r="G10" s="396">
        <v>336275454.94113362</v>
      </c>
    </row>
    <row r="11" spans="1:7" ht="26.25">
      <c r="A11" s="393">
        <v>4</v>
      </c>
      <c r="B11" s="394" t="s">
        <v>635</v>
      </c>
      <c r="C11" s="395">
        <f>SUM(C12:C13)</f>
        <v>541290214.86795628</v>
      </c>
      <c r="D11" s="395">
        <f>SUM(D12:D13)</f>
        <v>322128367.20933199</v>
      </c>
      <c r="E11" s="395">
        <f>SUM(E12:E13)</f>
        <v>216292776.666273</v>
      </c>
      <c r="F11" s="395">
        <f>SUM(F12:F13)</f>
        <v>25224222.444539003</v>
      </c>
      <c r="G11" s="396">
        <f>SUM(G12:G13)</f>
        <v>1018073455.9772885</v>
      </c>
    </row>
    <row r="12" spans="1:7">
      <c r="A12" s="393">
        <v>5</v>
      </c>
      <c r="B12" s="397" t="s">
        <v>636</v>
      </c>
      <c r="C12" s="395">
        <v>500001036.07801032</v>
      </c>
      <c r="D12" s="399">
        <v>310720915.542979</v>
      </c>
      <c r="E12" s="395">
        <v>199002874.43406701</v>
      </c>
      <c r="F12" s="395">
        <v>24954430.352139004</v>
      </c>
      <c r="G12" s="396">
        <v>982945293.58683598</v>
      </c>
    </row>
    <row r="13" spans="1:7">
      <c r="A13" s="393">
        <v>6</v>
      </c>
      <c r="B13" s="397" t="s">
        <v>637</v>
      </c>
      <c r="C13" s="395">
        <v>41289178.789946005</v>
      </c>
      <c r="D13" s="399">
        <v>11407451.666353002</v>
      </c>
      <c r="E13" s="395">
        <v>17289902.232206002</v>
      </c>
      <c r="F13" s="395">
        <v>269792.09240000002</v>
      </c>
      <c r="G13" s="396">
        <v>35128162.390452504</v>
      </c>
    </row>
    <row r="14" spans="1:7">
      <c r="A14" s="393">
        <v>7</v>
      </c>
      <c r="B14" s="394" t="s">
        <v>638</v>
      </c>
      <c r="C14" s="395">
        <f>SUM(C15:C16)</f>
        <v>563768940.7610811</v>
      </c>
      <c r="D14" s="395">
        <f t="shared" ref="D14:F14" si="0">SUM(D15:D16)</f>
        <v>235130679.38382199</v>
      </c>
      <c r="E14" s="395">
        <f t="shared" si="0"/>
        <v>53955746.859287992</v>
      </c>
      <c r="F14" s="395">
        <f t="shared" si="0"/>
        <v>9350000</v>
      </c>
      <c r="G14" s="396">
        <f>SUM(G15:G16)</f>
        <v>311555672.44507289</v>
      </c>
    </row>
    <row r="15" spans="1:7" ht="51.75">
      <c r="A15" s="393">
        <v>8</v>
      </c>
      <c r="B15" s="397" t="s">
        <v>639</v>
      </c>
      <c r="C15" s="395">
        <v>550146951.28915966</v>
      </c>
      <c r="D15" s="399">
        <v>9658646.7416980006</v>
      </c>
      <c r="E15" s="395">
        <v>41778759.149959996</v>
      </c>
      <c r="F15" s="395">
        <v>9350000</v>
      </c>
      <c r="G15" s="396">
        <v>305467178.59040886</v>
      </c>
    </row>
    <row r="16" spans="1:7" ht="26.25">
      <c r="A16" s="393">
        <v>9</v>
      </c>
      <c r="B16" s="397" t="s">
        <v>640</v>
      </c>
      <c r="C16" s="395">
        <v>13621989.471921444</v>
      </c>
      <c r="D16" s="399">
        <v>225472032.642124</v>
      </c>
      <c r="E16" s="395">
        <v>12176987.709328</v>
      </c>
      <c r="F16" s="395">
        <v>0</v>
      </c>
      <c r="G16" s="396">
        <v>6088493.8546639998</v>
      </c>
    </row>
    <row r="17" spans="1:7">
      <c r="A17" s="393">
        <v>10</v>
      </c>
      <c r="B17" s="394" t="s">
        <v>641</v>
      </c>
      <c r="C17" s="395"/>
      <c r="D17" s="399"/>
      <c r="E17" s="395"/>
      <c r="F17" s="395"/>
      <c r="G17" s="396"/>
    </row>
    <row r="18" spans="1:7">
      <c r="A18" s="393">
        <v>11</v>
      </c>
      <c r="B18" s="394" t="s">
        <v>95</v>
      </c>
      <c r="C18" s="395">
        <f>SUM(C19:C20)</f>
        <v>22292092.646434981</v>
      </c>
      <c r="D18" s="399">
        <f t="shared" ref="D18:G18" si="1">SUM(D19:D20)</f>
        <v>45130444.170271009</v>
      </c>
      <c r="E18" s="395">
        <f t="shared" si="1"/>
        <v>4790607.6938360017</v>
      </c>
      <c r="F18" s="395">
        <f t="shared" si="1"/>
        <v>47862268.285893008</v>
      </c>
      <c r="G18" s="396">
        <f t="shared" si="1"/>
        <v>0</v>
      </c>
    </row>
    <row r="19" spans="1:7">
      <c r="A19" s="393">
        <v>12</v>
      </c>
      <c r="B19" s="397" t="s">
        <v>642</v>
      </c>
      <c r="C19" s="398"/>
      <c r="D19" s="399">
        <v>9918.5300000000007</v>
      </c>
      <c r="E19" s="395">
        <v>0</v>
      </c>
      <c r="F19" s="395">
        <v>0</v>
      </c>
      <c r="G19" s="396">
        <v>0</v>
      </c>
    </row>
    <row r="20" spans="1:7" ht="26.25">
      <c r="A20" s="393">
        <v>13</v>
      </c>
      <c r="B20" s="397" t="s">
        <v>643</v>
      </c>
      <c r="C20" s="395">
        <v>22292092.646434981</v>
      </c>
      <c r="D20" s="395">
        <v>45120525.640271008</v>
      </c>
      <c r="E20" s="395">
        <v>4790607.6938360017</v>
      </c>
      <c r="F20" s="395">
        <v>47862268.285893008</v>
      </c>
      <c r="G20" s="396">
        <v>0</v>
      </c>
    </row>
    <row r="21" spans="1:7">
      <c r="A21" s="400">
        <v>14</v>
      </c>
      <c r="B21" s="401" t="s">
        <v>644</v>
      </c>
      <c r="C21" s="398"/>
      <c r="D21" s="398"/>
      <c r="E21" s="398"/>
      <c r="F21" s="398"/>
      <c r="G21" s="402">
        <f>SUM(G8,G11,G14,G17,G18)</f>
        <v>1960511450.0617635</v>
      </c>
    </row>
    <row r="22" spans="1:7">
      <c r="A22" s="403"/>
      <c r="B22" s="417" t="s">
        <v>645</v>
      </c>
      <c r="C22" s="404"/>
      <c r="D22" s="405"/>
      <c r="E22" s="404"/>
      <c r="F22" s="404"/>
      <c r="G22" s="406"/>
    </row>
    <row r="23" spans="1:7">
      <c r="A23" s="393">
        <v>15</v>
      </c>
      <c r="B23" s="394" t="s">
        <v>492</v>
      </c>
      <c r="C23" s="407">
        <v>620196942.46250105</v>
      </c>
      <c r="D23" s="408">
        <v>216501477</v>
      </c>
      <c r="E23" s="407">
        <v>0</v>
      </c>
      <c r="F23" s="407">
        <v>0</v>
      </c>
      <c r="G23" s="396">
        <v>19673729.967675056</v>
      </c>
    </row>
    <row r="24" spans="1:7">
      <c r="A24" s="393">
        <v>16</v>
      </c>
      <c r="B24" s="394" t="s">
        <v>646</v>
      </c>
      <c r="C24" s="395">
        <f>SUM(C25:C27,C29,C31)</f>
        <v>460172.58202474006</v>
      </c>
      <c r="D24" s="399">
        <f>SUM(D25:D27,D29,D31)</f>
        <v>419538970.29581034</v>
      </c>
      <c r="E24" s="395">
        <f t="shared" ref="E24:G24" si="2">SUM(E25:E27,E29,E31)</f>
        <v>208359866.37532973</v>
      </c>
      <c r="F24" s="395">
        <f t="shared" si="2"/>
        <v>882101498.89837611</v>
      </c>
      <c r="G24" s="396">
        <f t="shared" si="2"/>
        <v>1030269709.3564475</v>
      </c>
    </row>
    <row r="25" spans="1:7" ht="26.25">
      <c r="A25" s="393">
        <v>17</v>
      </c>
      <c r="B25" s="397" t="s">
        <v>647</v>
      </c>
      <c r="C25" s="395">
        <v>0</v>
      </c>
      <c r="D25" s="399">
        <v>0</v>
      </c>
      <c r="E25" s="395">
        <v>0</v>
      </c>
      <c r="F25" s="395">
        <v>0</v>
      </c>
      <c r="G25" s="396"/>
    </row>
    <row r="26" spans="1:7" ht="26.25">
      <c r="A26" s="393">
        <v>18</v>
      </c>
      <c r="B26" s="397" t="s">
        <v>648</v>
      </c>
      <c r="C26" s="395">
        <v>460172.58202474006</v>
      </c>
      <c r="D26" s="399">
        <v>21366808.846114904</v>
      </c>
      <c r="E26" s="395">
        <v>16086785.280934561</v>
      </c>
      <c r="F26" s="395">
        <v>1305405.7787742999</v>
      </c>
      <c r="G26" s="396">
        <v>12622845.633462528</v>
      </c>
    </row>
    <row r="27" spans="1:7">
      <c r="A27" s="393">
        <v>19</v>
      </c>
      <c r="B27" s="397" t="s">
        <v>649</v>
      </c>
      <c r="C27" s="395"/>
      <c r="D27" s="399">
        <v>383945575.89937615</v>
      </c>
      <c r="E27" s="395">
        <v>176550581.41123974</v>
      </c>
      <c r="F27" s="395">
        <v>739226302.92758167</v>
      </c>
      <c r="G27" s="396">
        <v>908590436.14375234</v>
      </c>
    </row>
    <row r="28" spans="1:7">
      <c r="A28" s="393">
        <v>20</v>
      </c>
      <c r="B28" s="409" t="s">
        <v>650</v>
      </c>
      <c r="C28" s="395"/>
      <c r="D28" s="399">
        <v>0</v>
      </c>
      <c r="E28" s="395">
        <v>0</v>
      </c>
      <c r="F28" s="395">
        <v>0</v>
      </c>
      <c r="G28" s="396">
        <v>0</v>
      </c>
    </row>
    <row r="29" spans="1:7">
      <c r="A29" s="393">
        <v>21</v>
      </c>
      <c r="B29" s="397" t="s">
        <v>651</v>
      </c>
      <c r="C29" s="395"/>
      <c r="D29" s="399">
        <v>12982831.648729885</v>
      </c>
      <c r="E29" s="395">
        <v>13969522.123155411</v>
      </c>
      <c r="F29" s="395">
        <v>131262183.50360948</v>
      </c>
      <c r="G29" s="396">
        <v>98796596.163288817</v>
      </c>
    </row>
    <row r="30" spans="1:7">
      <c r="A30" s="393">
        <v>22</v>
      </c>
      <c r="B30" s="409" t="s">
        <v>650</v>
      </c>
      <c r="C30" s="395"/>
      <c r="D30" s="399">
        <v>12982831.648729885</v>
      </c>
      <c r="E30" s="395">
        <v>13969522.123155411</v>
      </c>
      <c r="F30" s="395">
        <v>131262183.50360948</v>
      </c>
      <c r="G30" s="396">
        <v>98796596.163288817</v>
      </c>
    </row>
    <row r="31" spans="1:7">
      <c r="A31" s="393">
        <v>23</v>
      </c>
      <c r="B31" s="397" t="s">
        <v>652</v>
      </c>
      <c r="C31" s="395"/>
      <c r="D31" s="399">
        <v>1243753.9015894448</v>
      </c>
      <c r="E31" s="395">
        <v>1752977.5599999998</v>
      </c>
      <c r="F31" s="395">
        <v>10307606.688410582</v>
      </c>
      <c r="G31" s="396">
        <v>10259831.415943718</v>
      </c>
    </row>
    <row r="32" spans="1:7">
      <c r="A32" s="393">
        <v>24</v>
      </c>
      <c r="B32" s="394" t="s">
        <v>653</v>
      </c>
      <c r="C32" s="395">
        <v>0</v>
      </c>
      <c r="D32" s="399">
        <v>0</v>
      </c>
      <c r="E32" s="395">
        <v>0</v>
      </c>
      <c r="F32" s="395">
        <v>0</v>
      </c>
      <c r="G32" s="396"/>
    </row>
    <row r="33" spans="1:7">
      <c r="A33" s="393">
        <v>25</v>
      </c>
      <c r="B33" s="394" t="s">
        <v>165</v>
      </c>
      <c r="C33" s="395">
        <f>SUM(C34:C35)</f>
        <v>238188553.73000002</v>
      </c>
      <c r="D33" s="395">
        <f>SUM(D34:D35)</f>
        <v>73625387.867859289</v>
      </c>
      <c r="E33" s="395">
        <f>SUM(E34:E35)</f>
        <v>8345119.0910114208</v>
      </c>
      <c r="F33" s="395">
        <f>SUM(F34:F35)</f>
        <v>124237416.1860867</v>
      </c>
      <c r="G33" s="396">
        <f>SUM(G34:G35)</f>
        <v>403412205.4755221</v>
      </c>
    </row>
    <row r="34" spans="1:7">
      <c r="A34" s="393">
        <v>26</v>
      </c>
      <c r="B34" s="397" t="s">
        <v>654</v>
      </c>
      <c r="C34" s="398"/>
      <c r="D34" s="399">
        <v>1964.16</v>
      </c>
      <c r="E34" s="395">
        <v>0</v>
      </c>
      <c r="F34" s="395">
        <v>173698.88</v>
      </c>
      <c r="G34" s="396">
        <v>175663.04</v>
      </c>
    </row>
    <row r="35" spans="1:7">
      <c r="A35" s="393">
        <v>27</v>
      </c>
      <c r="B35" s="397" t="s">
        <v>655</v>
      </c>
      <c r="C35" s="395">
        <v>238188553.73000002</v>
      </c>
      <c r="D35" s="399">
        <v>73623423.707859293</v>
      </c>
      <c r="E35" s="395">
        <v>8345119.0910114208</v>
      </c>
      <c r="F35" s="395">
        <v>124063717.3060867</v>
      </c>
      <c r="G35" s="396">
        <v>403236542.43552208</v>
      </c>
    </row>
    <row r="36" spans="1:7">
      <c r="A36" s="393">
        <v>28</v>
      </c>
      <c r="B36" s="394" t="s">
        <v>656</v>
      </c>
      <c r="C36" s="395">
        <v>126933119.57399999</v>
      </c>
      <c r="D36" s="399">
        <v>7481914.3717749994</v>
      </c>
      <c r="E36" s="395">
        <v>2990005.0404500002</v>
      </c>
      <c r="F36" s="395">
        <v>798449.13</v>
      </c>
      <c r="G36" s="396">
        <v>7513615.2894224999</v>
      </c>
    </row>
    <row r="37" spans="1:7">
      <c r="A37" s="400">
        <v>29</v>
      </c>
      <c r="B37" s="401" t="s">
        <v>657</v>
      </c>
      <c r="C37" s="398"/>
      <c r="D37" s="398"/>
      <c r="E37" s="398"/>
      <c r="F37" s="398"/>
      <c r="G37" s="402">
        <f>SUM(G23:G24,G32:G33,G36)</f>
        <v>1460869260.0890672</v>
      </c>
    </row>
    <row r="38" spans="1:7">
      <c r="A38" s="389"/>
      <c r="B38" s="410"/>
      <c r="C38" s="411"/>
      <c r="D38" s="411"/>
      <c r="E38" s="411"/>
      <c r="F38" s="411"/>
      <c r="G38" s="412"/>
    </row>
    <row r="39" spans="1:7" ht="15.75" thickBot="1">
      <c r="A39" s="413">
        <v>30</v>
      </c>
      <c r="B39" s="414" t="s">
        <v>625</v>
      </c>
      <c r="C39" s="290"/>
      <c r="D39" s="286"/>
      <c r="E39" s="286"/>
      <c r="F39" s="415"/>
      <c r="G39" s="416">
        <f>IFERROR(G21/G37,0)</f>
        <v>1.3420170467152097</v>
      </c>
    </row>
    <row r="42" spans="1:7" ht="39">
      <c r="B42" s="18" t="s">
        <v>658</v>
      </c>
    </row>
  </sheetData>
  <mergeCells count="2">
    <mergeCell ref="C5:F5"/>
    <mergeCell ref="G5:G6"/>
  </mergeCells>
  <pageMargins left="0.7" right="0.7" top="0.75" bottom="0.75" header="0.3" footer="0.3"/>
  <pageSetup paperSize="9" scale="4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O19" sqref="O19"/>
    </sheetView>
  </sheetViews>
  <sheetFormatPr defaultRowHeight="15"/>
  <cols>
    <col min="1" max="1" width="9.5703125" style="669" bestFit="1" customWidth="1"/>
    <col min="2" max="2" width="78.85546875" style="669" customWidth="1"/>
    <col min="3" max="3" width="13.42578125" style="669" customWidth="1"/>
    <col min="4" max="7" width="13.42578125" style="589" customWidth="1"/>
    <col min="8" max="8" width="6.7109375" style="638" customWidth="1"/>
    <col min="9" max="16384" width="9.140625" style="638"/>
  </cols>
  <sheetData>
    <row r="1" spans="1:8">
      <c r="A1" s="691" t="s">
        <v>188</v>
      </c>
      <c r="B1" s="668" t="str">
        <f>Info!C2</f>
        <v>სს ”ლიბერთი ბანკი”</v>
      </c>
    </row>
    <row r="2" spans="1:8">
      <c r="A2" s="691" t="s">
        <v>189</v>
      </c>
      <c r="B2" s="670">
        <v>44377</v>
      </c>
      <c r="C2" s="671"/>
      <c r="D2" s="672"/>
      <c r="E2" s="672"/>
      <c r="F2" s="672"/>
      <c r="G2" s="672"/>
      <c r="H2" s="673"/>
    </row>
    <row r="3" spans="1:8">
      <c r="A3" s="691"/>
      <c r="C3" s="671"/>
      <c r="D3" s="672"/>
      <c r="E3" s="672"/>
      <c r="F3" s="672"/>
      <c r="G3" s="672"/>
      <c r="H3" s="673"/>
    </row>
    <row r="4" spans="1:8" ht="15.75" thickBot="1">
      <c r="A4" s="692" t="s">
        <v>405</v>
      </c>
      <c r="B4" s="693" t="s">
        <v>223</v>
      </c>
      <c r="C4" s="674"/>
      <c r="D4" s="675"/>
      <c r="E4" s="675"/>
      <c r="F4" s="675"/>
      <c r="G4" s="675"/>
      <c r="H4" s="673"/>
    </row>
    <row r="5" spans="1:8">
      <c r="A5" s="694" t="s">
        <v>26</v>
      </c>
      <c r="B5" s="676"/>
      <c r="C5" s="695" t="str">
        <f>INT((MONTH($B$2))/3)&amp;"Q"&amp;"-"&amp;YEAR($B$2)</f>
        <v>2Q-2021</v>
      </c>
      <c r="D5" s="695" t="str">
        <f>IF(INT(MONTH($B$2))=3, "4"&amp;"Q"&amp;"-"&amp;YEAR($B$2)-1, IF(INT(MONTH($B$2))=6, "1"&amp;"Q"&amp;"-"&amp;YEAR($B$2), IF(INT(MONTH($B$2))=9, "2"&amp;"Q"&amp;"-"&amp;YEAR($B$2),IF(INT(MONTH($B$2))=12, "3"&amp;"Q"&amp;"-"&amp;YEAR($B$2), 0))))</f>
        <v>1Q-2021</v>
      </c>
      <c r="E5" s="695" t="str">
        <f>IF(INT(MONTH($B$2))=3, "3"&amp;"Q"&amp;"-"&amp;YEAR($B$2)-1, IF(INT(MONTH($B$2))=6, "4"&amp;"Q"&amp;"-"&amp;YEAR($B$2)-1, IF(INT(MONTH($B$2))=9, "1"&amp;"Q"&amp;"-"&amp;YEAR($B$2),IF(INT(MONTH($B$2))=12, "2"&amp;"Q"&amp;"-"&amp;YEAR($B$2), 0))))</f>
        <v>4Q-2020</v>
      </c>
      <c r="F5" s="695" t="str">
        <f>IF(INT(MONTH($B$2))=3, "2"&amp;"Q"&amp;"-"&amp;YEAR($B$2)-1, IF(INT(MONTH($B$2))=6, "3"&amp;"Q"&amp;"-"&amp;YEAR($B$2)-1, IF(INT(MONTH($B$2))=9, "4"&amp;"Q"&amp;"-"&amp;YEAR($B$2)-1,IF(INT(MONTH($B$2))=12, "1"&amp;"Q"&amp;"-"&amp;YEAR($B$2), 0))))</f>
        <v>3Q-2020</v>
      </c>
      <c r="G5" s="696" t="str">
        <f>IF(INT(MONTH($B$2))=3, "1"&amp;"Q"&amp;"-"&amp;YEAR($B$2)-1, IF(INT(MONTH($B$2))=6, "2"&amp;"Q"&amp;"-"&amp;YEAR($B$2)-1, IF(INT(MONTH($B$2))=9, "3"&amp;"Q"&amp;"-"&amp;YEAR($B$2)-1,IF(INT(MONTH($B$2))=12, "4"&amp;"Q"&amp;"-"&amp;YEAR($B$2)-1, 0))))</f>
        <v>2Q-2020</v>
      </c>
    </row>
    <row r="6" spans="1:8">
      <c r="A6" s="697"/>
      <c r="B6" s="677" t="s">
        <v>186</v>
      </c>
      <c r="C6" s="698"/>
      <c r="D6" s="698"/>
      <c r="E6" s="698"/>
      <c r="F6" s="698"/>
      <c r="G6" s="699"/>
    </row>
    <row r="7" spans="1:8">
      <c r="A7" s="697"/>
      <c r="B7" s="678" t="s">
        <v>190</v>
      </c>
      <c r="C7" s="698"/>
      <c r="D7" s="698"/>
      <c r="E7" s="698"/>
      <c r="F7" s="698"/>
      <c r="G7" s="699"/>
    </row>
    <row r="8" spans="1:8">
      <c r="A8" s="700">
        <v>1</v>
      </c>
      <c r="B8" s="679" t="s">
        <v>23</v>
      </c>
      <c r="C8" s="680">
        <v>224739535.25626862</v>
      </c>
      <c r="D8" s="681">
        <v>211452026.56626862</v>
      </c>
      <c r="E8" s="681">
        <v>196387102.51626861</v>
      </c>
      <c r="F8" s="681">
        <v>194769479.8362686</v>
      </c>
      <c r="G8" s="682">
        <v>192765835.1562686</v>
      </c>
    </row>
    <row r="9" spans="1:8">
      <c r="A9" s="700">
        <v>2</v>
      </c>
      <c r="B9" s="679" t="s">
        <v>89</v>
      </c>
      <c r="C9" s="680">
        <v>229304919.25626862</v>
      </c>
      <c r="D9" s="681">
        <v>216017410.56626862</v>
      </c>
      <c r="E9" s="681">
        <v>200952486.51626861</v>
      </c>
      <c r="F9" s="681">
        <v>199334863.8362686</v>
      </c>
      <c r="G9" s="682">
        <v>197331219.1562686</v>
      </c>
    </row>
    <row r="10" spans="1:8">
      <c r="A10" s="700">
        <v>3</v>
      </c>
      <c r="B10" s="679" t="s">
        <v>88</v>
      </c>
      <c r="C10" s="680">
        <v>323037051.60470361</v>
      </c>
      <c r="D10" s="681">
        <v>319112127.39530814</v>
      </c>
      <c r="E10" s="681">
        <v>306902020.51404297</v>
      </c>
      <c r="F10" s="681">
        <v>305061513.21730661</v>
      </c>
      <c r="G10" s="682">
        <v>299722774.86539704</v>
      </c>
    </row>
    <row r="11" spans="1:8">
      <c r="A11" s="700">
        <v>4</v>
      </c>
      <c r="B11" s="679" t="s">
        <v>616</v>
      </c>
      <c r="C11" s="680">
        <v>151151922.81516501</v>
      </c>
      <c r="D11" s="681">
        <v>154956949.54482636</v>
      </c>
      <c r="E11" s="681">
        <v>143082329.61889985</v>
      </c>
      <c r="F11" s="681">
        <v>126490665.92132679</v>
      </c>
      <c r="G11" s="682">
        <v>119321971.42432106</v>
      </c>
    </row>
    <row r="12" spans="1:8">
      <c r="A12" s="700">
        <v>5</v>
      </c>
      <c r="B12" s="679" t="s">
        <v>617</v>
      </c>
      <c r="C12" s="680">
        <v>192858924.53430659</v>
      </c>
      <c r="D12" s="681">
        <v>197756433.35576916</v>
      </c>
      <c r="E12" s="681">
        <v>181893339.7204631</v>
      </c>
      <c r="F12" s="681">
        <v>162474974.7252841</v>
      </c>
      <c r="G12" s="682">
        <v>153532027.01370674</v>
      </c>
    </row>
    <row r="13" spans="1:8">
      <c r="A13" s="700">
        <v>6</v>
      </c>
      <c r="B13" s="679" t="s">
        <v>618</v>
      </c>
      <c r="C13" s="680">
        <v>284201483.55504709</v>
      </c>
      <c r="D13" s="681">
        <v>291851679.55923462</v>
      </c>
      <c r="E13" s="681">
        <v>292053620.30791599</v>
      </c>
      <c r="F13" s="681">
        <v>264570340.37986493</v>
      </c>
      <c r="G13" s="682">
        <v>274685914.66380227</v>
      </c>
    </row>
    <row r="14" spans="1:8">
      <c r="A14" s="697"/>
      <c r="B14" s="677" t="s">
        <v>620</v>
      </c>
      <c r="C14" s="698"/>
      <c r="D14" s="698"/>
      <c r="E14" s="698"/>
      <c r="F14" s="698"/>
      <c r="G14" s="699"/>
    </row>
    <row r="15" spans="1:8" ht="29.25" customHeight="1">
      <c r="A15" s="700">
        <v>7</v>
      </c>
      <c r="B15" s="679" t="s">
        <v>619</v>
      </c>
      <c r="C15" s="683">
        <v>2175440353.9832983</v>
      </c>
      <c r="D15" s="681">
        <v>2220042169.2706628</v>
      </c>
      <c r="E15" s="681">
        <v>2227009638.3694501</v>
      </c>
      <c r="F15" s="681">
        <v>2067258476.1430407</v>
      </c>
      <c r="G15" s="682">
        <v>1861303735.2068172</v>
      </c>
    </row>
    <row r="16" spans="1:8">
      <c r="A16" s="697"/>
      <c r="B16" s="677" t="s">
        <v>624</v>
      </c>
      <c r="C16" s="698"/>
      <c r="D16" s="698"/>
      <c r="E16" s="698"/>
      <c r="F16" s="698"/>
      <c r="G16" s="699"/>
    </row>
    <row r="17" spans="1:7" s="684" customFormat="1">
      <c r="A17" s="700"/>
      <c r="B17" s="678" t="s">
        <v>605</v>
      </c>
      <c r="C17" s="698"/>
      <c r="D17" s="698"/>
      <c r="E17" s="698"/>
      <c r="F17" s="698"/>
      <c r="G17" s="699"/>
    </row>
    <row r="18" spans="1:7">
      <c r="A18" s="701">
        <v>8</v>
      </c>
      <c r="B18" s="685" t="s">
        <v>614</v>
      </c>
      <c r="C18" s="686">
        <v>0.10330760613351848</v>
      </c>
      <c r="D18" s="687">
        <v>9.524685138559133E-2</v>
      </c>
      <c r="E18" s="687">
        <v>8.818421758607986E-2</v>
      </c>
      <c r="F18" s="687">
        <v>9.4216316964706379E-2</v>
      </c>
      <c r="G18" s="688">
        <v>0.10356495369889192</v>
      </c>
    </row>
    <row r="19" spans="1:7" ht="15" customHeight="1">
      <c r="A19" s="701">
        <v>9</v>
      </c>
      <c r="B19" s="685" t="s">
        <v>613</v>
      </c>
      <c r="C19" s="686">
        <v>0.1054062083735848</v>
      </c>
      <c r="D19" s="687">
        <v>9.7303291602445344E-2</v>
      </c>
      <c r="E19" s="687">
        <v>9.0234223980907427E-2</v>
      </c>
      <c r="F19" s="687">
        <v>9.6424741335768963E-2</v>
      </c>
      <c r="G19" s="688">
        <v>0.10601774198574974</v>
      </c>
    </row>
    <row r="20" spans="1:7">
      <c r="A20" s="701">
        <v>10</v>
      </c>
      <c r="B20" s="685" t="s">
        <v>615</v>
      </c>
      <c r="C20" s="686">
        <v>0.14849271827343499</v>
      </c>
      <c r="D20" s="687">
        <v>0.14374147113617403</v>
      </c>
      <c r="E20" s="687">
        <v>0.13780902211934182</v>
      </c>
      <c r="F20" s="687">
        <v>0.14756815209023644</v>
      </c>
      <c r="G20" s="688">
        <v>0.16102840670015289</v>
      </c>
    </row>
    <row r="21" spans="1:7">
      <c r="A21" s="701">
        <v>11</v>
      </c>
      <c r="B21" s="679" t="s">
        <v>616</v>
      </c>
      <c r="C21" s="686">
        <v>6.9481069677870586E-2</v>
      </c>
      <c r="D21" s="687">
        <v>6.9799101877300568E-2</v>
      </c>
      <c r="E21" s="687">
        <v>6.424863509960399E-2</v>
      </c>
      <c r="F21" s="687">
        <v>6.1187639272533074E-2</v>
      </c>
      <c r="G21" s="688">
        <v>6.4106663070260639E-2</v>
      </c>
    </row>
    <row r="22" spans="1:7">
      <c r="A22" s="701">
        <v>12</v>
      </c>
      <c r="B22" s="679" t="s">
        <v>617</v>
      </c>
      <c r="C22" s="686">
        <v>8.8652821108689994E-2</v>
      </c>
      <c r="D22" s="687">
        <v>8.9077782437230413E-2</v>
      </c>
      <c r="E22" s="687">
        <v>8.1676045126432395E-2</v>
      </c>
      <c r="F22" s="687">
        <v>7.8594417002183281E-2</v>
      </c>
      <c r="G22" s="688">
        <v>8.2486283194745297E-2</v>
      </c>
    </row>
    <row r="23" spans="1:7">
      <c r="A23" s="701">
        <v>13</v>
      </c>
      <c r="B23" s="679" t="s">
        <v>618</v>
      </c>
      <c r="C23" s="686">
        <v>0.13064089899530706</v>
      </c>
      <c r="D23" s="687">
        <v>0.13146222337529512</v>
      </c>
      <c r="E23" s="687">
        <v>0.1311416058898375</v>
      </c>
      <c r="F23" s="687">
        <v>0.12798125799608931</v>
      </c>
      <c r="G23" s="688">
        <v>0.14757715759554998</v>
      </c>
    </row>
    <row r="24" spans="1:7">
      <c r="A24" s="697"/>
      <c r="B24" s="677" t="s">
        <v>6</v>
      </c>
      <c r="C24" s="698"/>
      <c r="D24" s="698"/>
      <c r="E24" s="698"/>
      <c r="F24" s="698"/>
      <c r="G24" s="699"/>
    </row>
    <row r="25" spans="1:7" ht="15" customHeight="1">
      <c r="A25" s="702">
        <v>14</v>
      </c>
      <c r="B25" s="703" t="s">
        <v>7</v>
      </c>
      <c r="C25" s="704">
        <v>0.12296806574064263</v>
      </c>
      <c r="D25" s="705">
        <v>0.11687725514674342</v>
      </c>
      <c r="E25" s="705">
        <v>0.11436327180724801</v>
      </c>
      <c r="F25" s="705">
        <v>0.11566825049322936</v>
      </c>
      <c r="G25" s="706">
        <v>0.1168789185899419</v>
      </c>
    </row>
    <row r="26" spans="1:7">
      <c r="A26" s="702">
        <v>15</v>
      </c>
      <c r="B26" s="703" t="s">
        <v>8</v>
      </c>
      <c r="C26" s="704">
        <v>4.9509315513808674E-2</v>
      </c>
      <c r="D26" s="705">
        <v>4.8540251153037742E-2</v>
      </c>
      <c r="E26" s="705">
        <v>5.2988622028011662E-2</v>
      </c>
      <c r="F26" s="705">
        <v>5.3203099145941117E-2</v>
      </c>
      <c r="G26" s="706">
        <v>5.2248103575808634E-2</v>
      </c>
    </row>
    <row r="27" spans="1:7">
      <c r="A27" s="702">
        <v>16</v>
      </c>
      <c r="B27" s="703" t="s">
        <v>9</v>
      </c>
      <c r="C27" s="704">
        <v>2.2644556588418172E-2</v>
      </c>
      <c r="D27" s="705">
        <v>2.5552984723187604E-2</v>
      </c>
      <c r="E27" s="705">
        <v>9.611722674954172E-3</v>
      </c>
      <c r="F27" s="705">
        <v>1.0428223384940941E-2</v>
      </c>
      <c r="G27" s="706">
        <v>1.2151991743154207E-2</v>
      </c>
    </row>
    <row r="28" spans="1:7">
      <c r="A28" s="702">
        <v>17</v>
      </c>
      <c r="B28" s="703" t="s">
        <v>224</v>
      </c>
      <c r="C28" s="704">
        <v>7.3458750226833958E-2</v>
      </c>
      <c r="D28" s="705">
        <v>6.8337003993705694E-2</v>
      </c>
      <c r="E28" s="705">
        <v>6.1374649779236359E-2</v>
      </c>
      <c r="F28" s="705">
        <v>6.2465151347288243E-2</v>
      </c>
      <c r="G28" s="706">
        <v>6.4630815014133272E-2</v>
      </c>
    </row>
    <row r="29" spans="1:7">
      <c r="A29" s="702">
        <v>18</v>
      </c>
      <c r="B29" s="703" t="s">
        <v>10</v>
      </c>
      <c r="C29" s="704">
        <v>1.6490524324816996E-2</v>
      </c>
      <c r="D29" s="705">
        <v>1.497294547947127E-2</v>
      </c>
      <c r="E29" s="705">
        <v>-6.0373520428635818E-3</v>
      </c>
      <c r="F29" s="705">
        <v>-9.6158185630144406E-3</v>
      </c>
      <c r="G29" s="706">
        <v>-1.7754953903257664E-2</v>
      </c>
    </row>
    <row r="30" spans="1:7">
      <c r="A30" s="702">
        <v>19</v>
      </c>
      <c r="B30" s="703" t="s">
        <v>11</v>
      </c>
      <c r="C30" s="704">
        <v>0.15514755281852277</v>
      </c>
      <c r="D30" s="705">
        <v>0.14561101387328071</v>
      </c>
      <c r="E30" s="705">
        <v>-5.259231676832718E-2</v>
      </c>
      <c r="F30" s="705">
        <v>-7.9545450705500315E-2</v>
      </c>
      <c r="G30" s="706">
        <v>-0.13887241601057218</v>
      </c>
    </row>
    <row r="31" spans="1:7">
      <c r="A31" s="697"/>
      <c r="B31" s="677" t="s">
        <v>12</v>
      </c>
      <c r="C31" s="707"/>
      <c r="D31" s="707"/>
      <c r="E31" s="707"/>
      <c r="F31" s="707"/>
      <c r="G31" s="708"/>
    </row>
    <row r="32" spans="1:7">
      <c r="A32" s="702">
        <v>20</v>
      </c>
      <c r="B32" s="703" t="s">
        <v>13</v>
      </c>
      <c r="C32" s="704">
        <v>6.7695495354476692E-2</v>
      </c>
      <c r="D32" s="705">
        <v>7.1492263280496557E-2</v>
      </c>
      <c r="E32" s="705">
        <v>6.1930775183095567E-2</v>
      </c>
      <c r="F32" s="705">
        <v>6.40623380038466E-2</v>
      </c>
      <c r="G32" s="706">
        <v>5.2811798094640372E-2</v>
      </c>
    </row>
    <row r="33" spans="1:7" ht="15" customHeight="1">
      <c r="A33" s="702">
        <v>21</v>
      </c>
      <c r="B33" s="703" t="s">
        <v>14</v>
      </c>
      <c r="C33" s="704">
        <v>6.5760969202974459E-2</v>
      </c>
      <c r="D33" s="705">
        <v>6.977797151228067E-2</v>
      </c>
      <c r="E33" s="705">
        <v>7.0302074575465667E-2</v>
      </c>
      <c r="F33" s="705">
        <v>8.1889489159289369E-2</v>
      </c>
      <c r="G33" s="706">
        <v>8.6481332479196246E-2</v>
      </c>
    </row>
    <row r="34" spans="1:7">
      <c r="A34" s="702">
        <v>22</v>
      </c>
      <c r="B34" s="703" t="s">
        <v>15</v>
      </c>
      <c r="C34" s="704">
        <v>0.21469617920280459</v>
      </c>
      <c r="D34" s="705">
        <v>0.2393794456331029</v>
      </c>
      <c r="E34" s="705">
        <v>0.23232794671200463</v>
      </c>
      <c r="F34" s="705">
        <v>0.23367396594510798</v>
      </c>
      <c r="G34" s="706">
        <v>0.23325615884506706</v>
      </c>
    </row>
    <row r="35" spans="1:7" ht="15" customHeight="1">
      <c r="A35" s="702">
        <v>23</v>
      </c>
      <c r="B35" s="703" t="s">
        <v>16</v>
      </c>
      <c r="C35" s="704">
        <v>0.23209395678328887</v>
      </c>
      <c r="D35" s="705">
        <v>0.25729152244536058</v>
      </c>
      <c r="E35" s="705">
        <v>0.33752666046026564</v>
      </c>
      <c r="F35" s="705">
        <v>0.34659801012596159</v>
      </c>
      <c r="G35" s="706">
        <v>0.30748246603684493</v>
      </c>
    </row>
    <row r="36" spans="1:7">
      <c r="A36" s="702">
        <v>24</v>
      </c>
      <c r="B36" s="703" t="s">
        <v>17</v>
      </c>
      <c r="C36" s="704">
        <v>8.9336044607946211E-2</v>
      </c>
      <c r="D36" s="705">
        <v>6.123411525973587E-2</v>
      </c>
      <c r="E36" s="705">
        <v>0.34826844308381005</v>
      </c>
      <c r="F36" s="705">
        <v>0.21496045173859096</v>
      </c>
      <c r="G36" s="706">
        <v>7.8678361263193344E-2</v>
      </c>
    </row>
    <row r="37" spans="1:7" ht="15" customHeight="1">
      <c r="A37" s="697"/>
      <c r="B37" s="677" t="s">
        <v>18</v>
      </c>
      <c r="C37" s="707"/>
      <c r="D37" s="707"/>
      <c r="E37" s="707"/>
      <c r="F37" s="707"/>
      <c r="G37" s="708"/>
    </row>
    <row r="38" spans="1:7" ht="15" customHeight="1">
      <c r="A38" s="702">
        <v>25</v>
      </c>
      <c r="B38" s="703" t="s">
        <v>19</v>
      </c>
      <c r="C38" s="704">
        <v>0.23072733547363608</v>
      </c>
      <c r="D38" s="704">
        <v>0.26034610246392997</v>
      </c>
      <c r="E38" s="704">
        <v>0.339554816322021</v>
      </c>
      <c r="F38" s="704">
        <v>0.37358372416550889</v>
      </c>
      <c r="G38" s="709">
        <v>0.37062925044387451</v>
      </c>
    </row>
    <row r="39" spans="1:7" ht="15" customHeight="1">
      <c r="A39" s="702">
        <v>26</v>
      </c>
      <c r="B39" s="703" t="s">
        <v>20</v>
      </c>
      <c r="C39" s="704">
        <v>0.31438947143185342</v>
      </c>
      <c r="D39" s="704">
        <v>0.32961553676501126</v>
      </c>
      <c r="E39" s="704">
        <v>0.40767564769069259</v>
      </c>
      <c r="F39" s="704">
        <v>0.40471307579472632</v>
      </c>
      <c r="G39" s="709">
        <v>0.36098154334209037</v>
      </c>
    </row>
    <row r="40" spans="1:7" ht="15" customHeight="1">
      <c r="A40" s="702">
        <v>27</v>
      </c>
      <c r="B40" s="710" t="s">
        <v>21</v>
      </c>
      <c r="C40" s="704">
        <v>0.39546327430299349</v>
      </c>
      <c r="D40" s="704">
        <v>0.38247084591810304</v>
      </c>
      <c r="E40" s="704">
        <v>0.44293039539077217</v>
      </c>
      <c r="F40" s="704">
        <v>0.43921793656434854</v>
      </c>
      <c r="G40" s="709">
        <v>0.45734544452477249</v>
      </c>
    </row>
    <row r="41" spans="1:7" ht="15" customHeight="1">
      <c r="A41" s="689"/>
      <c r="B41" s="677" t="s">
        <v>526</v>
      </c>
      <c r="C41" s="698"/>
      <c r="D41" s="698"/>
      <c r="E41" s="698"/>
      <c r="F41" s="698"/>
      <c r="G41" s="699"/>
    </row>
    <row r="42" spans="1:7" ht="15" customHeight="1">
      <c r="A42" s="702">
        <v>28</v>
      </c>
      <c r="B42" s="711" t="s">
        <v>510</v>
      </c>
      <c r="C42" s="710">
        <v>648546873.84498858</v>
      </c>
      <c r="D42" s="710">
        <v>814442837.42838514</v>
      </c>
      <c r="E42" s="710">
        <v>1034394124.4650158</v>
      </c>
      <c r="F42" s="710">
        <v>1000524134.3159332</v>
      </c>
      <c r="G42" s="712">
        <v>817895758.80064678</v>
      </c>
    </row>
    <row r="43" spans="1:7">
      <c r="A43" s="702">
        <v>29</v>
      </c>
      <c r="B43" s="703" t="s">
        <v>511</v>
      </c>
      <c r="C43" s="710">
        <v>489804713.02241951</v>
      </c>
      <c r="D43" s="713">
        <v>538830445.85516953</v>
      </c>
      <c r="E43" s="713">
        <v>638901245.25180185</v>
      </c>
      <c r="F43" s="713">
        <v>554996447.65930593</v>
      </c>
      <c r="G43" s="714">
        <v>496101116.84214252</v>
      </c>
    </row>
    <row r="44" spans="1:7">
      <c r="A44" s="715">
        <v>30</v>
      </c>
      <c r="B44" s="716" t="s">
        <v>509</v>
      </c>
      <c r="C44" s="704">
        <v>1.3240927590161899</v>
      </c>
      <c r="D44" s="704">
        <v>1.5115011478904006</v>
      </c>
      <c r="E44" s="704">
        <v>1.6190203605838074</v>
      </c>
      <c r="F44" s="704">
        <v>1.8027577267127339</v>
      </c>
      <c r="G44" s="709">
        <v>1.6486472838578552</v>
      </c>
    </row>
    <row r="45" spans="1:7">
      <c r="A45" s="715"/>
      <c r="B45" s="677" t="s">
        <v>625</v>
      </c>
      <c r="C45" s="698"/>
      <c r="D45" s="698"/>
      <c r="E45" s="698"/>
      <c r="F45" s="698"/>
      <c r="G45" s="699"/>
    </row>
    <row r="46" spans="1:7">
      <c r="A46" s="715">
        <v>31</v>
      </c>
      <c r="B46" s="716" t="s">
        <v>632</v>
      </c>
      <c r="C46" s="724">
        <v>1960511450.0617635</v>
      </c>
      <c r="D46" s="717">
        <v>1941745935.0349255</v>
      </c>
      <c r="E46" s="717">
        <v>2055857760.5065064</v>
      </c>
      <c r="F46" s="717">
        <v>2014507373.4329233</v>
      </c>
      <c r="G46" s="718">
        <v>1826882283.5386586</v>
      </c>
    </row>
    <row r="47" spans="1:7">
      <c r="A47" s="715">
        <v>32</v>
      </c>
      <c r="B47" s="716" t="s">
        <v>645</v>
      </c>
      <c r="C47" s="724">
        <v>1460869260.0890672</v>
      </c>
      <c r="D47" s="717">
        <v>1441264537.2380395</v>
      </c>
      <c r="E47" s="717">
        <v>1387652210.4823098</v>
      </c>
      <c r="F47" s="717">
        <v>1270421323.5359678</v>
      </c>
      <c r="G47" s="718">
        <v>1162676208.9167366</v>
      </c>
    </row>
    <row r="48" spans="1:7" ht="15.75" thickBot="1">
      <c r="A48" s="719">
        <v>33</v>
      </c>
      <c r="B48" s="720" t="s">
        <v>659</v>
      </c>
      <c r="C48" s="725">
        <v>1.3420170467152097</v>
      </c>
      <c r="D48" s="721">
        <v>1.347251586968192</v>
      </c>
      <c r="E48" s="721">
        <v>1.4815367604192025</v>
      </c>
      <c r="F48" s="721">
        <v>1.585700220951848</v>
      </c>
      <c r="G48" s="722">
        <v>1.5712734719503392</v>
      </c>
    </row>
    <row r="49" spans="1:2">
      <c r="A49" s="723"/>
    </row>
    <row r="50" spans="1:2" ht="39">
      <c r="B50" s="637" t="s">
        <v>604</v>
      </c>
    </row>
    <row r="51" spans="1:2" ht="77.25">
      <c r="B51" s="690" t="s">
        <v>525</v>
      </c>
    </row>
  </sheetData>
  <pageMargins left="0.7" right="0.7" top="0.75" bottom="0.75" header="0.3" footer="0.3"/>
  <pageSetup paperSize="9" scale="5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5" zoomScaleNormal="75" workbookViewId="0">
      <selection activeCell="C51" sqref="C51"/>
    </sheetView>
  </sheetViews>
  <sheetFormatPr defaultColWidth="9.140625" defaultRowHeight="12.75"/>
  <cols>
    <col min="1" max="1" width="11.85546875" style="422" bestFit="1" customWidth="1"/>
    <col min="2" max="2" width="105.140625" style="422" bestFit="1" customWidth="1"/>
    <col min="3" max="3" width="18.28515625" style="422" bestFit="1" customWidth="1"/>
    <col min="4" max="4" width="17.28515625" style="422" bestFit="1" customWidth="1"/>
    <col min="5" max="6" width="17.85546875" style="422" bestFit="1" customWidth="1"/>
    <col min="7" max="7" width="30.42578125" style="422" customWidth="1"/>
    <col min="8" max="8" width="18.140625" style="422" bestFit="1" customWidth="1"/>
    <col min="9" max="16384" width="9.140625" style="422"/>
  </cols>
  <sheetData>
    <row r="1" spans="1:8">
      <c r="A1" s="421" t="s">
        <v>188</v>
      </c>
      <c r="B1" s="425" t="str">
        <f>Info!C2</f>
        <v>სს ”ლიბერთი ბანკი”</v>
      </c>
    </row>
    <row r="2" spans="1:8">
      <c r="A2" s="423" t="s">
        <v>189</v>
      </c>
      <c r="B2" s="588">
        <f>'1. key ratios'!B2</f>
        <v>44377</v>
      </c>
    </row>
    <row r="3" spans="1:8">
      <c r="A3" s="424" t="s">
        <v>665</v>
      </c>
      <c r="B3" s="425"/>
    </row>
    <row r="5" spans="1:8">
      <c r="A5" s="810" t="s">
        <v>666</v>
      </c>
      <c r="B5" s="811"/>
      <c r="C5" s="816" t="s">
        <v>667</v>
      </c>
      <c r="D5" s="817"/>
      <c r="E5" s="817"/>
      <c r="F5" s="817"/>
      <c r="G5" s="817"/>
      <c r="H5" s="818"/>
    </row>
    <row r="6" spans="1:8">
      <c r="A6" s="812"/>
      <c r="B6" s="813"/>
      <c r="C6" s="819"/>
      <c r="D6" s="820"/>
      <c r="E6" s="820"/>
      <c r="F6" s="820"/>
      <c r="G6" s="820"/>
      <c r="H6" s="821"/>
    </row>
    <row r="7" spans="1:8" ht="25.5">
      <c r="A7" s="814"/>
      <c r="B7" s="815"/>
      <c r="C7" s="426" t="s">
        <v>668</v>
      </c>
      <c r="D7" s="426" t="s">
        <v>669</v>
      </c>
      <c r="E7" s="426" t="s">
        <v>670</v>
      </c>
      <c r="F7" s="426" t="s">
        <v>671</v>
      </c>
      <c r="G7" s="534" t="s">
        <v>943</v>
      </c>
      <c r="H7" s="426" t="s">
        <v>68</v>
      </c>
    </row>
    <row r="8" spans="1:8">
      <c r="A8" s="427">
        <v>1</v>
      </c>
      <c r="B8" s="428" t="s">
        <v>216</v>
      </c>
      <c r="C8" s="579">
        <v>177740619.805834</v>
      </c>
      <c r="D8" s="579">
        <v>67841347.891589433</v>
      </c>
      <c r="E8" s="579">
        <v>128957303.48692766</v>
      </c>
      <c r="F8" s="579">
        <v>60902268.68</v>
      </c>
      <c r="G8" s="579">
        <v>5899877.7799999993</v>
      </c>
      <c r="H8" s="579">
        <f>SUM(C8:G8)</f>
        <v>441341417.64435107</v>
      </c>
    </row>
    <row r="9" spans="1:8">
      <c r="A9" s="427">
        <v>2</v>
      </c>
      <c r="B9" s="428" t="s">
        <v>217</v>
      </c>
      <c r="C9" s="579">
        <v>0</v>
      </c>
      <c r="D9" s="579">
        <v>0</v>
      </c>
      <c r="E9" s="579">
        <v>0</v>
      </c>
      <c r="F9" s="579">
        <v>0</v>
      </c>
      <c r="G9" s="579">
        <v>0</v>
      </c>
      <c r="H9" s="579">
        <f t="shared" ref="H9:H21" si="0">SUM(C9:G9)</f>
        <v>0</v>
      </c>
    </row>
    <row r="10" spans="1:8">
      <c r="A10" s="427">
        <v>3</v>
      </c>
      <c r="B10" s="428" t="s">
        <v>218</v>
      </c>
      <c r="C10" s="579">
        <v>0</v>
      </c>
      <c r="D10" s="579">
        <v>0</v>
      </c>
      <c r="E10" s="579">
        <v>0</v>
      </c>
      <c r="F10" s="579">
        <v>0</v>
      </c>
      <c r="G10" s="579">
        <v>0</v>
      </c>
      <c r="H10" s="579">
        <f t="shared" si="0"/>
        <v>0</v>
      </c>
    </row>
    <row r="11" spans="1:8">
      <c r="A11" s="427">
        <v>4</v>
      </c>
      <c r="B11" s="428" t="s">
        <v>219</v>
      </c>
      <c r="C11" s="579">
        <v>0</v>
      </c>
      <c r="D11" s="579">
        <v>0</v>
      </c>
      <c r="E11" s="579">
        <v>0</v>
      </c>
      <c r="F11" s="579">
        <v>648395.82999999996</v>
      </c>
      <c r="G11" s="579">
        <v>0</v>
      </c>
      <c r="H11" s="579">
        <f t="shared" si="0"/>
        <v>648395.82999999996</v>
      </c>
    </row>
    <row r="12" spans="1:8">
      <c r="A12" s="427">
        <v>5</v>
      </c>
      <c r="B12" s="428" t="s">
        <v>220</v>
      </c>
      <c r="C12" s="579">
        <v>0</v>
      </c>
      <c r="D12" s="579">
        <v>0</v>
      </c>
      <c r="E12" s="579">
        <v>0</v>
      </c>
      <c r="F12" s="579">
        <v>844742.40999999992</v>
      </c>
      <c r="G12" s="579">
        <v>0</v>
      </c>
      <c r="H12" s="579">
        <f t="shared" si="0"/>
        <v>844742.40999999992</v>
      </c>
    </row>
    <row r="13" spans="1:8">
      <c r="A13" s="427">
        <v>6</v>
      </c>
      <c r="B13" s="428" t="s">
        <v>221</v>
      </c>
      <c r="C13" s="579">
        <v>66578408.255526029</v>
      </c>
      <c r="D13" s="579">
        <v>1872330.32</v>
      </c>
      <c r="E13" s="579">
        <v>0</v>
      </c>
      <c r="F13" s="579">
        <v>537769.49</v>
      </c>
      <c r="G13" s="579">
        <v>0</v>
      </c>
      <c r="H13" s="579">
        <f t="shared" si="0"/>
        <v>68988508.065526024</v>
      </c>
    </row>
    <row r="14" spans="1:8">
      <c r="A14" s="427">
        <v>7</v>
      </c>
      <c r="B14" s="428" t="s">
        <v>73</v>
      </c>
      <c r="C14" s="579">
        <v>76279.202000000019</v>
      </c>
      <c r="D14" s="579">
        <v>162992006.12604702</v>
      </c>
      <c r="E14" s="579">
        <v>30520886.803099424</v>
      </c>
      <c r="F14" s="579">
        <v>142753581.73286802</v>
      </c>
      <c r="G14" s="579">
        <v>2114.2410000003874</v>
      </c>
      <c r="H14" s="579">
        <f t="shared" si="0"/>
        <v>336344868.10501444</v>
      </c>
    </row>
    <row r="15" spans="1:8">
      <c r="A15" s="427">
        <v>8</v>
      </c>
      <c r="B15" s="430" t="s">
        <v>74</v>
      </c>
      <c r="C15" s="579">
        <v>1818703.8249591633</v>
      </c>
      <c r="D15" s="579">
        <v>194113518.48766187</v>
      </c>
      <c r="E15" s="579">
        <v>616789615.41873443</v>
      </c>
      <c r="F15" s="579">
        <v>206793466.26882702</v>
      </c>
      <c r="G15" s="579">
        <v>0</v>
      </c>
      <c r="H15" s="579">
        <f t="shared" si="0"/>
        <v>1019515304.0001824</v>
      </c>
    </row>
    <row r="16" spans="1:8">
      <c r="A16" s="427">
        <v>9</v>
      </c>
      <c r="B16" s="428" t="s">
        <v>75</v>
      </c>
      <c r="C16" s="579">
        <v>3632.761</v>
      </c>
      <c r="D16" s="579">
        <v>6133142.8618774684</v>
      </c>
      <c r="E16" s="579">
        <v>85696118.412447348</v>
      </c>
      <c r="F16" s="579">
        <v>157555837.2073909</v>
      </c>
      <c r="G16" s="579">
        <v>0</v>
      </c>
      <c r="H16" s="579">
        <f t="shared" si="0"/>
        <v>249388731.24271572</v>
      </c>
    </row>
    <row r="17" spans="1:8">
      <c r="A17" s="427">
        <v>10</v>
      </c>
      <c r="B17" s="538" t="s">
        <v>693</v>
      </c>
      <c r="C17" s="579">
        <v>425278.87099999993</v>
      </c>
      <c r="D17" s="579">
        <v>1402033.7839999965</v>
      </c>
      <c r="E17" s="579">
        <v>2751418.4560000021</v>
      </c>
      <c r="F17" s="579">
        <v>15803033.030999999</v>
      </c>
      <c r="G17" s="579">
        <v>0</v>
      </c>
      <c r="H17" s="579">
        <f t="shared" si="0"/>
        <v>20381764.141999997</v>
      </c>
    </row>
    <row r="18" spans="1:8">
      <c r="A18" s="427">
        <v>11</v>
      </c>
      <c r="B18" s="428" t="s">
        <v>70</v>
      </c>
      <c r="C18" s="579">
        <v>1140439.6750000012</v>
      </c>
      <c r="D18" s="579">
        <v>78526507.882411763</v>
      </c>
      <c r="E18" s="579">
        <v>92077727.939772919</v>
      </c>
      <c r="F18" s="579">
        <v>26486103.613913197</v>
      </c>
      <c r="G18" s="579">
        <v>2066880</v>
      </c>
      <c r="H18" s="579">
        <f t="shared" si="0"/>
        <v>200297659.1110979</v>
      </c>
    </row>
    <row r="19" spans="1:8">
      <c r="A19" s="427">
        <v>12</v>
      </c>
      <c r="B19" s="428" t="s">
        <v>71</v>
      </c>
      <c r="C19" s="579">
        <v>0</v>
      </c>
      <c r="D19" s="579">
        <v>0</v>
      </c>
      <c r="E19" s="579">
        <v>0</v>
      </c>
      <c r="F19" s="579">
        <v>0</v>
      </c>
      <c r="G19" s="579">
        <v>0</v>
      </c>
      <c r="H19" s="579">
        <f t="shared" si="0"/>
        <v>0</v>
      </c>
    </row>
    <row r="20" spans="1:8">
      <c r="A20" s="431">
        <v>13</v>
      </c>
      <c r="B20" s="430" t="s">
        <v>72</v>
      </c>
      <c r="C20" s="579">
        <v>0</v>
      </c>
      <c r="D20" s="579">
        <v>0</v>
      </c>
      <c r="E20" s="579">
        <v>0</v>
      </c>
      <c r="F20" s="579">
        <v>0</v>
      </c>
      <c r="G20" s="579">
        <v>0</v>
      </c>
      <c r="H20" s="579">
        <f t="shared" si="0"/>
        <v>0</v>
      </c>
    </row>
    <row r="21" spans="1:8">
      <c r="A21" s="427">
        <v>14</v>
      </c>
      <c r="B21" s="428" t="s">
        <v>672</v>
      </c>
      <c r="C21" s="579">
        <v>263694551.45999998</v>
      </c>
      <c r="D21" s="579">
        <v>2119758.3939999999</v>
      </c>
      <c r="E21" s="579">
        <v>64177.77</v>
      </c>
      <c r="F21" s="579">
        <v>1181068.274</v>
      </c>
      <c r="G21" s="579">
        <v>152679888.99399999</v>
      </c>
      <c r="H21" s="579">
        <f t="shared" si="0"/>
        <v>419739444.89199996</v>
      </c>
    </row>
    <row r="22" spans="1:8">
      <c r="A22" s="432">
        <v>15</v>
      </c>
      <c r="B22" s="429" t="s">
        <v>68</v>
      </c>
      <c r="C22" s="579">
        <f>SUM(C18:C21)+SUM(C8:C16)</f>
        <v>511052634.98431921</v>
      </c>
      <c r="D22" s="579">
        <f t="shared" ref="D22:G22" si="1">SUM(D18:D21)+SUM(D8:D16)</f>
        <v>513598611.96358752</v>
      </c>
      <c r="E22" s="579">
        <f t="shared" si="1"/>
        <v>954105829.83098173</v>
      </c>
      <c r="F22" s="579">
        <f t="shared" si="1"/>
        <v>597703233.50699914</v>
      </c>
      <c r="G22" s="579">
        <f t="shared" si="1"/>
        <v>160648761.01499999</v>
      </c>
      <c r="H22" s="579">
        <f>SUM(H18:H21)+SUM(H8:H16)</f>
        <v>2737109071.3008876</v>
      </c>
    </row>
    <row r="26" spans="1:8" ht="38.25">
      <c r="B26" s="537" t="s">
        <v>942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3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70" zoomScaleNormal="70" workbookViewId="0">
      <selection activeCell="G50" sqref="G50"/>
    </sheetView>
  </sheetViews>
  <sheetFormatPr defaultColWidth="9.140625" defaultRowHeight="12.75"/>
  <cols>
    <col min="1" max="1" width="11.85546875" style="433" bestFit="1" customWidth="1"/>
    <col min="2" max="2" width="100.5703125" style="422" customWidth="1"/>
    <col min="3" max="3" width="22.42578125" style="422" customWidth="1"/>
    <col min="4" max="4" width="23.5703125" style="422" customWidth="1"/>
    <col min="5" max="7" width="22.140625" style="445" customWidth="1"/>
    <col min="8" max="8" width="22.140625" style="422" customWidth="1"/>
    <col min="9" max="9" width="29.140625" style="422" customWidth="1"/>
    <col min="10" max="16384" width="9.140625" style="422"/>
  </cols>
  <sheetData>
    <row r="1" spans="1:9">
      <c r="A1" s="421" t="s">
        <v>188</v>
      </c>
      <c r="B1" s="425" t="str">
        <f>Info!C2</f>
        <v>სს ”ლიბერთი ბანკი”</v>
      </c>
      <c r="E1" s="422"/>
      <c r="F1" s="422"/>
      <c r="G1" s="422"/>
    </row>
    <row r="2" spans="1:9">
      <c r="A2" s="423" t="s">
        <v>189</v>
      </c>
      <c r="B2" s="588">
        <f>'1. key ratios'!B2</f>
        <v>44377</v>
      </c>
      <c r="E2" s="422"/>
      <c r="F2" s="422"/>
      <c r="G2" s="422"/>
    </row>
    <row r="3" spans="1:9">
      <c r="A3" s="424" t="s">
        <v>673</v>
      </c>
      <c r="B3" s="425"/>
      <c r="E3" s="422"/>
      <c r="F3" s="422"/>
      <c r="G3" s="422"/>
    </row>
    <row r="4" spans="1:9">
      <c r="C4" s="434" t="s">
        <v>674</v>
      </c>
      <c r="D4" s="434" t="s">
        <v>675</v>
      </c>
      <c r="E4" s="434" t="s">
        <v>676</v>
      </c>
      <c r="F4" s="434" t="s">
        <v>677</v>
      </c>
      <c r="G4" s="434" t="s">
        <v>678</v>
      </c>
      <c r="H4" s="434" t="s">
        <v>679</v>
      </c>
      <c r="I4" s="434" t="s">
        <v>680</v>
      </c>
    </row>
    <row r="5" spans="1:9" ht="33.950000000000003" customHeight="1">
      <c r="A5" s="810" t="s">
        <v>683</v>
      </c>
      <c r="B5" s="811"/>
      <c r="C5" s="824" t="s">
        <v>684</v>
      </c>
      <c r="D5" s="824"/>
      <c r="E5" s="824" t="s">
        <v>685</v>
      </c>
      <c r="F5" s="824" t="s">
        <v>686</v>
      </c>
      <c r="G5" s="822" t="s">
        <v>687</v>
      </c>
      <c r="H5" s="822" t="s">
        <v>688</v>
      </c>
      <c r="I5" s="435" t="s">
        <v>689</v>
      </c>
    </row>
    <row r="6" spans="1:9" ht="38.25">
      <c r="A6" s="814"/>
      <c r="B6" s="815"/>
      <c r="C6" s="481" t="s">
        <v>690</v>
      </c>
      <c r="D6" s="481" t="s">
        <v>691</v>
      </c>
      <c r="E6" s="824"/>
      <c r="F6" s="824"/>
      <c r="G6" s="823"/>
      <c r="H6" s="823"/>
      <c r="I6" s="435" t="s">
        <v>692</v>
      </c>
    </row>
    <row r="7" spans="1:9">
      <c r="A7" s="436">
        <v>1</v>
      </c>
      <c r="B7" s="428" t="s">
        <v>216</v>
      </c>
      <c r="C7" s="580">
        <v>0</v>
      </c>
      <c r="D7" s="580">
        <v>441341417.94583392</v>
      </c>
      <c r="E7" s="581">
        <v>0</v>
      </c>
      <c r="F7" s="581">
        <v>0</v>
      </c>
      <c r="G7" s="581">
        <v>0</v>
      </c>
      <c r="H7" s="580">
        <v>0</v>
      </c>
      <c r="I7" s="439">
        <f t="shared" ref="I7:I23" si="0">C7+D7-E7-F7-G7</f>
        <v>441341417.94583392</v>
      </c>
    </row>
    <row r="8" spans="1:9">
      <c r="A8" s="436">
        <v>2</v>
      </c>
      <c r="B8" s="428" t="s">
        <v>217</v>
      </c>
      <c r="C8" s="580">
        <v>0</v>
      </c>
      <c r="D8" s="580">
        <v>0</v>
      </c>
      <c r="E8" s="581">
        <v>0</v>
      </c>
      <c r="F8" s="581">
        <v>0</v>
      </c>
      <c r="G8" s="581">
        <v>0</v>
      </c>
      <c r="H8" s="580">
        <v>0</v>
      </c>
      <c r="I8" s="439">
        <f t="shared" si="0"/>
        <v>0</v>
      </c>
    </row>
    <row r="9" spans="1:9">
      <c r="A9" s="436">
        <v>3</v>
      </c>
      <c r="B9" s="428" t="s">
        <v>218</v>
      </c>
      <c r="C9" s="580">
        <v>0</v>
      </c>
      <c r="D9" s="580">
        <v>0</v>
      </c>
      <c r="E9" s="581">
        <v>0</v>
      </c>
      <c r="F9" s="581">
        <v>0</v>
      </c>
      <c r="G9" s="581">
        <v>0</v>
      </c>
      <c r="H9" s="580">
        <v>0</v>
      </c>
      <c r="I9" s="439">
        <f t="shared" si="0"/>
        <v>0</v>
      </c>
    </row>
    <row r="10" spans="1:9">
      <c r="A10" s="436">
        <v>4</v>
      </c>
      <c r="B10" s="428" t="s">
        <v>219</v>
      </c>
      <c r="C10" s="580">
        <v>0</v>
      </c>
      <c r="D10" s="580">
        <v>648395.82999999996</v>
      </c>
      <c r="E10" s="581">
        <v>0</v>
      </c>
      <c r="F10" s="581">
        <v>0</v>
      </c>
      <c r="G10" s="581">
        <v>0</v>
      </c>
      <c r="H10" s="580">
        <v>0</v>
      </c>
      <c r="I10" s="439">
        <f t="shared" si="0"/>
        <v>648395.82999999996</v>
      </c>
    </row>
    <row r="11" spans="1:9">
      <c r="A11" s="436">
        <v>5</v>
      </c>
      <c r="B11" s="428" t="s">
        <v>220</v>
      </c>
      <c r="C11" s="580">
        <v>0</v>
      </c>
      <c r="D11" s="580">
        <v>844742.40999999992</v>
      </c>
      <c r="E11" s="581">
        <v>0</v>
      </c>
      <c r="F11" s="581">
        <v>0</v>
      </c>
      <c r="G11" s="581">
        <v>0</v>
      </c>
      <c r="H11" s="580">
        <v>0</v>
      </c>
      <c r="I11" s="439">
        <f t="shared" si="0"/>
        <v>844742.40999999992</v>
      </c>
    </row>
    <row r="12" spans="1:9">
      <c r="A12" s="436">
        <v>6</v>
      </c>
      <c r="B12" s="428" t="s">
        <v>221</v>
      </c>
      <c r="C12" s="580">
        <v>0</v>
      </c>
      <c r="D12" s="580">
        <v>68988508.065526038</v>
      </c>
      <c r="E12" s="581">
        <v>0</v>
      </c>
      <c r="F12" s="581">
        <v>0</v>
      </c>
      <c r="G12" s="581">
        <v>0</v>
      </c>
      <c r="H12" s="580">
        <v>0</v>
      </c>
      <c r="I12" s="439">
        <f t="shared" si="0"/>
        <v>68988508.065526038</v>
      </c>
    </row>
    <row r="13" spans="1:9">
      <c r="A13" s="436">
        <v>7</v>
      </c>
      <c r="B13" s="428" t="s">
        <v>73</v>
      </c>
      <c r="C13" s="580">
        <v>24289818.219999999</v>
      </c>
      <c r="D13" s="580">
        <v>324053371.95767015</v>
      </c>
      <c r="E13" s="581">
        <v>11998322.342655638</v>
      </c>
      <c r="F13" s="581">
        <v>5356492.4796307525</v>
      </c>
      <c r="G13" s="581">
        <v>0</v>
      </c>
      <c r="H13" s="580">
        <v>0</v>
      </c>
      <c r="I13" s="439">
        <f t="shared" si="0"/>
        <v>330988375.35538369</v>
      </c>
    </row>
    <row r="14" spans="1:9">
      <c r="A14" s="436">
        <v>8</v>
      </c>
      <c r="B14" s="430" t="s">
        <v>74</v>
      </c>
      <c r="C14" s="580">
        <v>82714474.574040189</v>
      </c>
      <c r="D14" s="580">
        <v>1005549791.9288983</v>
      </c>
      <c r="E14" s="581">
        <v>68745193.211622998</v>
      </c>
      <c r="F14" s="581">
        <v>18467658.39663079</v>
      </c>
      <c r="G14" s="581">
        <v>0</v>
      </c>
      <c r="H14" s="580">
        <v>10403359.578293957</v>
      </c>
      <c r="I14" s="439">
        <f t="shared" si="0"/>
        <v>1001051414.8946848</v>
      </c>
    </row>
    <row r="15" spans="1:9">
      <c r="A15" s="436">
        <v>9</v>
      </c>
      <c r="B15" s="428" t="s">
        <v>75</v>
      </c>
      <c r="C15" s="580">
        <v>17211691.068571426</v>
      </c>
      <c r="D15" s="580">
        <v>240479420.90372166</v>
      </c>
      <c r="E15" s="581">
        <v>8302380.729577112</v>
      </c>
      <c r="F15" s="581">
        <v>4272426.2296227189</v>
      </c>
      <c r="G15" s="581">
        <v>0</v>
      </c>
      <c r="H15" s="580">
        <v>126692.19</v>
      </c>
      <c r="I15" s="439">
        <f t="shared" si="0"/>
        <v>245116305.01309323</v>
      </c>
    </row>
    <row r="16" spans="1:9">
      <c r="A16" s="436">
        <v>10</v>
      </c>
      <c r="B16" s="538" t="s">
        <v>693</v>
      </c>
      <c r="C16" s="580">
        <v>78716029.240000248</v>
      </c>
      <c r="D16" s="580">
        <v>1666172.7199999972</v>
      </c>
      <c r="E16" s="581">
        <v>60000437.817999683</v>
      </c>
      <c r="F16" s="581">
        <v>31418.31020000004</v>
      </c>
      <c r="G16" s="581">
        <v>0</v>
      </c>
      <c r="H16" s="580">
        <v>10255758.43829396</v>
      </c>
      <c r="I16" s="439">
        <f t="shared" si="0"/>
        <v>20350345.831800565</v>
      </c>
    </row>
    <row r="17" spans="1:9">
      <c r="A17" s="436">
        <v>11</v>
      </c>
      <c r="B17" s="428" t="s">
        <v>70</v>
      </c>
      <c r="C17" s="580">
        <v>59281.009999999995</v>
      </c>
      <c r="D17" s="580">
        <v>200295945.23209465</v>
      </c>
      <c r="E17" s="581">
        <v>57567.130999999987</v>
      </c>
      <c r="F17" s="581">
        <v>3901852.3594595399</v>
      </c>
      <c r="G17" s="581">
        <v>0</v>
      </c>
      <c r="H17" s="580">
        <v>412.3</v>
      </c>
      <c r="I17" s="439">
        <f t="shared" si="0"/>
        <v>196395806.75163507</v>
      </c>
    </row>
    <row r="18" spans="1:9">
      <c r="A18" s="436">
        <v>12</v>
      </c>
      <c r="B18" s="428" t="s">
        <v>71</v>
      </c>
      <c r="C18" s="580">
        <v>0</v>
      </c>
      <c r="D18" s="580">
        <v>0</v>
      </c>
      <c r="E18" s="581">
        <v>0</v>
      </c>
      <c r="F18" s="581">
        <v>0</v>
      </c>
      <c r="G18" s="581">
        <v>0</v>
      </c>
      <c r="H18" s="580">
        <v>0</v>
      </c>
      <c r="I18" s="439">
        <f t="shared" si="0"/>
        <v>0</v>
      </c>
    </row>
    <row r="19" spans="1:9">
      <c r="A19" s="440">
        <v>13</v>
      </c>
      <c r="B19" s="430" t="s">
        <v>72</v>
      </c>
      <c r="C19" s="580">
        <v>0</v>
      </c>
      <c r="D19" s="580">
        <v>0</v>
      </c>
      <c r="E19" s="581">
        <v>0</v>
      </c>
      <c r="F19" s="581">
        <v>0</v>
      </c>
      <c r="G19" s="581">
        <v>0</v>
      </c>
      <c r="H19" s="580">
        <v>0</v>
      </c>
      <c r="I19" s="439">
        <f t="shared" si="0"/>
        <v>0</v>
      </c>
    </row>
    <row r="20" spans="1:9">
      <c r="A20" s="436">
        <v>14</v>
      </c>
      <c r="B20" s="428" t="s">
        <v>672</v>
      </c>
      <c r="C20" s="580">
        <v>8186370.1009999998</v>
      </c>
      <c r="D20" s="580">
        <v>506051853.86699998</v>
      </c>
      <c r="E20" s="581">
        <v>8057784.0470000003</v>
      </c>
      <c r="F20" s="581">
        <v>0</v>
      </c>
      <c r="G20" s="581">
        <v>0</v>
      </c>
      <c r="H20" s="580">
        <v>0</v>
      </c>
      <c r="I20" s="439">
        <f t="shared" si="0"/>
        <v>506180439.921</v>
      </c>
    </row>
    <row r="21" spans="1:9" s="442" customFormat="1">
      <c r="A21" s="441">
        <v>15</v>
      </c>
      <c r="B21" s="429" t="s">
        <v>68</v>
      </c>
      <c r="C21" s="579">
        <f>SUM(C7:C15)+SUM(C17:C20)</f>
        <v>132461634.97361162</v>
      </c>
      <c r="D21" s="579">
        <f t="shared" ref="D21:H21" si="1">SUM(D7:D15)+SUM(D17:D20)</f>
        <v>2788253448.1407447</v>
      </c>
      <c r="E21" s="579">
        <f t="shared" si="1"/>
        <v>97161247.461855754</v>
      </c>
      <c r="F21" s="579">
        <f t="shared" si="1"/>
        <v>31998429.465343803</v>
      </c>
      <c r="G21" s="579">
        <f t="shared" si="1"/>
        <v>0</v>
      </c>
      <c r="H21" s="579">
        <f t="shared" si="1"/>
        <v>10530464.068293957</v>
      </c>
      <c r="I21" s="582">
        <f t="shared" si="0"/>
        <v>2791555406.1871567</v>
      </c>
    </row>
    <row r="22" spans="1:9">
      <c r="A22" s="443">
        <v>16</v>
      </c>
      <c r="B22" s="444" t="s">
        <v>694</v>
      </c>
      <c r="C22" s="580">
        <v>123370813.98215193</v>
      </c>
      <c r="D22" s="580">
        <v>1729910999.4596477</v>
      </c>
      <c r="E22" s="581">
        <v>88199012.524441242</v>
      </c>
      <c r="F22" s="581">
        <v>31646248.321077324</v>
      </c>
      <c r="G22" s="581">
        <v>0</v>
      </c>
      <c r="H22" s="580">
        <v>10530464.068293957</v>
      </c>
      <c r="I22" s="439">
        <f t="shared" si="0"/>
        <v>1733436552.5962811</v>
      </c>
    </row>
    <row r="23" spans="1:9">
      <c r="A23" s="443">
        <v>17</v>
      </c>
      <c r="B23" s="444" t="s">
        <v>695</v>
      </c>
      <c r="C23" s="580">
        <v>0</v>
      </c>
      <c r="D23" s="580">
        <v>254628732.68000001</v>
      </c>
      <c r="E23" s="581">
        <v>0</v>
      </c>
      <c r="F23" s="581">
        <v>0</v>
      </c>
      <c r="G23" s="581">
        <v>0</v>
      </c>
      <c r="H23" s="580">
        <v>0</v>
      </c>
      <c r="I23" s="439">
        <f t="shared" si="0"/>
        <v>254628732.68000001</v>
      </c>
    </row>
    <row r="24" spans="1:9">
      <c r="C24" s="583"/>
      <c r="D24" s="583"/>
      <c r="E24" s="583"/>
      <c r="F24" s="583"/>
      <c r="G24" s="583"/>
      <c r="H24" s="583"/>
      <c r="I24" s="583"/>
    </row>
    <row r="25" spans="1:9">
      <c r="E25" s="422"/>
      <c r="F25" s="422"/>
      <c r="G25" s="422"/>
    </row>
    <row r="26" spans="1:9" ht="42.6" customHeight="1">
      <c r="B26" s="537" t="s">
        <v>942</v>
      </c>
      <c r="E26" s="422"/>
      <c r="F26" s="422"/>
      <c r="G26" s="422"/>
    </row>
    <row r="27" spans="1:9">
      <c r="E27" s="422"/>
      <c r="F27" s="422"/>
      <c r="G27" s="422"/>
    </row>
    <row r="28" spans="1:9">
      <c r="E28" s="422"/>
      <c r="F28" s="422"/>
      <c r="G28" s="422"/>
    </row>
    <row r="29" spans="1:9">
      <c r="E29" s="422"/>
      <c r="F29" s="422"/>
      <c r="G29" s="422"/>
    </row>
    <row r="30" spans="1:9">
      <c r="E30" s="422"/>
      <c r="F30" s="422"/>
      <c r="G30" s="422"/>
    </row>
    <row r="31" spans="1:9">
      <c r="E31" s="422"/>
      <c r="F31" s="422"/>
      <c r="G31" s="422"/>
    </row>
    <row r="32" spans="1:9">
      <c r="E32" s="422"/>
      <c r="F32" s="422"/>
      <c r="G32" s="422"/>
    </row>
    <row r="33" spans="5:7">
      <c r="E33" s="422"/>
      <c r="F33" s="422"/>
      <c r="G33" s="422"/>
    </row>
    <row r="34" spans="5:7">
      <c r="E34" s="422"/>
      <c r="F34" s="422"/>
      <c r="G34" s="422"/>
    </row>
    <row r="35" spans="5:7">
      <c r="E35" s="422"/>
      <c r="F35" s="422"/>
      <c r="G35" s="422"/>
    </row>
    <row r="36" spans="5:7">
      <c r="E36" s="422"/>
      <c r="F36" s="422"/>
      <c r="G36" s="422"/>
    </row>
    <row r="37" spans="5:7">
      <c r="E37" s="422"/>
      <c r="F37" s="422"/>
      <c r="G37" s="422"/>
    </row>
    <row r="38" spans="5:7">
      <c r="E38" s="422"/>
      <c r="F38" s="422"/>
      <c r="G38" s="422"/>
    </row>
    <row r="39" spans="5:7">
      <c r="E39" s="422"/>
      <c r="F39" s="422"/>
      <c r="G39" s="422"/>
    </row>
    <row r="40" spans="5:7">
      <c r="E40" s="422"/>
      <c r="F40" s="422"/>
      <c r="G40" s="422"/>
    </row>
    <row r="41" spans="5:7">
      <c r="E41" s="422"/>
      <c r="F41" s="422"/>
      <c r="G41" s="422"/>
    </row>
    <row r="42" spans="5:7">
      <c r="E42" s="422"/>
      <c r="F42" s="422"/>
      <c r="G42" s="422"/>
    </row>
    <row r="43" spans="5:7">
      <c r="E43" s="422"/>
      <c r="F43" s="422"/>
      <c r="G43" s="422"/>
    </row>
    <row r="44" spans="5:7">
      <c r="E44" s="422"/>
      <c r="F44" s="422"/>
      <c r="G44" s="422"/>
    </row>
    <row r="45" spans="5:7">
      <c r="E45" s="422"/>
      <c r="F45" s="422"/>
      <c r="G45" s="422"/>
    </row>
    <row r="46" spans="5:7">
      <c r="E46" s="422"/>
      <c r="F46" s="422"/>
      <c r="G46" s="422"/>
    </row>
    <row r="47" spans="5:7">
      <c r="E47" s="422"/>
      <c r="F47" s="422"/>
      <c r="G47" s="422"/>
    </row>
    <row r="48" spans="5:7">
      <c r="E48" s="422"/>
      <c r="F48" s="422"/>
      <c r="G48" s="422"/>
    </row>
    <row r="49" spans="5:7">
      <c r="E49" s="422"/>
      <c r="F49" s="422"/>
      <c r="G49" s="422"/>
    </row>
    <row r="50" spans="5:7">
      <c r="E50" s="422"/>
      <c r="F50" s="422"/>
      <c r="G50" s="422"/>
    </row>
    <row r="51" spans="5:7">
      <c r="E51" s="422"/>
      <c r="F51" s="422"/>
      <c r="G51" s="422"/>
    </row>
    <row r="52" spans="5:7">
      <c r="E52" s="422"/>
      <c r="F52" s="422"/>
      <c r="G52" s="422"/>
    </row>
    <row r="53" spans="5:7">
      <c r="E53" s="422"/>
      <c r="F53" s="422"/>
      <c r="G53" s="422"/>
    </row>
    <row r="54" spans="5:7">
      <c r="E54" s="422"/>
      <c r="F54" s="422"/>
      <c r="G54" s="422"/>
    </row>
    <row r="55" spans="5:7">
      <c r="E55" s="422"/>
      <c r="F55" s="422"/>
      <c r="G55" s="422"/>
    </row>
    <row r="56" spans="5:7">
      <c r="E56" s="422"/>
      <c r="F56" s="422"/>
      <c r="G56" s="422"/>
    </row>
    <row r="57" spans="5:7">
      <c r="E57" s="422"/>
      <c r="F57" s="422"/>
      <c r="G57" s="422"/>
    </row>
    <row r="58" spans="5:7">
      <c r="E58" s="422"/>
      <c r="F58" s="422"/>
      <c r="G58" s="422"/>
    </row>
    <row r="59" spans="5:7">
      <c r="E59" s="422"/>
      <c r="F59" s="422"/>
      <c r="G59" s="422"/>
    </row>
    <row r="60" spans="5:7">
      <c r="E60" s="422"/>
      <c r="F60" s="422"/>
      <c r="G60" s="422"/>
    </row>
    <row r="61" spans="5:7">
      <c r="E61" s="422"/>
      <c r="F61" s="422"/>
      <c r="G61" s="422"/>
    </row>
    <row r="62" spans="5:7">
      <c r="E62" s="422"/>
      <c r="F62" s="422"/>
      <c r="G62" s="422"/>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2"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5" zoomScaleNormal="75" workbookViewId="0">
      <selection activeCell="G50" sqref="G50"/>
    </sheetView>
  </sheetViews>
  <sheetFormatPr defaultColWidth="9.140625" defaultRowHeight="12.75"/>
  <cols>
    <col min="1" max="1" width="11" style="422" bestFit="1" customWidth="1"/>
    <col min="2" max="2" width="93.42578125" style="422" customWidth="1"/>
    <col min="3" max="6" width="22" style="422" customWidth="1"/>
    <col min="7" max="7" width="21.5703125" style="422" customWidth="1"/>
    <col min="8" max="8" width="22" style="422" customWidth="1"/>
    <col min="9" max="9" width="31.140625" style="422" customWidth="1"/>
    <col min="10" max="16384" width="9.140625" style="422"/>
  </cols>
  <sheetData>
    <row r="1" spans="1:9">
      <c r="A1" s="421" t="s">
        <v>188</v>
      </c>
      <c r="B1" s="425" t="str">
        <f>Info!C2</f>
        <v>სს ”ლიბერთი ბანკი”</v>
      </c>
    </row>
    <row r="2" spans="1:9">
      <c r="A2" s="423" t="s">
        <v>189</v>
      </c>
      <c r="B2" s="588">
        <f>'1. key ratios'!B2</f>
        <v>44377</v>
      </c>
    </row>
    <row r="3" spans="1:9">
      <c r="A3" s="424" t="s">
        <v>696</v>
      </c>
      <c r="B3" s="425"/>
    </row>
    <row r="4" spans="1:9">
      <c r="C4" s="434" t="s">
        <v>674</v>
      </c>
      <c r="D4" s="434" t="s">
        <v>675</v>
      </c>
      <c r="E4" s="434" t="s">
        <v>676</v>
      </c>
      <c r="F4" s="434" t="s">
        <v>677</v>
      </c>
      <c r="G4" s="434" t="s">
        <v>678</v>
      </c>
      <c r="H4" s="434" t="s">
        <v>679</v>
      </c>
      <c r="I4" s="434" t="s">
        <v>680</v>
      </c>
    </row>
    <row r="5" spans="1:9" ht="41.45" customHeight="1">
      <c r="A5" s="810" t="s">
        <v>955</v>
      </c>
      <c r="B5" s="811"/>
      <c r="C5" s="824" t="s">
        <v>684</v>
      </c>
      <c r="D5" s="824"/>
      <c r="E5" s="824" t="s">
        <v>685</v>
      </c>
      <c r="F5" s="824" t="s">
        <v>686</v>
      </c>
      <c r="G5" s="822" t="s">
        <v>687</v>
      </c>
      <c r="H5" s="822" t="s">
        <v>688</v>
      </c>
      <c r="I5" s="435" t="s">
        <v>689</v>
      </c>
    </row>
    <row r="6" spans="1:9" ht="41.45" customHeight="1">
      <c r="A6" s="814"/>
      <c r="B6" s="815"/>
      <c r="C6" s="481" t="s">
        <v>690</v>
      </c>
      <c r="D6" s="481" t="s">
        <v>691</v>
      </c>
      <c r="E6" s="824"/>
      <c r="F6" s="824"/>
      <c r="G6" s="823"/>
      <c r="H6" s="823"/>
      <c r="I6" s="435" t="s">
        <v>692</v>
      </c>
    </row>
    <row r="7" spans="1:9">
      <c r="A7" s="437">
        <v>1</v>
      </c>
      <c r="B7" s="446" t="s">
        <v>697</v>
      </c>
      <c r="C7" s="726">
        <v>16834196.541811019</v>
      </c>
      <c r="D7" s="726">
        <v>1039557646.509426</v>
      </c>
      <c r="E7" s="726">
        <v>14379763.86057891</v>
      </c>
      <c r="F7" s="726">
        <v>11635556.567269582</v>
      </c>
      <c r="G7" s="726"/>
      <c r="H7" s="726">
        <v>0</v>
      </c>
      <c r="I7" s="727">
        <f t="shared" ref="I7:I33" si="0">C7+D7-E7-F7-G7</f>
        <v>1030376522.6233885</v>
      </c>
    </row>
    <row r="8" spans="1:9">
      <c r="A8" s="437">
        <v>2</v>
      </c>
      <c r="B8" s="446" t="s">
        <v>698</v>
      </c>
      <c r="C8" s="726">
        <v>0</v>
      </c>
      <c r="D8" s="726">
        <v>121933271.05214304</v>
      </c>
      <c r="E8" s="726">
        <v>0</v>
      </c>
      <c r="F8" s="726">
        <v>1051834.2091400397</v>
      </c>
      <c r="G8" s="726"/>
      <c r="H8" s="726">
        <v>0</v>
      </c>
      <c r="I8" s="727">
        <f t="shared" si="0"/>
        <v>120881436.843003</v>
      </c>
    </row>
    <row r="9" spans="1:9">
      <c r="A9" s="437">
        <v>3</v>
      </c>
      <c r="B9" s="446" t="s">
        <v>699</v>
      </c>
      <c r="C9" s="726">
        <v>0</v>
      </c>
      <c r="D9" s="726">
        <v>58103207.444828972</v>
      </c>
      <c r="E9" s="726">
        <v>0</v>
      </c>
      <c r="F9" s="726">
        <v>1159838.3466624601</v>
      </c>
      <c r="G9" s="726"/>
      <c r="H9" s="726">
        <v>0</v>
      </c>
      <c r="I9" s="727">
        <f t="shared" si="0"/>
        <v>56943369.09816651</v>
      </c>
    </row>
    <row r="10" spans="1:9">
      <c r="A10" s="437">
        <v>4</v>
      </c>
      <c r="B10" s="446" t="s">
        <v>700</v>
      </c>
      <c r="C10" s="726">
        <v>4139990.2073729998</v>
      </c>
      <c r="D10" s="726">
        <v>42629742.004451998</v>
      </c>
      <c r="E10" s="726">
        <v>2502506.7778479997</v>
      </c>
      <c r="F10" s="726">
        <v>593525.79849493993</v>
      </c>
      <c r="G10" s="726"/>
      <c r="H10" s="726">
        <v>0</v>
      </c>
      <c r="I10" s="727">
        <f t="shared" si="0"/>
        <v>43673699.635482058</v>
      </c>
    </row>
    <row r="11" spans="1:9">
      <c r="A11" s="437">
        <v>5</v>
      </c>
      <c r="B11" s="446" t="s">
        <v>701</v>
      </c>
      <c r="C11" s="726">
        <v>3246269.782631</v>
      </c>
      <c r="D11" s="726">
        <v>61874782.266037993</v>
      </c>
      <c r="E11" s="726">
        <v>4808667.7328452999</v>
      </c>
      <c r="F11" s="726">
        <v>463272.74011830002</v>
      </c>
      <c r="G11" s="726"/>
      <c r="H11" s="726">
        <v>0</v>
      </c>
      <c r="I11" s="727">
        <f t="shared" si="0"/>
        <v>59849111.575705394</v>
      </c>
    </row>
    <row r="12" spans="1:9">
      <c r="A12" s="437">
        <v>6</v>
      </c>
      <c r="B12" s="446" t="s">
        <v>702</v>
      </c>
      <c r="C12" s="726">
        <v>10428.549999999999</v>
      </c>
      <c r="D12" s="726">
        <v>395250.25947200001</v>
      </c>
      <c r="E12" s="726">
        <v>10428.549999999999</v>
      </c>
      <c r="F12" s="726">
        <v>7823.9252707199994</v>
      </c>
      <c r="G12" s="726"/>
      <c r="H12" s="726">
        <v>0</v>
      </c>
      <c r="I12" s="727">
        <f t="shared" si="0"/>
        <v>387426.33420128003</v>
      </c>
    </row>
    <row r="13" spans="1:9">
      <c r="A13" s="437">
        <v>7</v>
      </c>
      <c r="B13" s="446" t="s">
        <v>703</v>
      </c>
      <c r="C13" s="726">
        <v>110163.41</v>
      </c>
      <c r="D13" s="726">
        <v>6146136.2071899995</v>
      </c>
      <c r="E13" s="726">
        <v>80024.296150400012</v>
      </c>
      <c r="F13" s="726">
        <v>114988.70560911998</v>
      </c>
      <c r="G13" s="726"/>
      <c r="H13" s="726">
        <v>0</v>
      </c>
      <c r="I13" s="727">
        <f t="shared" si="0"/>
        <v>6061286.6154304789</v>
      </c>
    </row>
    <row r="14" spans="1:9">
      <c r="A14" s="437">
        <v>8</v>
      </c>
      <c r="B14" s="446" t="s">
        <v>704</v>
      </c>
      <c r="C14" s="726">
        <v>48117.729999999996</v>
      </c>
      <c r="D14" s="726">
        <v>1729965.1672060001</v>
      </c>
      <c r="E14" s="726">
        <v>49814.813999999998</v>
      </c>
      <c r="F14" s="726">
        <v>32113.239573080005</v>
      </c>
      <c r="G14" s="726"/>
      <c r="H14" s="726">
        <v>0</v>
      </c>
      <c r="I14" s="727">
        <f t="shared" si="0"/>
        <v>1696154.8436329199</v>
      </c>
    </row>
    <row r="15" spans="1:9">
      <c r="A15" s="437">
        <v>9</v>
      </c>
      <c r="B15" s="446" t="s">
        <v>705</v>
      </c>
      <c r="C15" s="726">
        <v>121773.07999999999</v>
      </c>
      <c r="D15" s="726">
        <v>276378.65000000002</v>
      </c>
      <c r="E15" s="726">
        <v>113737.84</v>
      </c>
      <c r="F15" s="726">
        <v>5406.7800000000007</v>
      </c>
      <c r="G15" s="726"/>
      <c r="H15" s="726">
        <v>0</v>
      </c>
      <c r="I15" s="727">
        <f t="shared" si="0"/>
        <v>279007.11</v>
      </c>
    </row>
    <row r="16" spans="1:9">
      <c r="A16" s="437">
        <v>10</v>
      </c>
      <c r="B16" s="446" t="s">
        <v>706</v>
      </c>
      <c r="C16" s="726">
        <v>13055.31</v>
      </c>
      <c r="D16" s="726">
        <v>306882.59999999998</v>
      </c>
      <c r="E16" s="726">
        <v>13055.31</v>
      </c>
      <c r="F16" s="726">
        <v>6065.2760000000007</v>
      </c>
      <c r="G16" s="726"/>
      <c r="H16" s="726">
        <v>0</v>
      </c>
      <c r="I16" s="727">
        <f t="shared" si="0"/>
        <v>300817.32399999996</v>
      </c>
    </row>
    <row r="17" spans="1:10">
      <c r="A17" s="437">
        <v>11</v>
      </c>
      <c r="B17" s="446" t="s">
        <v>707</v>
      </c>
      <c r="C17" s="726">
        <v>55791.619999999995</v>
      </c>
      <c r="D17" s="726">
        <v>496382.43</v>
      </c>
      <c r="E17" s="726">
        <v>18798.095000000001</v>
      </c>
      <c r="F17" s="726">
        <v>9374.0074000000004</v>
      </c>
      <c r="G17" s="726"/>
      <c r="H17" s="726">
        <v>0</v>
      </c>
      <c r="I17" s="727">
        <f t="shared" si="0"/>
        <v>524001.94760000007</v>
      </c>
    </row>
    <row r="18" spans="1:10">
      <c r="A18" s="437">
        <v>12</v>
      </c>
      <c r="B18" s="446" t="s">
        <v>708</v>
      </c>
      <c r="C18" s="726">
        <v>6215024.5274589993</v>
      </c>
      <c r="D18" s="726">
        <v>82585490.072326034</v>
      </c>
      <c r="E18" s="726">
        <v>4181035.1819798998</v>
      </c>
      <c r="F18" s="726">
        <v>1515797.0203034219</v>
      </c>
      <c r="G18" s="726"/>
      <c r="H18" s="726">
        <v>61920.35</v>
      </c>
      <c r="I18" s="727">
        <f t="shared" si="0"/>
        <v>83103682.397501707</v>
      </c>
    </row>
    <row r="19" spans="1:10">
      <c r="A19" s="437">
        <v>13</v>
      </c>
      <c r="B19" s="446" t="s">
        <v>709</v>
      </c>
      <c r="C19" s="726">
        <v>1064271.1481209998</v>
      </c>
      <c r="D19" s="726">
        <v>34748255.649115011</v>
      </c>
      <c r="E19" s="726">
        <v>423886.00943630002</v>
      </c>
      <c r="F19" s="726">
        <v>684947.43985744019</v>
      </c>
      <c r="G19" s="726"/>
      <c r="H19" s="726">
        <v>0</v>
      </c>
      <c r="I19" s="727">
        <f t="shared" si="0"/>
        <v>34703693.34794227</v>
      </c>
    </row>
    <row r="20" spans="1:10">
      <c r="A20" s="437">
        <v>14</v>
      </c>
      <c r="B20" s="446" t="s">
        <v>710</v>
      </c>
      <c r="C20" s="726">
        <v>4694824.4758909997</v>
      </c>
      <c r="D20" s="726">
        <v>59470081.715994</v>
      </c>
      <c r="E20" s="726">
        <v>3652947.3609812004</v>
      </c>
      <c r="F20" s="726">
        <v>762991.3480474801</v>
      </c>
      <c r="G20" s="726"/>
      <c r="H20" s="726">
        <v>18559.2</v>
      </c>
      <c r="I20" s="727">
        <f t="shared" si="0"/>
        <v>59748967.482856318</v>
      </c>
    </row>
    <row r="21" spans="1:10">
      <c r="A21" s="437">
        <v>15</v>
      </c>
      <c r="B21" s="446" t="s">
        <v>711</v>
      </c>
      <c r="C21" s="726">
        <v>1325722.7199840001</v>
      </c>
      <c r="D21" s="726">
        <v>7180938.5301469984</v>
      </c>
      <c r="E21" s="726">
        <v>670669.81524459971</v>
      </c>
      <c r="F21" s="726">
        <v>113859.70183426001</v>
      </c>
      <c r="G21" s="726"/>
      <c r="H21" s="726">
        <v>8245</v>
      </c>
      <c r="I21" s="727">
        <f t="shared" si="0"/>
        <v>7722131.7330521382</v>
      </c>
    </row>
    <row r="22" spans="1:10">
      <c r="A22" s="437">
        <v>16</v>
      </c>
      <c r="B22" s="446" t="s">
        <v>712</v>
      </c>
      <c r="C22" s="726">
        <v>0</v>
      </c>
      <c r="D22" s="726">
        <v>0</v>
      </c>
      <c r="E22" s="726">
        <v>0</v>
      </c>
      <c r="F22" s="726">
        <v>0</v>
      </c>
      <c r="G22" s="726"/>
      <c r="H22" s="726">
        <v>0</v>
      </c>
      <c r="I22" s="727">
        <f t="shared" si="0"/>
        <v>0</v>
      </c>
    </row>
    <row r="23" spans="1:10">
      <c r="A23" s="437">
        <v>17</v>
      </c>
      <c r="B23" s="446" t="s">
        <v>713</v>
      </c>
      <c r="C23" s="726">
        <v>0</v>
      </c>
      <c r="D23" s="726">
        <v>4057208.212508</v>
      </c>
      <c r="E23" s="726">
        <v>0</v>
      </c>
      <c r="F23" s="726">
        <v>80910.98635254</v>
      </c>
      <c r="G23" s="726"/>
      <c r="H23" s="726">
        <v>0</v>
      </c>
      <c r="I23" s="727">
        <f t="shared" si="0"/>
        <v>3976297.2261554599</v>
      </c>
    </row>
    <row r="24" spans="1:10">
      <c r="A24" s="437">
        <v>18</v>
      </c>
      <c r="B24" s="446" t="s">
        <v>714</v>
      </c>
      <c r="C24" s="726">
        <v>0</v>
      </c>
      <c r="D24" s="726">
        <v>51141115.233704001</v>
      </c>
      <c r="E24" s="726">
        <v>0</v>
      </c>
      <c r="F24" s="726">
        <v>1018841.5829312</v>
      </c>
      <c r="G24" s="726"/>
      <c r="H24" s="726">
        <v>0</v>
      </c>
      <c r="I24" s="727">
        <f t="shared" si="0"/>
        <v>50122273.650772803</v>
      </c>
    </row>
    <row r="25" spans="1:10">
      <c r="A25" s="437">
        <v>19</v>
      </c>
      <c r="B25" s="446" t="s">
        <v>715</v>
      </c>
      <c r="C25" s="726">
        <v>369869.38980300003</v>
      </c>
      <c r="D25" s="726">
        <v>320718.82286399999</v>
      </c>
      <c r="E25" s="726">
        <v>125654.65694089999</v>
      </c>
      <c r="F25" s="726">
        <v>6377.8716000000004</v>
      </c>
      <c r="G25" s="726"/>
      <c r="H25" s="726">
        <v>0</v>
      </c>
      <c r="I25" s="727">
        <f t="shared" si="0"/>
        <v>558555.68412610004</v>
      </c>
    </row>
    <row r="26" spans="1:10">
      <c r="A26" s="437">
        <v>20</v>
      </c>
      <c r="B26" s="446" t="s">
        <v>716</v>
      </c>
      <c r="C26" s="726">
        <v>19334101.499936</v>
      </c>
      <c r="D26" s="726">
        <v>3331242.1808560006</v>
      </c>
      <c r="E26" s="726">
        <v>5801720.5609808005</v>
      </c>
      <c r="F26" s="726">
        <v>65984.724268319987</v>
      </c>
      <c r="G26" s="726"/>
      <c r="H26" s="726">
        <v>0</v>
      </c>
      <c r="I26" s="727">
        <f t="shared" si="0"/>
        <v>16797638.395542879</v>
      </c>
      <c r="J26" s="447"/>
    </row>
    <row r="27" spans="1:10">
      <c r="A27" s="437">
        <v>21</v>
      </c>
      <c r="B27" s="446" t="s">
        <v>717</v>
      </c>
      <c r="C27" s="726">
        <v>24011.83</v>
      </c>
      <c r="D27" s="726">
        <v>8273696.6698620003</v>
      </c>
      <c r="E27" s="726">
        <v>7203.549</v>
      </c>
      <c r="F27" s="726">
        <v>162963.55190399999</v>
      </c>
      <c r="G27" s="726"/>
      <c r="H27" s="726">
        <v>0</v>
      </c>
      <c r="I27" s="727">
        <f t="shared" si="0"/>
        <v>8127541.3989580004</v>
      </c>
      <c r="J27" s="447"/>
    </row>
    <row r="28" spans="1:10">
      <c r="A28" s="437">
        <v>22</v>
      </c>
      <c r="B28" s="446" t="s">
        <v>718</v>
      </c>
      <c r="C28" s="726">
        <v>0</v>
      </c>
      <c r="D28" s="726">
        <v>1546740.2747529999</v>
      </c>
      <c r="E28" s="726">
        <v>0</v>
      </c>
      <c r="F28" s="726">
        <v>30721.578173280002</v>
      </c>
      <c r="G28" s="726"/>
      <c r="H28" s="726">
        <v>0</v>
      </c>
      <c r="I28" s="727">
        <f t="shared" si="0"/>
        <v>1516018.6965797199</v>
      </c>
      <c r="J28" s="447"/>
    </row>
    <row r="29" spans="1:10">
      <c r="A29" s="437">
        <v>23</v>
      </c>
      <c r="B29" s="446" t="s">
        <v>719</v>
      </c>
      <c r="C29" s="726">
        <v>9238423.0105840005</v>
      </c>
      <c r="D29" s="726">
        <v>67781908.604841009</v>
      </c>
      <c r="E29" s="726">
        <v>5506866.0839480059</v>
      </c>
      <c r="F29" s="726">
        <v>1172804.5552054595</v>
      </c>
      <c r="G29" s="726"/>
      <c r="H29" s="726">
        <v>184476.36</v>
      </c>
      <c r="I29" s="727">
        <f t="shared" si="0"/>
        <v>70340660.97627154</v>
      </c>
      <c r="J29" s="447"/>
    </row>
    <row r="30" spans="1:10">
      <c r="A30" s="437">
        <v>24</v>
      </c>
      <c r="B30" s="446" t="s">
        <v>720</v>
      </c>
      <c r="C30" s="726">
        <v>11444243.377727993</v>
      </c>
      <c r="D30" s="726">
        <v>181111222.62198648</v>
      </c>
      <c r="E30" s="726">
        <v>9190104.9426343031</v>
      </c>
      <c r="F30" s="726">
        <v>3288084.2783710384</v>
      </c>
      <c r="G30" s="726"/>
      <c r="H30" s="726">
        <v>412692.05</v>
      </c>
      <c r="I30" s="727">
        <f>C30+D30-E30-F30-G30</f>
        <v>180077276.77870911</v>
      </c>
      <c r="J30" s="447"/>
    </row>
    <row r="31" spans="1:10">
      <c r="A31" s="437">
        <v>25</v>
      </c>
      <c r="B31" s="446" t="s">
        <v>721</v>
      </c>
      <c r="C31" s="726">
        <v>575121.04000000027</v>
      </c>
      <c r="D31" s="726">
        <v>5340455.5993408086</v>
      </c>
      <c r="E31" s="726">
        <v>480596.85000000021</v>
      </c>
      <c r="F31" s="726">
        <v>104931.90152235617</v>
      </c>
      <c r="G31" s="726"/>
      <c r="H31" s="726">
        <v>3167.66</v>
      </c>
      <c r="I31" s="727">
        <f t="shared" si="0"/>
        <v>5330047.887818452</v>
      </c>
      <c r="J31" s="447"/>
    </row>
    <row r="32" spans="1:10">
      <c r="A32" s="437">
        <v>26</v>
      </c>
      <c r="B32" s="446" t="s">
        <v>722</v>
      </c>
      <c r="C32" s="726">
        <v>44505414.73083099</v>
      </c>
      <c r="D32" s="726">
        <v>399902206.69195819</v>
      </c>
      <c r="E32" s="726">
        <v>36181530.236872897</v>
      </c>
      <c r="F32" s="726">
        <v>7557232.1851682691</v>
      </c>
      <c r="G32" s="726"/>
      <c r="H32" s="726">
        <v>9841403.4482940007</v>
      </c>
      <c r="I32" s="727">
        <f t="shared" si="0"/>
        <v>400668859.00074798</v>
      </c>
      <c r="J32" s="447"/>
    </row>
    <row r="33" spans="1:10">
      <c r="A33" s="437">
        <v>27</v>
      </c>
      <c r="B33" s="438" t="s">
        <v>165</v>
      </c>
      <c r="C33" s="726">
        <v>9090820.9914596975</v>
      </c>
      <c r="D33" s="726">
        <v>548012522.6697371</v>
      </c>
      <c r="E33" s="726">
        <v>8962234.937414512</v>
      </c>
      <c r="F33" s="726">
        <v>352181.14426647872</v>
      </c>
      <c r="G33" s="726">
        <v>0</v>
      </c>
      <c r="H33" s="726">
        <v>0</v>
      </c>
      <c r="I33" s="727">
        <f t="shared" si="0"/>
        <v>547788927.57951581</v>
      </c>
      <c r="J33" s="447"/>
    </row>
    <row r="34" spans="1:10">
      <c r="A34" s="437">
        <v>28</v>
      </c>
      <c r="B34" s="448" t="s">
        <v>68</v>
      </c>
      <c r="C34" s="728">
        <f>SUM(C7:C33)</f>
        <v>132461634.97361168</v>
      </c>
      <c r="D34" s="728">
        <f t="shared" ref="D34:H34" si="1">SUM(D7:D33)</f>
        <v>2788253448.140749</v>
      </c>
      <c r="E34" s="728">
        <f t="shared" si="1"/>
        <v>97161247.461856022</v>
      </c>
      <c r="F34" s="728">
        <f t="shared" si="1"/>
        <v>31998429.465343796</v>
      </c>
      <c r="G34" s="728">
        <f t="shared" si="1"/>
        <v>0</v>
      </c>
      <c r="H34" s="728">
        <f t="shared" si="1"/>
        <v>10530464.068294</v>
      </c>
      <c r="I34" s="730">
        <f>C34+D34-E34-F34-G34</f>
        <v>2791555406.187161</v>
      </c>
      <c r="J34" s="447"/>
    </row>
    <row r="35" spans="1:10">
      <c r="A35" s="447"/>
      <c r="B35" s="447"/>
      <c r="C35" s="729"/>
      <c r="D35" s="729"/>
      <c r="E35" s="729"/>
      <c r="F35" s="729"/>
      <c r="G35" s="729"/>
      <c r="H35" s="729"/>
      <c r="I35" s="729"/>
      <c r="J35" s="447"/>
    </row>
    <row r="36" spans="1:10">
      <c r="A36" s="447"/>
      <c r="B36" s="449"/>
      <c r="C36" s="447"/>
      <c r="D36" s="447"/>
      <c r="E36" s="447"/>
      <c r="F36" s="447"/>
      <c r="G36" s="447"/>
      <c r="H36" s="447"/>
      <c r="I36" s="447"/>
      <c r="J36" s="447"/>
    </row>
    <row r="37" spans="1:10">
      <c r="A37" s="447"/>
      <c r="B37" s="447"/>
      <c r="C37" s="447"/>
      <c r="D37" s="447"/>
      <c r="E37" s="447"/>
      <c r="F37" s="447"/>
      <c r="G37" s="447"/>
      <c r="H37" s="447"/>
      <c r="I37" s="447"/>
      <c r="J37" s="447"/>
    </row>
    <row r="38" spans="1:10">
      <c r="A38" s="447"/>
      <c r="B38" s="447"/>
      <c r="C38" s="447"/>
      <c r="D38" s="447"/>
      <c r="E38" s="447"/>
      <c r="F38" s="447"/>
      <c r="G38" s="447"/>
      <c r="H38" s="447"/>
      <c r="I38" s="447"/>
      <c r="J38" s="447"/>
    </row>
    <row r="39" spans="1:10">
      <c r="A39" s="447"/>
      <c r="B39" s="447"/>
      <c r="C39" s="447"/>
      <c r="D39" s="447"/>
      <c r="E39" s="447"/>
      <c r="F39" s="447"/>
      <c r="G39" s="447"/>
      <c r="H39" s="447"/>
      <c r="I39" s="447"/>
      <c r="J39" s="447"/>
    </row>
    <row r="40" spans="1:10">
      <c r="A40" s="447"/>
      <c r="B40" s="447"/>
      <c r="C40" s="447"/>
      <c r="D40" s="447"/>
      <c r="E40" s="447"/>
      <c r="F40" s="447"/>
      <c r="G40" s="447"/>
      <c r="H40" s="447"/>
      <c r="I40" s="447"/>
      <c r="J40" s="447"/>
    </row>
    <row r="41" spans="1:10">
      <c r="A41" s="447"/>
      <c r="B41" s="447"/>
      <c r="C41" s="447"/>
      <c r="D41" s="447"/>
      <c r="E41" s="447"/>
      <c r="F41" s="447"/>
      <c r="G41" s="447"/>
      <c r="H41" s="447"/>
      <c r="I41" s="447"/>
      <c r="J41" s="447"/>
    </row>
    <row r="42" spans="1:10">
      <c r="A42" s="450"/>
      <c r="B42" s="450"/>
      <c r="C42" s="447"/>
      <c r="D42" s="447"/>
      <c r="E42" s="447"/>
      <c r="F42" s="447"/>
      <c r="G42" s="447"/>
      <c r="H42" s="447"/>
      <c r="I42" s="447"/>
      <c r="J42" s="447"/>
    </row>
    <row r="43" spans="1:10">
      <c r="A43" s="450"/>
      <c r="B43" s="450"/>
      <c r="C43" s="447"/>
      <c r="D43" s="447"/>
      <c r="E43" s="447"/>
      <c r="F43" s="447"/>
      <c r="G43" s="447"/>
      <c r="H43" s="447"/>
      <c r="I43" s="447"/>
      <c r="J43" s="447"/>
    </row>
    <row r="44" spans="1:10">
      <c r="A44" s="447"/>
      <c r="B44" s="451"/>
      <c r="C44" s="447"/>
      <c r="D44" s="447"/>
      <c r="E44" s="447"/>
      <c r="F44" s="447"/>
      <c r="G44" s="447"/>
      <c r="H44" s="447"/>
      <c r="I44" s="447"/>
      <c r="J44" s="447"/>
    </row>
    <row r="45" spans="1:10">
      <c r="A45" s="447"/>
      <c r="B45" s="451"/>
      <c r="C45" s="447"/>
      <c r="D45" s="447"/>
      <c r="E45" s="447"/>
      <c r="F45" s="447"/>
      <c r="G45" s="447"/>
      <c r="H45" s="447"/>
      <c r="I45" s="447"/>
      <c r="J45" s="447"/>
    </row>
    <row r="46" spans="1:10">
      <c r="A46" s="447"/>
      <c r="B46" s="451"/>
      <c r="C46" s="447"/>
      <c r="D46" s="447"/>
      <c r="E46" s="447"/>
      <c r="F46" s="447"/>
      <c r="G46" s="447"/>
      <c r="H46" s="447"/>
      <c r="I46" s="447"/>
      <c r="J46" s="447"/>
    </row>
    <row r="47" spans="1:10">
      <c r="A47" s="447"/>
      <c r="B47" s="447"/>
      <c r="C47" s="447"/>
      <c r="D47" s="447"/>
      <c r="E47" s="447"/>
      <c r="F47" s="447"/>
      <c r="G47" s="447"/>
      <c r="H47" s="447"/>
      <c r="I47" s="447"/>
      <c r="J47" s="447"/>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D43" sqref="D43"/>
    </sheetView>
  </sheetViews>
  <sheetFormatPr defaultColWidth="9.140625" defaultRowHeight="12.75"/>
  <cols>
    <col min="1" max="1" width="11.85546875" style="422" bestFit="1" customWidth="1"/>
    <col min="2" max="2" width="101" style="422" customWidth="1"/>
    <col min="3" max="3" width="35.5703125" style="422" customWidth="1"/>
    <col min="4" max="4" width="38.42578125" style="445" customWidth="1"/>
    <col min="5" max="16384" width="9.140625" style="422"/>
  </cols>
  <sheetData>
    <row r="1" spans="1:4">
      <c r="A1" s="421" t="s">
        <v>188</v>
      </c>
      <c r="B1" s="425" t="str">
        <f>Info!C2</f>
        <v>სს ”ლიბერთი ბანკი”</v>
      </c>
      <c r="D1" s="422"/>
    </row>
    <row r="2" spans="1:4">
      <c r="A2" s="423" t="s">
        <v>189</v>
      </c>
      <c r="B2" s="588">
        <f>'1. key ratios'!B2</f>
        <v>44377</v>
      </c>
      <c r="D2" s="422"/>
    </row>
    <row r="3" spans="1:4">
      <c r="A3" s="424" t="s">
        <v>723</v>
      </c>
      <c r="B3" s="425"/>
      <c r="D3" s="422"/>
    </row>
    <row r="5" spans="1:4" ht="51">
      <c r="A5" s="825" t="s">
        <v>724</v>
      </c>
      <c r="B5" s="825"/>
      <c r="C5" s="452" t="s">
        <v>725</v>
      </c>
      <c r="D5" s="534" t="s">
        <v>726</v>
      </c>
    </row>
    <row r="6" spans="1:4">
      <c r="A6" s="453">
        <v>1</v>
      </c>
      <c r="B6" s="454" t="s">
        <v>727</v>
      </c>
      <c r="C6" s="726">
        <v>123885457.3299997</v>
      </c>
      <c r="D6" s="726"/>
    </row>
    <row r="7" spans="1:4">
      <c r="A7" s="455">
        <v>2</v>
      </c>
      <c r="B7" s="454" t="s">
        <v>728</v>
      </c>
      <c r="C7" s="726">
        <f>SUM(C8:C11)</f>
        <v>20742154.447066061</v>
      </c>
      <c r="D7" s="726">
        <f>SUM(D8:D11)</f>
        <v>0</v>
      </c>
    </row>
    <row r="8" spans="1:4">
      <c r="A8" s="456">
        <v>2.1</v>
      </c>
      <c r="B8" s="457" t="s">
        <v>729</v>
      </c>
      <c r="C8" s="726">
        <v>10282174.257654341</v>
      </c>
      <c r="D8" s="726"/>
    </row>
    <row r="9" spans="1:4">
      <c r="A9" s="456">
        <v>2.2000000000000002</v>
      </c>
      <c r="B9" s="457" t="s">
        <v>730</v>
      </c>
      <c r="C9" s="726">
        <v>10459980.18941172</v>
      </c>
      <c r="D9" s="726"/>
    </row>
    <row r="10" spans="1:4">
      <c r="A10" s="456">
        <v>2.2999999999999998</v>
      </c>
      <c r="B10" s="457" t="s">
        <v>731</v>
      </c>
      <c r="C10" s="726">
        <v>0</v>
      </c>
      <c r="D10" s="726"/>
    </row>
    <row r="11" spans="1:4">
      <c r="A11" s="456">
        <v>2.4</v>
      </c>
      <c r="B11" s="457" t="s">
        <v>732</v>
      </c>
      <c r="C11" s="726">
        <v>0</v>
      </c>
      <c r="D11" s="726"/>
    </row>
    <row r="12" spans="1:4">
      <c r="A12" s="453">
        <v>3</v>
      </c>
      <c r="B12" s="454" t="s">
        <v>733</v>
      </c>
      <c r="C12" s="726">
        <f>SUM(C13:C18)</f>
        <v>24782350.93106626</v>
      </c>
      <c r="D12" s="726">
        <f>SUM(D13:D18)</f>
        <v>0</v>
      </c>
    </row>
    <row r="13" spans="1:4">
      <c r="A13" s="456">
        <v>3.1</v>
      </c>
      <c r="B13" s="457" t="s">
        <v>734</v>
      </c>
      <c r="C13" s="726">
        <v>10530464.068293974</v>
      </c>
      <c r="D13" s="726"/>
    </row>
    <row r="14" spans="1:4">
      <c r="A14" s="456">
        <v>3.2</v>
      </c>
      <c r="B14" s="457" t="s">
        <v>735</v>
      </c>
      <c r="C14" s="726">
        <v>6351114.7117945766</v>
      </c>
      <c r="D14" s="726"/>
    </row>
    <row r="15" spans="1:4">
      <c r="A15" s="456">
        <v>3.3</v>
      </c>
      <c r="B15" s="457" t="s">
        <v>736</v>
      </c>
      <c r="C15" s="726">
        <v>5107568.3339956068</v>
      </c>
      <c r="D15" s="726"/>
    </row>
    <row r="16" spans="1:4">
      <c r="A16" s="456">
        <v>3.4</v>
      </c>
      <c r="B16" s="457" t="s">
        <v>737</v>
      </c>
      <c r="C16" s="726">
        <v>677854.72919665999</v>
      </c>
      <c r="D16" s="726"/>
    </row>
    <row r="17" spans="1:4">
      <c r="A17" s="455">
        <v>3.5</v>
      </c>
      <c r="B17" s="457" t="s">
        <v>738</v>
      </c>
      <c r="C17" s="726">
        <v>2115349.0877854428</v>
      </c>
      <c r="D17" s="726"/>
    </row>
    <row r="18" spans="1:4">
      <c r="A18" s="456">
        <v>3.6</v>
      </c>
      <c r="B18" s="457" t="s">
        <v>739</v>
      </c>
      <c r="C18" s="726">
        <v>0</v>
      </c>
      <c r="D18" s="726"/>
    </row>
    <row r="19" spans="1:4">
      <c r="A19" s="458">
        <v>4</v>
      </c>
      <c r="B19" s="454" t="s">
        <v>740</v>
      </c>
      <c r="C19" s="728">
        <f>C6+C7-C12</f>
        <v>119845260.84599949</v>
      </c>
      <c r="D19" s="728">
        <f>D6+D7-D12</f>
        <v>0</v>
      </c>
    </row>
  </sheetData>
  <mergeCells count="1">
    <mergeCell ref="A5:B5"/>
  </mergeCells>
  <pageMargins left="0.7" right="0.7" top="0.75" bottom="0.75" header="0.3" footer="0.3"/>
  <pageSetup scale="44" orientation="portrait" horizontalDpi="4294967292"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5" zoomScaleNormal="85" workbookViewId="0">
      <selection activeCell="D46" sqref="D46"/>
    </sheetView>
  </sheetViews>
  <sheetFormatPr defaultColWidth="9.140625" defaultRowHeight="12.75"/>
  <cols>
    <col min="1" max="1" width="11.85546875" style="422" bestFit="1" customWidth="1"/>
    <col min="2" max="2" width="122" style="422" customWidth="1"/>
    <col min="3" max="3" width="21.5703125" style="422" customWidth="1"/>
    <col min="4" max="4" width="49.140625" style="445" customWidth="1"/>
    <col min="5" max="16384" width="9.140625" style="422"/>
  </cols>
  <sheetData>
    <row r="1" spans="1:4">
      <c r="A1" s="421" t="s">
        <v>188</v>
      </c>
      <c r="B1" s="425" t="str">
        <f>Info!C2</f>
        <v>სს ”ლიბერთი ბანკი”</v>
      </c>
      <c r="D1" s="422"/>
    </row>
    <row r="2" spans="1:4">
      <c r="A2" s="423" t="s">
        <v>189</v>
      </c>
      <c r="B2" s="588">
        <f>'1. key ratios'!B2</f>
        <v>44377</v>
      </c>
      <c r="D2" s="422"/>
    </row>
    <row r="3" spans="1:4">
      <c r="A3" s="424" t="s">
        <v>741</v>
      </c>
      <c r="B3" s="425"/>
      <c r="D3" s="422"/>
    </row>
    <row r="4" spans="1:4">
      <c r="A4" s="424"/>
      <c r="D4" s="422"/>
    </row>
    <row r="5" spans="1:4" ht="15" customHeight="1">
      <c r="A5" s="826" t="s">
        <v>742</v>
      </c>
      <c r="B5" s="827"/>
      <c r="C5" s="816" t="s">
        <v>743</v>
      </c>
      <c r="D5" s="830" t="s">
        <v>744</v>
      </c>
    </row>
    <row r="6" spans="1:4">
      <c r="A6" s="828"/>
      <c r="B6" s="829"/>
      <c r="C6" s="819"/>
      <c r="D6" s="830"/>
    </row>
    <row r="7" spans="1:4">
      <c r="A7" s="448">
        <v>1</v>
      </c>
      <c r="B7" s="429" t="s">
        <v>745</v>
      </c>
      <c r="C7" s="726">
        <v>126929051.39127305</v>
      </c>
      <c r="D7" s="459"/>
    </row>
    <row r="8" spans="1:4">
      <c r="A8" s="438">
        <v>2</v>
      </c>
      <c r="B8" s="438" t="s">
        <v>746</v>
      </c>
      <c r="C8" s="726">
        <v>31337614.634597</v>
      </c>
      <c r="D8" s="459"/>
    </row>
    <row r="9" spans="1:4" ht="25.5">
      <c r="A9" s="438">
        <v>3</v>
      </c>
      <c r="B9" s="460" t="s">
        <v>747</v>
      </c>
      <c r="C9" s="726">
        <v>12395.500935</v>
      </c>
      <c r="D9" s="459"/>
    </row>
    <row r="10" spans="1:4">
      <c r="A10" s="438">
        <v>4</v>
      </c>
      <c r="B10" s="438" t="s">
        <v>748</v>
      </c>
      <c r="C10" s="726">
        <v>34908247.544193476</v>
      </c>
      <c r="D10" s="459"/>
    </row>
    <row r="11" spans="1:4">
      <c r="A11" s="438">
        <v>5</v>
      </c>
      <c r="B11" s="461" t="s">
        <v>749</v>
      </c>
      <c r="C11" s="726">
        <v>2153.5130600000002</v>
      </c>
      <c r="D11" s="459"/>
    </row>
    <row r="12" spans="1:4">
      <c r="A12" s="438">
        <v>6</v>
      </c>
      <c r="B12" s="461" t="s">
        <v>750</v>
      </c>
      <c r="C12" s="726">
        <v>0</v>
      </c>
      <c r="D12" s="459"/>
    </row>
    <row r="13" spans="1:4">
      <c r="A13" s="438">
        <v>7</v>
      </c>
      <c r="B13" s="461" t="s">
        <v>751</v>
      </c>
      <c r="C13" s="726">
        <v>24259503.469879508</v>
      </c>
      <c r="D13" s="459"/>
    </row>
    <row r="14" spans="1:4">
      <c r="A14" s="438">
        <v>8</v>
      </c>
      <c r="B14" s="461" t="s">
        <v>752</v>
      </c>
      <c r="C14" s="726">
        <v>36277.22</v>
      </c>
      <c r="D14" s="746">
        <v>36277.22</v>
      </c>
    </row>
    <row r="15" spans="1:4">
      <c r="A15" s="438">
        <v>9</v>
      </c>
      <c r="B15" s="461" t="s">
        <v>753</v>
      </c>
      <c r="C15" s="726"/>
      <c r="D15" s="438"/>
    </row>
    <row r="16" spans="1:4">
      <c r="A16" s="438">
        <v>10</v>
      </c>
      <c r="B16" s="461" t="s">
        <v>754</v>
      </c>
      <c r="C16" s="726">
        <v>10530464.068293972</v>
      </c>
      <c r="D16" s="459"/>
    </row>
    <row r="17" spans="1:4">
      <c r="A17" s="438">
        <v>11</v>
      </c>
      <c r="B17" s="461" t="s">
        <v>755</v>
      </c>
      <c r="C17" s="726"/>
      <c r="D17" s="438"/>
    </row>
    <row r="18" spans="1:4" ht="25.5">
      <c r="A18" s="438">
        <v>12</v>
      </c>
      <c r="B18" s="461" t="s">
        <v>756</v>
      </c>
      <c r="C18" s="726">
        <v>79849.272960000002</v>
      </c>
      <c r="D18" s="459"/>
    </row>
    <row r="19" spans="1:4">
      <c r="A19" s="448">
        <v>13</v>
      </c>
      <c r="B19" s="462" t="s">
        <v>757</v>
      </c>
      <c r="C19" s="728">
        <f>C7+C8+C9-C10</f>
        <v>123370813.98261157</v>
      </c>
      <c r="D19" s="463"/>
    </row>
    <row r="22" spans="1:4">
      <c r="B22" s="421"/>
    </row>
    <row r="23" spans="1:4">
      <c r="B23" s="423"/>
    </row>
    <row r="24" spans="1:4">
      <c r="B24" s="424"/>
    </row>
  </sheetData>
  <mergeCells count="3">
    <mergeCell ref="A5:B6"/>
    <mergeCell ref="C5:C6"/>
    <mergeCell ref="D5:D6"/>
  </mergeCells>
  <pageMargins left="0.7" right="0.7" top="0.75" bottom="0.75" header="0.3" footer="0.3"/>
  <pageSetup paperSize="9" scale="4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75" zoomScaleNormal="75" workbookViewId="0">
      <selection activeCell="H51" sqref="H51"/>
    </sheetView>
  </sheetViews>
  <sheetFormatPr defaultColWidth="9.140625" defaultRowHeight="12.75"/>
  <cols>
    <col min="1" max="1" width="11.85546875" style="422" bestFit="1" customWidth="1"/>
    <col min="2" max="2" width="79" style="422" customWidth="1"/>
    <col min="3" max="3" width="19" style="422" customWidth="1"/>
    <col min="4" max="5" width="22.28515625" style="422" customWidth="1"/>
    <col min="6" max="6" width="23.42578125" style="422" customWidth="1"/>
    <col min="7" max="14" width="22.28515625" style="422" customWidth="1"/>
    <col min="15" max="15" width="23.28515625" style="422" bestFit="1" customWidth="1"/>
    <col min="16" max="16" width="21.7109375" style="422" bestFit="1" customWidth="1"/>
    <col min="17" max="19" width="19" style="422" bestFit="1" customWidth="1"/>
    <col min="20" max="20" width="16.140625" style="422" customWidth="1"/>
    <col min="21" max="21" width="14.85546875" style="422" customWidth="1"/>
    <col min="22" max="22" width="20" style="422" customWidth="1"/>
    <col min="23" max="16384" width="9.140625" style="422"/>
  </cols>
  <sheetData>
    <row r="1" spans="1:22">
      <c r="A1" s="421" t="s">
        <v>188</v>
      </c>
      <c r="B1" s="425" t="str">
        <f>Info!C2</f>
        <v>სს ”ლიბერთი ბანკი”</v>
      </c>
    </row>
    <row r="2" spans="1:22">
      <c r="A2" s="423" t="s">
        <v>189</v>
      </c>
      <c r="B2" s="588">
        <f>'1. key ratios'!B2</f>
        <v>44377</v>
      </c>
      <c r="C2" s="433"/>
    </row>
    <row r="3" spans="1:22">
      <c r="A3" s="424" t="s">
        <v>758</v>
      </c>
      <c r="B3" s="425"/>
    </row>
    <row r="5" spans="1:22" ht="15" customHeight="1">
      <c r="A5" s="816" t="s">
        <v>759</v>
      </c>
      <c r="B5" s="818"/>
      <c r="C5" s="833" t="s">
        <v>760</v>
      </c>
      <c r="D5" s="834"/>
      <c r="E5" s="834"/>
      <c r="F5" s="834"/>
      <c r="G5" s="834"/>
      <c r="H5" s="834"/>
      <c r="I5" s="834"/>
      <c r="J5" s="834"/>
      <c r="K5" s="834"/>
      <c r="L5" s="834"/>
      <c r="M5" s="834"/>
      <c r="N5" s="834"/>
      <c r="O5" s="834"/>
      <c r="P5" s="834"/>
      <c r="Q5" s="834"/>
      <c r="R5" s="834"/>
      <c r="S5" s="834"/>
      <c r="T5" s="834"/>
      <c r="U5" s="835"/>
      <c r="V5" s="464"/>
    </row>
    <row r="6" spans="1:22">
      <c r="A6" s="831"/>
      <c r="B6" s="832"/>
      <c r="C6" s="836" t="s">
        <v>68</v>
      </c>
      <c r="D6" s="838" t="s">
        <v>761</v>
      </c>
      <c r="E6" s="838"/>
      <c r="F6" s="839"/>
      <c r="G6" s="840" t="s">
        <v>762</v>
      </c>
      <c r="H6" s="841"/>
      <c r="I6" s="841"/>
      <c r="J6" s="841"/>
      <c r="K6" s="842"/>
      <c r="L6" s="732"/>
      <c r="M6" s="843" t="s">
        <v>763</v>
      </c>
      <c r="N6" s="843"/>
      <c r="O6" s="844"/>
      <c r="P6" s="844"/>
      <c r="Q6" s="844"/>
      <c r="R6" s="844"/>
      <c r="S6" s="844"/>
      <c r="T6" s="844"/>
      <c r="U6" s="844"/>
      <c r="V6" s="465"/>
    </row>
    <row r="7" spans="1:22" ht="25.5">
      <c r="A7" s="819"/>
      <c r="B7" s="821"/>
      <c r="C7" s="837"/>
      <c r="D7" s="733"/>
      <c r="E7" s="734" t="s">
        <v>764</v>
      </c>
      <c r="F7" s="735" t="s">
        <v>765</v>
      </c>
      <c r="G7" s="736"/>
      <c r="H7" s="735" t="s">
        <v>764</v>
      </c>
      <c r="I7" s="734" t="s">
        <v>791</v>
      </c>
      <c r="J7" s="734" t="s">
        <v>766</v>
      </c>
      <c r="K7" s="735" t="s">
        <v>767</v>
      </c>
      <c r="L7" s="737"/>
      <c r="M7" s="738" t="s">
        <v>768</v>
      </c>
      <c r="N7" s="734" t="s">
        <v>766</v>
      </c>
      <c r="O7" s="734" t="s">
        <v>769</v>
      </c>
      <c r="P7" s="734" t="s">
        <v>770</v>
      </c>
      <c r="Q7" s="734" t="s">
        <v>771</v>
      </c>
      <c r="R7" s="734" t="s">
        <v>772</v>
      </c>
      <c r="S7" s="734" t="s">
        <v>773</v>
      </c>
      <c r="T7" s="734" t="s">
        <v>774</v>
      </c>
      <c r="U7" s="734" t="s">
        <v>775</v>
      </c>
      <c r="V7" s="464"/>
    </row>
    <row r="8" spans="1:22">
      <c r="A8" s="466">
        <v>1</v>
      </c>
      <c r="B8" s="429" t="s">
        <v>776</v>
      </c>
      <c r="C8" s="731">
        <f>SUM(C9:C14)</f>
        <v>1822437568.945833</v>
      </c>
      <c r="D8" s="731">
        <f t="shared" ref="D8:U8" si="0">SUM(D9:D14)</f>
        <v>1589537474.6339946</v>
      </c>
      <c r="E8" s="731">
        <f t="shared" si="0"/>
        <v>17864845.730496019</v>
      </c>
      <c r="F8" s="731">
        <f t="shared" si="0"/>
        <v>734742.72153528023</v>
      </c>
      <c r="G8" s="731">
        <f t="shared" si="0"/>
        <v>109529280.32965809</v>
      </c>
      <c r="H8" s="731">
        <f t="shared" si="0"/>
        <v>6032676.452753</v>
      </c>
      <c r="I8" s="731">
        <f t="shared" si="0"/>
        <v>5084580.3670960004</v>
      </c>
      <c r="J8" s="731">
        <f t="shared" si="0"/>
        <v>199426.5</v>
      </c>
      <c r="K8" s="731">
        <f t="shared" si="0"/>
        <v>11370.5</v>
      </c>
      <c r="L8" s="731">
        <f t="shared" si="0"/>
        <v>123370813.98215164</v>
      </c>
      <c r="M8" s="731">
        <f t="shared" si="0"/>
        <v>6195994.1048949948</v>
      </c>
      <c r="N8" s="731">
        <f t="shared" si="0"/>
        <v>4319526.3730980027</v>
      </c>
      <c r="O8" s="731">
        <f t="shared" si="0"/>
        <v>36504962.997159034</v>
      </c>
      <c r="P8" s="731">
        <f t="shared" si="0"/>
        <v>9775906.4510460012</v>
      </c>
      <c r="Q8" s="731">
        <f t="shared" si="0"/>
        <v>8407241.2632639967</v>
      </c>
      <c r="R8" s="731">
        <f t="shared" si="0"/>
        <v>24300821.832190018</v>
      </c>
      <c r="S8" s="731">
        <f t="shared" si="0"/>
        <v>0</v>
      </c>
      <c r="T8" s="731">
        <f t="shared" si="0"/>
        <v>16907.605</v>
      </c>
      <c r="U8" s="731">
        <f t="shared" si="0"/>
        <v>53408321.106239013</v>
      </c>
      <c r="V8" s="447"/>
    </row>
    <row r="9" spans="1:22">
      <c r="A9" s="437">
        <v>1.1000000000000001</v>
      </c>
      <c r="B9" s="467" t="s">
        <v>777</v>
      </c>
      <c r="C9" s="739">
        <v>0</v>
      </c>
      <c r="D9" s="726">
        <v>0</v>
      </c>
      <c r="E9" s="726">
        <v>0</v>
      </c>
      <c r="F9" s="726">
        <v>0</v>
      </c>
      <c r="G9" s="726">
        <v>0</v>
      </c>
      <c r="H9" s="726">
        <v>0</v>
      </c>
      <c r="I9" s="726">
        <v>0</v>
      </c>
      <c r="J9" s="726">
        <v>0</v>
      </c>
      <c r="K9" s="726">
        <v>0</v>
      </c>
      <c r="L9" s="726">
        <v>0</v>
      </c>
      <c r="M9" s="726">
        <v>0</v>
      </c>
      <c r="N9" s="726">
        <v>0</v>
      </c>
      <c r="O9" s="726">
        <v>0</v>
      </c>
      <c r="P9" s="726">
        <v>0</v>
      </c>
      <c r="Q9" s="726">
        <v>0</v>
      </c>
      <c r="R9" s="726">
        <v>0</v>
      </c>
      <c r="S9" s="726">
        <v>0</v>
      </c>
      <c r="T9" s="726">
        <v>0</v>
      </c>
      <c r="U9" s="726">
        <v>0</v>
      </c>
      <c r="V9" s="447"/>
    </row>
    <row r="10" spans="1:22">
      <c r="A10" s="437">
        <v>1.2</v>
      </c>
      <c r="B10" s="467" t="s">
        <v>778</v>
      </c>
      <c r="C10" s="739">
        <v>0</v>
      </c>
      <c r="D10" s="726">
        <v>0</v>
      </c>
      <c r="E10" s="726">
        <v>0</v>
      </c>
      <c r="F10" s="726">
        <v>0</v>
      </c>
      <c r="G10" s="726">
        <v>0</v>
      </c>
      <c r="H10" s="726">
        <v>0</v>
      </c>
      <c r="I10" s="726">
        <v>0</v>
      </c>
      <c r="J10" s="726">
        <v>0</v>
      </c>
      <c r="K10" s="726">
        <v>0</v>
      </c>
      <c r="L10" s="726">
        <v>0</v>
      </c>
      <c r="M10" s="726">
        <v>0</v>
      </c>
      <c r="N10" s="726">
        <v>0</v>
      </c>
      <c r="O10" s="726">
        <v>0</v>
      </c>
      <c r="P10" s="726">
        <v>0</v>
      </c>
      <c r="Q10" s="726">
        <v>0</v>
      </c>
      <c r="R10" s="726">
        <v>0</v>
      </c>
      <c r="S10" s="726">
        <v>0</v>
      </c>
      <c r="T10" s="726">
        <v>0</v>
      </c>
      <c r="U10" s="726">
        <v>0</v>
      </c>
      <c r="V10" s="447"/>
    </row>
    <row r="11" spans="1:22">
      <c r="A11" s="437">
        <v>1.3</v>
      </c>
      <c r="B11" s="467" t="s">
        <v>779</v>
      </c>
      <c r="C11" s="739">
        <v>0</v>
      </c>
      <c r="D11" s="726">
        <v>0</v>
      </c>
      <c r="E11" s="726">
        <v>0</v>
      </c>
      <c r="F11" s="726">
        <v>0</v>
      </c>
      <c r="G11" s="726">
        <v>0</v>
      </c>
      <c r="H11" s="726">
        <v>0</v>
      </c>
      <c r="I11" s="726">
        <v>0</v>
      </c>
      <c r="J11" s="726">
        <v>0</v>
      </c>
      <c r="K11" s="726">
        <v>0</v>
      </c>
      <c r="L11" s="726">
        <v>0</v>
      </c>
      <c r="M11" s="726">
        <v>0</v>
      </c>
      <c r="N11" s="726">
        <v>0</v>
      </c>
      <c r="O11" s="726">
        <v>0</v>
      </c>
      <c r="P11" s="726">
        <v>0</v>
      </c>
      <c r="Q11" s="726">
        <v>0</v>
      </c>
      <c r="R11" s="726">
        <v>0</v>
      </c>
      <c r="S11" s="726">
        <v>0</v>
      </c>
      <c r="T11" s="726">
        <v>0</v>
      </c>
      <c r="U11" s="726">
        <v>0</v>
      </c>
      <c r="V11" s="447"/>
    </row>
    <row r="12" spans="1:22">
      <c r="A12" s="437">
        <v>1.4</v>
      </c>
      <c r="B12" s="467" t="s">
        <v>780</v>
      </c>
      <c r="C12" s="739">
        <v>97936213.618125007</v>
      </c>
      <c r="D12" s="726">
        <v>97936213.618125007</v>
      </c>
      <c r="E12" s="726">
        <v>0</v>
      </c>
      <c r="F12" s="726">
        <v>0</v>
      </c>
      <c r="G12" s="726">
        <v>0</v>
      </c>
      <c r="H12" s="726">
        <v>0</v>
      </c>
      <c r="I12" s="726">
        <v>0</v>
      </c>
      <c r="J12" s="726">
        <v>0</v>
      </c>
      <c r="K12" s="726">
        <v>0</v>
      </c>
      <c r="L12" s="726">
        <v>0</v>
      </c>
      <c r="M12" s="726">
        <v>0</v>
      </c>
      <c r="N12" s="726">
        <v>0</v>
      </c>
      <c r="O12" s="726">
        <v>0</v>
      </c>
      <c r="P12" s="726">
        <v>0</v>
      </c>
      <c r="Q12" s="726">
        <v>0</v>
      </c>
      <c r="R12" s="726">
        <v>0</v>
      </c>
      <c r="S12" s="726">
        <v>0</v>
      </c>
      <c r="T12" s="726">
        <v>0</v>
      </c>
      <c r="U12" s="726">
        <v>0</v>
      </c>
      <c r="V12" s="447"/>
    </row>
    <row r="13" spans="1:22">
      <c r="A13" s="437">
        <v>1.5</v>
      </c>
      <c r="B13" s="467" t="s">
        <v>781</v>
      </c>
      <c r="C13" s="739">
        <v>345435992.90706766</v>
      </c>
      <c r="D13" s="726">
        <v>246934248.57704362</v>
      </c>
      <c r="E13" s="726">
        <v>664236.78354900004</v>
      </c>
      <c r="F13" s="726">
        <v>49009.017378280005</v>
      </c>
      <c r="G13" s="726">
        <v>64933588.743780002</v>
      </c>
      <c r="H13" s="726">
        <v>1919283.2249070001</v>
      </c>
      <c r="I13" s="726">
        <v>13253.94</v>
      </c>
      <c r="J13" s="726">
        <v>0</v>
      </c>
      <c r="K13" s="726">
        <v>0</v>
      </c>
      <c r="L13" s="726">
        <v>33568155.586244002</v>
      </c>
      <c r="M13" s="726">
        <v>448216.28816</v>
      </c>
      <c r="N13" s="726">
        <v>377921.64980299998</v>
      </c>
      <c r="O13" s="726">
        <v>19412863.399935998</v>
      </c>
      <c r="P13" s="726">
        <v>430566.00999999995</v>
      </c>
      <c r="Q13" s="726">
        <v>10000</v>
      </c>
      <c r="R13" s="726">
        <v>8483.2999999999993</v>
      </c>
      <c r="S13" s="726">
        <v>0</v>
      </c>
      <c r="T13" s="726">
        <v>0</v>
      </c>
      <c r="U13" s="726">
        <v>140130.03</v>
      </c>
      <c r="V13" s="447"/>
    </row>
    <row r="14" spans="1:22">
      <c r="A14" s="437">
        <v>1.6</v>
      </c>
      <c r="B14" s="467" t="s">
        <v>782</v>
      </c>
      <c r="C14" s="739">
        <v>1379065362.4206402</v>
      </c>
      <c r="D14" s="726">
        <v>1244667012.4388261</v>
      </c>
      <c r="E14" s="726">
        <v>17200608.94694702</v>
      </c>
      <c r="F14" s="726">
        <v>685733.70415700017</v>
      </c>
      <c r="G14" s="726">
        <v>44595691.585878097</v>
      </c>
      <c r="H14" s="726">
        <v>4113393.2278459994</v>
      </c>
      <c r="I14" s="726">
        <v>5071326.4270959999</v>
      </c>
      <c r="J14" s="726">
        <v>199426.5</v>
      </c>
      <c r="K14" s="726">
        <v>11370.5</v>
      </c>
      <c r="L14" s="726">
        <v>89802658.39590764</v>
      </c>
      <c r="M14" s="726">
        <v>5747777.8167349948</v>
      </c>
      <c r="N14" s="726">
        <v>3941604.7232950027</v>
      </c>
      <c r="O14" s="726">
        <v>17092099.597223036</v>
      </c>
      <c r="P14" s="726">
        <v>9345340.4410460014</v>
      </c>
      <c r="Q14" s="726">
        <v>8397241.2632639967</v>
      </c>
      <c r="R14" s="726">
        <v>24292338.532190017</v>
      </c>
      <c r="S14" s="726">
        <v>0</v>
      </c>
      <c r="T14" s="726">
        <v>16907.605</v>
      </c>
      <c r="U14" s="726">
        <v>53268191.076239012</v>
      </c>
      <c r="V14" s="447"/>
    </row>
    <row r="15" spans="1:22">
      <c r="A15" s="466">
        <v>2</v>
      </c>
      <c r="B15" s="448" t="s">
        <v>783</v>
      </c>
      <c r="C15" s="728">
        <f>SUM(C16:C21)</f>
        <v>248029388.15000004</v>
      </c>
      <c r="D15" s="728">
        <f t="shared" ref="D15:U15" si="1">SUM(D16:D21)</f>
        <v>248029388.15000004</v>
      </c>
      <c r="E15" s="728">
        <f t="shared" si="1"/>
        <v>0</v>
      </c>
      <c r="F15" s="728">
        <f t="shared" si="1"/>
        <v>0</v>
      </c>
      <c r="G15" s="728">
        <f t="shared" si="1"/>
        <v>0</v>
      </c>
      <c r="H15" s="728">
        <f t="shared" si="1"/>
        <v>0</v>
      </c>
      <c r="I15" s="728">
        <f t="shared" si="1"/>
        <v>0</v>
      </c>
      <c r="J15" s="728">
        <f t="shared" si="1"/>
        <v>0</v>
      </c>
      <c r="K15" s="728">
        <f t="shared" si="1"/>
        <v>0</v>
      </c>
      <c r="L15" s="728">
        <f t="shared" si="1"/>
        <v>0</v>
      </c>
      <c r="M15" s="728">
        <f t="shared" si="1"/>
        <v>0</v>
      </c>
      <c r="N15" s="728">
        <f t="shared" si="1"/>
        <v>0</v>
      </c>
      <c r="O15" s="728">
        <f t="shared" si="1"/>
        <v>0</v>
      </c>
      <c r="P15" s="728">
        <f t="shared" si="1"/>
        <v>0</v>
      </c>
      <c r="Q15" s="728">
        <f t="shared" si="1"/>
        <v>0</v>
      </c>
      <c r="R15" s="728">
        <f t="shared" si="1"/>
        <v>0</v>
      </c>
      <c r="S15" s="728">
        <f t="shared" si="1"/>
        <v>0</v>
      </c>
      <c r="T15" s="728">
        <f t="shared" si="1"/>
        <v>0</v>
      </c>
      <c r="U15" s="728">
        <f t="shared" si="1"/>
        <v>0</v>
      </c>
      <c r="V15" s="447"/>
    </row>
    <row r="16" spans="1:22">
      <c r="A16" s="437">
        <v>2.1</v>
      </c>
      <c r="B16" s="467" t="s">
        <v>777</v>
      </c>
      <c r="C16" s="739"/>
      <c r="D16" s="726"/>
      <c r="E16" s="726"/>
      <c r="F16" s="726"/>
      <c r="G16" s="726"/>
      <c r="H16" s="726"/>
      <c r="I16" s="726"/>
      <c r="J16" s="726"/>
      <c r="K16" s="726"/>
      <c r="L16" s="726"/>
      <c r="M16" s="726"/>
      <c r="N16" s="726"/>
      <c r="O16" s="726"/>
      <c r="P16" s="726"/>
      <c r="Q16" s="726"/>
      <c r="R16" s="726"/>
      <c r="S16" s="726"/>
      <c r="T16" s="726"/>
      <c r="U16" s="726"/>
      <c r="V16" s="447"/>
    </row>
    <row r="17" spans="1:22">
      <c r="A17" s="437">
        <v>2.2000000000000002</v>
      </c>
      <c r="B17" s="467" t="s">
        <v>778</v>
      </c>
      <c r="C17" s="739">
        <v>248029388.15000004</v>
      </c>
      <c r="D17" s="726">
        <v>248029388.15000004</v>
      </c>
      <c r="E17" s="726"/>
      <c r="F17" s="726"/>
      <c r="G17" s="726"/>
      <c r="H17" s="726"/>
      <c r="I17" s="726"/>
      <c r="J17" s="726"/>
      <c r="K17" s="726"/>
      <c r="L17" s="726"/>
      <c r="M17" s="726"/>
      <c r="N17" s="726"/>
      <c r="O17" s="726"/>
      <c r="P17" s="726"/>
      <c r="Q17" s="726"/>
      <c r="R17" s="726"/>
      <c r="S17" s="726"/>
      <c r="T17" s="726"/>
      <c r="U17" s="726"/>
      <c r="V17" s="447"/>
    </row>
    <row r="18" spans="1:22">
      <c r="A18" s="437">
        <v>2.2999999999999998</v>
      </c>
      <c r="B18" s="467" t="s">
        <v>779</v>
      </c>
      <c r="C18" s="739"/>
      <c r="D18" s="726"/>
      <c r="E18" s="726"/>
      <c r="F18" s="726"/>
      <c r="G18" s="726"/>
      <c r="H18" s="726"/>
      <c r="I18" s="726"/>
      <c r="J18" s="726"/>
      <c r="K18" s="726"/>
      <c r="L18" s="726"/>
      <c r="M18" s="726"/>
      <c r="N18" s="726"/>
      <c r="O18" s="726"/>
      <c r="P18" s="726"/>
      <c r="Q18" s="726"/>
      <c r="R18" s="726"/>
      <c r="S18" s="726"/>
      <c r="T18" s="726"/>
      <c r="U18" s="726"/>
      <c r="V18" s="447"/>
    </row>
    <row r="19" spans="1:22">
      <c r="A19" s="437">
        <v>2.4</v>
      </c>
      <c r="B19" s="467" t="s">
        <v>780</v>
      </c>
      <c r="C19" s="739"/>
      <c r="D19" s="726"/>
      <c r="E19" s="726"/>
      <c r="F19" s="726"/>
      <c r="G19" s="726"/>
      <c r="H19" s="726"/>
      <c r="I19" s="726"/>
      <c r="J19" s="726"/>
      <c r="K19" s="726"/>
      <c r="L19" s="726"/>
      <c r="M19" s="726"/>
      <c r="N19" s="726"/>
      <c r="O19" s="726"/>
      <c r="P19" s="726"/>
      <c r="Q19" s="726"/>
      <c r="R19" s="726"/>
      <c r="S19" s="726"/>
      <c r="T19" s="726"/>
      <c r="U19" s="726"/>
      <c r="V19" s="447"/>
    </row>
    <row r="20" spans="1:22">
      <c r="A20" s="437">
        <v>2.5</v>
      </c>
      <c r="B20" s="467" t="s">
        <v>781</v>
      </c>
      <c r="C20" s="739"/>
      <c r="D20" s="726"/>
      <c r="E20" s="726"/>
      <c r="F20" s="726"/>
      <c r="G20" s="726"/>
      <c r="H20" s="726"/>
      <c r="I20" s="726"/>
      <c r="J20" s="726"/>
      <c r="K20" s="726"/>
      <c r="L20" s="726"/>
      <c r="M20" s="726"/>
      <c r="N20" s="726"/>
      <c r="O20" s="726"/>
      <c r="P20" s="726"/>
      <c r="Q20" s="726"/>
      <c r="R20" s="726"/>
      <c r="S20" s="726"/>
      <c r="T20" s="726"/>
      <c r="U20" s="726"/>
      <c r="V20" s="447"/>
    </row>
    <row r="21" spans="1:22">
      <c r="A21" s="437">
        <v>2.6</v>
      </c>
      <c r="B21" s="467" t="s">
        <v>782</v>
      </c>
      <c r="C21" s="739"/>
      <c r="D21" s="726"/>
      <c r="E21" s="726"/>
      <c r="F21" s="726"/>
      <c r="G21" s="726"/>
      <c r="H21" s="726"/>
      <c r="I21" s="726"/>
      <c r="J21" s="726"/>
      <c r="K21" s="726"/>
      <c r="L21" s="726"/>
      <c r="M21" s="726"/>
      <c r="N21" s="726"/>
      <c r="O21" s="726"/>
      <c r="P21" s="726"/>
      <c r="Q21" s="726"/>
      <c r="R21" s="726"/>
      <c r="S21" s="726"/>
      <c r="T21" s="726"/>
      <c r="U21" s="726"/>
      <c r="V21" s="447"/>
    </row>
    <row r="22" spans="1:22" ht="15">
      <c r="A22" s="466">
        <v>3</v>
      </c>
      <c r="B22" s="429" t="s">
        <v>784</v>
      </c>
      <c r="C22" s="728">
        <f>SUM(C23:C28)</f>
        <v>138203488.11622426</v>
      </c>
      <c r="D22" s="728">
        <f>SUM(D23:D28)</f>
        <v>11270368.542225</v>
      </c>
      <c r="E22" s="756"/>
      <c r="F22" s="756"/>
      <c r="G22" s="757">
        <f>SUM(G23:G28)</f>
        <v>0</v>
      </c>
      <c r="H22" s="756"/>
      <c r="I22" s="756"/>
      <c r="J22" s="756"/>
      <c r="K22" s="756"/>
      <c r="L22" s="757">
        <f t="shared" ref="L22" si="2">SUM(L23:L28)</f>
        <v>0</v>
      </c>
      <c r="M22" s="756"/>
      <c r="N22" s="756"/>
      <c r="O22" s="756"/>
      <c r="P22" s="756"/>
      <c r="Q22" s="756"/>
      <c r="R22" s="756"/>
      <c r="S22" s="756"/>
      <c r="T22" s="756"/>
      <c r="U22" s="756">
        <f t="shared" ref="U22" si="3">SUM(U23:U28)</f>
        <v>0</v>
      </c>
      <c r="V22" s="447"/>
    </row>
    <row r="23" spans="1:22">
      <c r="A23" s="437">
        <v>3.1</v>
      </c>
      <c r="B23" s="467" t="s">
        <v>777</v>
      </c>
      <c r="C23" s="739">
        <v>0</v>
      </c>
      <c r="D23" s="726">
        <v>0</v>
      </c>
      <c r="E23" s="756"/>
      <c r="F23" s="756"/>
      <c r="G23" s="437"/>
      <c r="H23" s="756"/>
      <c r="I23" s="756"/>
      <c r="J23" s="756"/>
      <c r="K23" s="756"/>
      <c r="L23" s="437"/>
      <c r="M23" s="756"/>
      <c r="N23" s="756"/>
      <c r="O23" s="756"/>
      <c r="P23" s="756"/>
      <c r="Q23" s="756"/>
      <c r="R23" s="756"/>
      <c r="S23" s="756"/>
      <c r="T23" s="756"/>
      <c r="U23" s="756"/>
      <c r="V23" s="447"/>
    </row>
    <row r="24" spans="1:22">
      <c r="A24" s="437">
        <v>3.2</v>
      </c>
      <c r="B24" s="467" t="s">
        <v>778</v>
      </c>
      <c r="C24" s="739">
        <v>0</v>
      </c>
      <c r="D24" s="726">
        <v>0</v>
      </c>
      <c r="E24" s="756"/>
      <c r="F24" s="756"/>
      <c r="G24" s="437"/>
      <c r="H24" s="756"/>
      <c r="I24" s="756"/>
      <c r="J24" s="756"/>
      <c r="K24" s="756"/>
      <c r="L24" s="437"/>
      <c r="M24" s="756"/>
      <c r="N24" s="756"/>
      <c r="O24" s="756"/>
      <c r="P24" s="756"/>
      <c r="Q24" s="756"/>
      <c r="R24" s="756"/>
      <c r="S24" s="756"/>
      <c r="T24" s="756"/>
      <c r="U24" s="756"/>
      <c r="V24" s="447"/>
    </row>
    <row r="25" spans="1:22">
      <c r="A25" s="437">
        <v>3.3</v>
      </c>
      <c r="B25" s="467" t="s">
        <v>779</v>
      </c>
      <c r="C25" s="739">
        <v>5430860</v>
      </c>
      <c r="D25" s="726">
        <v>5430860</v>
      </c>
      <c r="E25" s="756"/>
      <c r="F25" s="756"/>
      <c r="G25" s="437"/>
      <c r="H25" s="756"/>
      <c r="I25" s="756"/>
      <c r="J25" s="756"/>
      <c r="K25" s="756"/>
      <c r="L25" s="437"/>
      <c r="M25" s="756"/>
      <c r="N25" s="756"/>
      <c r="O25" s="756"/>
      <c r="P25" s="756"/>
      <c r="Q25" s="756"/>
      <c r="R25" s="756"/>
      <c r="S25" s="756"/>
      <c r="T25" s="756"/>
      <c r="U25" s="756"/>
      <c r="V25" s="447"/>
    </row>
    <row r="26" spans="1:22">
      <c r="A26" s="437">
        <v>3.4</v>
      </c>
      <c r="B26" s="467" t="s">
        <v>780</v>
      </c>
      <c r="C26" s="739">
        <v>7939748.7199999997</v>
      </c>
      <c r="D26" s="726">
        <v>543568.72</v>
      </c>
      <c r="E26" s="756"/>
      <c r="F26" s="756"/>
      <c r="G26" s="437"/>
      <c r="H26" s="756"/>
      <c r="I26" s="756"/>
      <c r="J26" s="756"/>
      <c r="K26" s="756"/>
      <c r="L26" s="437"/>
      <c r="M26" s="756"/>
      <c r="N26" s="756"/>
      <c r="O26" s="756"/>
      <c r="P26" s="756"/>
      <c r="Q26" s="756"/>
      <c r="R26" s="756"/>
      <c r="S26" s="756"/>
      <c r="T26" s="756"/>
      <c r="U26" s="756"/>
      <c r="V26" s="447"/>
    </row>
    <row r="27" spans="1:22">
      <c r="A27" s="437">
        <v>3.5</v>
      </c>
      <c r="B27" s="467" t="s">
        <v>781</v>
      </c>
      <c r="C27" s="739">
        <v>65480082.036238</v>
      </c>
      <c r="D27" s="726">
        <v>5217124.8722249996</v>
      </c>
      <c r="E27" s="756"/>
      <c r="F27" s="756"/>
      <c r="G27" s="437"/>
      <c r="H27" s="756"/>
      <c r="I27" s="756"/>
      <c r="J27" s="756"/>
      <c r="K27" s="756"/>
      <c r="L27" s="437"/>
      <c r="M27" s="756"/>
      <c r="N27" s="756"/>
      <c r="O27" s="756"/>
      <c r="P27" s="756"/>
      <c r="Q27" s="756"/>
      <c r="R27" s="756"/>
      <c r="S27" s="756"/>
      <c r="T27" s="756"/>
      <c r="U27" s="756"/>
      <c r="V27" s="447"/>
    </row>
    <row r="28" spans="1:22">
      <c r="A28" s="437">
        <v>3.6</v>
      </c>
      <c r="B28" s="467" t="s">
        <v>782</v>
      </c>
      <c r="C28" s="739">
        <v>59352797.359986261</v>
      </c>
      <c r="D28" s="726">
        <v>78814.95</v>
      </c>
      <c r="E28" s="756"/>
      <c r="F28" s="756"/>
      <c r="G28" s="437"/>
      <c r="H28" s="756"/>
      <c r="I28" s="756"/>
      <c r="J28" s="756"/>
      <c r="K28" s="756"/>
      <c r="L28" s="437"/>
      <c r="M28" s="756"/>
      <c r="N28" s="756"/>
      <c r="O28" s="756"/>
      <c r="P28" s="756"/>
      <c r="Q28" s="756"/>
      <c r="R28" s="756"/>
      <c r="S28" s="756"/>
      <c r="T28" s="756"/>
      <c r="U28" s="756"/>
      <c r="V28" s="447"/>
    </row>
  </sheetData>
  <mergeCells count="6">
    <mergeCell ref="A5:B7"/>
    <mergeCell ref="C5:U5"/>
    <mergeCell ref="C6:C7"/>
    <mergeCell ref="D6:F6"/>
    <mergeCell ref="G6:K6"/>
    <mergeCell ref="M6:U6"/>
  </mergeCells>
  <pageMargins left="0.7" right="0.7" top="0.75" bottom="0.75" header="0.3" footer="0.3"/>
  <pageSetup scale="2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65" zoomScaleNormal="65" workbookViewId="0">
      <selection activeCell="O55" sqref="O55"/>
    </sheetView>
  </sheetViews>
  <sheetFormatPr defaultColWidth="9.140625" defaultRowHeight="12.75"/>
  <cols>
    <col min="1" max="1" width="11.85546875" style="422" bestFit="1" customWidth="1"/>
    <col min="2" max="2" width="90.28515625" style="422" bestFit="1" customWidth="1"/>
    <col min="3" max="3" width="20.140625" style="422" customWidth="1"/>
    <col min="4" max="4" width="22.28515625" style="422" customWidth="1"/>
    <col min="5" max="5" width="17.140625" style="422" customWidth="1"/>
    <col min="6" max="7" width="22.28515625" style="422" customWidth="1"/>
    <col min="8" max="8" width="17.140625" style="422" customWidth="1"/>
    <col min="9" max="14" width="22.28515625" style="422" customWidth="1"/>
    <col min="15" max="15" width="23.28515625" style="422" bestFit="1" customWidth="1"/>
    <col min="16" max="16" width="21.7109375" style="422" bestFit="1" customWidth="1"/>
    <col min="17" max="19" width="19" style="422" bestFit="1" customWidth="1"/>
    <col min="20" max="20" width="15.42578125" style="422" customWidth="1"/>
    <col min="21" max="21" width="20" style="422" customWidth="1"/>
    <col min="22" max="16384" width="9.140625" style="422"/>
  </cols>
  <sheetData>
    <row r="1" spans="1:21">
      <c r="A1" s="421" t="s">
        <v>188</v>
      </c>
      <c r="B1" s="425" t="str">
        <f>Info!C2</f>
        <v>სს ”ლიბერთი ბანკი”</v>
      </c>
    </row>
    <row r="2" spans="1:21">
      <c r="A2" s="423" t="s">
        <v>189</v>
      </c>
      <c r="B2" s="588">
        <f>'1. key ratios'!B2</f>
        <v>44377</v>
      </c>
    </row>
    <row r="3" spans="1:21">
      <c r="A3" s="424" t="s">
        <v>785</v>
      </c>
      <c r="B3" s="425"/>
      <c r="C3" s="425"/>
    </row>
    <row r="4" spans="1:21">
      <c r="A4" s="424"/>
      <c r="B4" s="425"/>
      <c r="C4" s="425"/>
    </row>
    <row r="5" spans="1:21" s="445" customFormat="1" ht="13.5" customHeight="1">
      <c r="A5" s="845" t="s">
        <v>786</v>
      </c>
      <c r="B5" s="846"/>
      <c r="C5" s="851" t="s">
        <v>787</v>
      </c>
      <c r="D5" s="852"/>
      <c r="E5" s="852"/>
      <c r="F5" s="852"/>
      <c r="G5" s="852"/>
      <c r="H5" s="852"/>
      <c r="I5" s="852"/>
      <c r="J5" s="852"/>
      <c r="K5" s="852"/>
      <c r="L5" s="852"/>
      <c r="M5" s="852"/>
      <c r="N5" s="852"/>
      <c r="O5" s="852"/>
      <c r="P5" s="852"/>
      <c r="Q5" s="852"/>
      <c r="R5" s="852"/>
      <c r="S5" s="852"/>
      <c r="T5" s="853"/>
      <c r="U5" s="540"/>
    </row>
    <row r="6" spans="1:21" s="445" customFormat="1">
      <c r="A6" s="847"/>
      <c r="B6" s="848"/>
      <c r="C6" s="830" t="s">
        <v>68</v>
      </c>
      <c r="D6" s="851" t="s">
        <v>788</v>
      </c>
      <c r="E6" s="852"/>
      <c r="F6" s="853"/>
      <c r="G6" s="851" t="s">
        <v>789</v>
      </c>
      <c r="H6" s="852"/>
      <c r="I6" s="852"/>
      <c r="J6" s="852"/>
      <c r="K6" s="853"/>
      <c r="L6" s="854" t="s">
        <v>790</v>
      </c>
      <c r="M6" s="855"/>
      <c r="N6" s="855"/>
      <c r="O6" s="855"/>
      <c r="P6" s="855"/>
      <c r="Q6" s="855"/>
      <c r="R6" s="855"/>
      <c r="S6" s="855"/>
      <c r="T6" s="856"/>
      <c r="U6" s="535"/>
    </row>
    <row r="7" spans="1:21" s="445" customFormat="1" ht="25.5">
      <c r="A7" s="849"/>
      <c r="B7" s="850"/>
      <c r="C7" s="830"/>
      <c r="E7" s="481" t="s">
        <v>764</v>
      </c>
      <c r="F7" s="539" t="s">
        <v>765</v>
      </c>
      <c r="H7" s="481" t="s">
        <v>764</v>
      </c>
      <c r="I7" s="539" t="s">
        <v>791</v>
      </c>
      <c r="J7" s="539" t="s">
        <v>766</v>
      </c>
      <c r="K7" s="539" t="s">
        <v>767</v>
      </c>
      <c r="L7" s="541"/>
      <c r="M7" s="481" t="s">
        <v>768</v>
      </c>
      <c r="N7" s="539" t="s">
        <v>766</v>
      </c>
      <c r="O7" s="539" t="s">
        <v>769</v>
      </c>
      <c r="P7" s="539" t="s">
        <v>770</v>
      </c>
      <c r="Q7" s="539" t="s">
        <v>771</v>
      </c>
      <c r="R7" s="539" t="s">
        <v>772</v>
      </c>
      <c r="S7" s="539" t="s">
        <v>773</v>
      </c>
      <c r="T7" s="542" t="s">
        <v>774</v>
      </c>
      <c r="U7" s="540"/>
    </row>
    <row r="8" spans="1:21">
      <c r="A8" s="468">
        <v>1</v>
      </c>
      <c r="B8" s="462" t="s">
        <v>776</v>
      </c>
      <c r="C8" s="740">
        <v>1822437568.9456823</v>
      </c>
      <c r="D8" s="726">
        <v>1589537474.6338682</v>
      </c>
      <c r="E8" s="726">
        <v>17864845.730495993</v>
      </c>
      <c r="F8" s="726">
        <v>734742.72153527988</v>
      </c>
      <c r="G8" s="726">
        <v>109529280.32965797</v>
      </c>
      <c r="H8" s="726">
        <v>6032676.452752999</v>
      </c>
      <c r="I8" s="726">
        <v>5084580.3670959994</v>
      </c>
      <c r="J8" s="726">
        <v>199426.49999999997</v>
      </c>
      <c r="K8" s="726">
        <v>11370.5</v>
      </c>
      <c r="L8" s="726">
        <v>123370813.982152</v>
      </c>
      <c r="M8" s="726">
        <v>6195994.1048950003</v>
      </c>
      <c r="N8" s="726">
        <v>4319526.3730980018</v>
      </c>
      <c r="O8" s="726">
        <v>36504962.997159012</v>
      </c>
      <c r="P8" s="726">
        <v>9775906.4510460012</v>
      </c>
      <c r="Q8" s="726">
        <v>8407241.2632640004</v>
      </c>
      <c r="R8" s="726">
        <v>24300821.832190003</v>
      </c>
      <c r="S8" s="726">
        <v>0</v>
      </c>
      <c r="T8" s="726">
        <v>16907.605</v>
      </c>
      <c r="U8" s="447"/>
    </row>
    <row r="9" spans="1:21">
      <c r="A9" s="467">
        <v>1.1000000000000001</v>
      </c>
      <c r="B9" s="467" t="s">
        <v>792</v>
      </c>
      <c r="C9" s="739">
        <v>945910770.4301486</v>
      </c>
      <c r="D9" s="726">
        <v>784769495.2157135</v>
      </c>
      <c r="E9" s="726">
        <v>7981856.3304960001</v>
      </c>
      <c r="F9" s="726">
        <v>86305.98000000001</v>
      </c>
      <c r="G9" s="726">
        <v>99264263.909657985</v>
      </c>
      <c r="H9" s="726">
        <v>5001799.9027529992</v>
      </c>
      <c r="I9" s="726">
        <v>1599859.9170959999</v>
      </c>
      <c r="J9" s="726">
        <v>46719.39</v>
      </c>
      <c r="K9" s="726">
        <v>0</v>
      </c>
      <c r="L9" s="726">
        <v>61877011.304777019</v>
      </c>
      <c r="M9" s="726">
        <v>3935256.0648949989</v>
      </c>
      <c r="N9" s="726">
        <v>963006.72309799981</v>
      </c>
      <c r="O9" s="726">
        <v>22839755.568354998</v>
      </c>
      <c r="P9" s="726">
        <v>2631319.231046</v>
      </c>
      <c r="Q9" s="726">
        <v>2531955.3332640002</v>
      </c>
      <c r="R9" s="726">
        <v>2480363.1636190005</v>
      </c>
      <c r="S9" s="726">
        <v>0</v>
      </c>
      <c r="T9" s="726">
        <v>16907.605</v>
      </c>
      <c r="U9" s="447"/>
    </row>
    <row r="10" spans="1:21">
      <c r="A10" s="469" t="s">
        <v>252</v>
      </c>
      <c r="B10" s="469" t="s">
        <v>793</v>
      </c>
      <c r="C10" s="741">
        <v>700128430.52566803</v>
      </c>
      <c r="D10" s="726">
        <v>547225575.23019707</v>
      </c>
      <c r="E10" s="726">
        <v>2794621.3400300005</v>
      </c>
      <c r="F10" s="726">
        <v>76305.98000000001</v>
      </c>
      <c r="G10" s="726">
        <v>96526207.889658019</v>
      </c>
      <c r="H10" s="726">
        <v>4089299.0327529996</v>
      </c>
      <c r="I10" s="726">
        <v>1077644.3670960001</v>
      </c>
      <c r="J10" s="726">
        <v>46719.39</v>
      </c>
      <c r="K10" s="726">
        <v>0</v>
      </c>
      <c r="L10" s="726">
        <v>56376647.405813009</v>
      </c>
      <c r="M10" s="726">
        <v>3701252.5248949993</v>
      </c>
      <c r="N10" s="726">
        <v>626879.22913400014</v>
      </c>
      <c r="O10" s="726">
        <v>22177070.308355</v>
      </c>
      <c r="P10" s="726">
        <v>1255084.691046</v>
      </c>
      <c r="Q10" s="726">
        <v>1860743.303264</v>
      </c>
      <c r="R10" s="726">
        <v>755139.12361899985</v>
      </c>
      <c r="S10" s="726">
        <v>0</v>
      </c>
      <c r="T10" s="726">
        <v>0</v>
      </c>
      <c r="U10" s="447"/>
    </row>
    <row r="11" spans="1:21">
      <c r="A11" s="470" t="s">
        <v>794</v>
      </c>
      <c r="B11" s="471" t="s">
        <v>795</v>
      </c>
      <c r="C11" s="742">
        <v>407189465.30194509</v>
      </c>
      <c r="D11" s="726">
        <v>297709798.45246804</v>
      </c>
      <c r="E11" s="726">
        <v>2291086.8800299997</v>
      </c>
      <c r="F11" s="726">
        <v>76305.98000000001</v>
      </c>
      <c r="G11" s="726">
        <v>82382746.695829019</v>
      </c>
      <c r="H11" s="726">
        <v>4075454.2127529997</v>
      </c>
      <c r="I11" s="726">
        <v>974272.05709600006</v>
      </c>
      <c r="J11" s="726">
        <v>46719.39</v>
      </c>
      <c r="K11" s="726">
        <v>0</v>
      </c>
      <c r="L11" s="726">
        <v>27096920.153647996</v>
      </c>
      <c r="M11" s="726">
        <v>2231105.2789269998</v>
      </c>
      <c r="N11" s="726">
        <v>278001.03933100001</v>
      </c>
      <c r="O11" s="726">
        <v>428143.77927200001</v>
      </c>
      <c r="P11" s="726">
        <v>1064436.211046</v>
      </c>
      <c r="Q11" s="726">
        <v>1845973.7632640004</v>
      </c>
      <c r="R11" s="726">
        <v>502339.48000000004</v>
      </c>
      <c r="S11" s="726">
        <v>0</v>
      </c>
      <c r="T11" s="726">
        <v>0</v>
      </c>
      <c r="U11" s="447"/>
    </row>
    <row r="12" spans="1:21">
      <c r="A12" s="470" t="s">
        <v>796</v>
      </c>
      <c r="B12" s="471" t="s">
        <v>797</v>
      </c>
      <c r="C12" s="742">
        <v>123647306.83994798</v>
      </c>
      <c r="D12" s="726">
        <v>114557492.59407601</v>
      </c>
      <c r="E12" s="726">
        <v>267480.40000000002</v>
      </c>
      <c r="F12" s="726">
        <v>0</v>
      </c>
      <c r="G12" s="726">
        <v>6989723.6826220006</v>
      </c>
      <c r="H12" s="726">
        <v>13844.82</v>
      </c>
      <c r="I12" s="726">
        <v>103372.31</v>
      </c>
      <c r="J12" s="726">
        <v>0</v>
      </c>
      <c r="K12" s="726">
        <v>0</v>
      </c>
      <c r="L12" s="726">
        <v>2100090.5632500001</v>
      </c>
      <c r="M12" s="726">
        <v>601864.06562600005</v>
      </c>
      <c r="N12" s="726">
        <v>0</v>
      </c>
      <c r="O12" s="726">
        <v>150806.621419</v>
      </c>
      <c r="P12" s="726">
        <v>147763.22</v>
      </c>
      <c r="Q12" s="726">
        <v>12399.71</v>
      </c>
      <c r="R12" s="726">
        <v>15675.25</v>
      </c>
      <c r="S12" s="726">
        <v>0</v>
      </c>
      <c r="T12" s="726">
        <v>0</v>
      </c>
      <c r="U12" s="447"/>
    </row>
    <row r="13" spans="1:21">
      <c r="A13" s="470" t="s">
        <v>798</v>
      </c>
      <c r="B13" s="471" t="s">
        <v>799</v>
      </c>
      <c r="C13" s="742">
        <v>79943224.93645902</v>
      </c>
      <c r="D13" s="726">
        <v>50092676.413935997</v>
      </c>
      <c r="E13" s="726">
        <v>68267.679999999993</v>
      </c>
      <c r="F13" s="726">
        <v>0</v>
      </c>
      <c r="G13" s="726">
        <v>6390134.5599579997</v>
      </c>
      <c r="H13" s="726">
        <v>0</v>
      </c>
      <c r="I13" s="726">
        <v>0</v>
      </c>
      <c r="J13" s="726">
        <v>0</v>
      </c>
      <c r="K13" s="726">
        <v>0</v>
      </c>
      <c r="L13" s="726">
        <v>23460413.962565001</v>
      </c>
      <c r="M13" s="726">
        <v>841250.18034199998</v>
      </c>
      <c r="N13" s="726">
        <v>0</v>
      </c>
      <c r="O13" s="726">
        <v>19331972.769935999</v>
      </c>
      <c r="P13" s="726">
        <v>0</v>
      </c>
      <c r="Q13" s="726">
        <v>0</v>
      </c>
      <c r="R13" s="726">
        <v>20000</v>
      </c>
      <c r="S13" s="726">
        <v>0</v>
      </c>
      <c r="T13" s="726">
        <v>0</v>
      </c>
      <c r="U13" s="447"/>
    </row>
    <row r="14" spans="1:21">
      <c r="A14" s="470" t="s">
        <v>800</v>
      </c>
      <c r="B14" s="471" t="s">
        <v>801</v>
      </c>
      <c r="C14" s="742">
        <v>89348433.447316006</v>
      </c>
      <c r="D14" s="726">
        <v>84865607.769717023</v>
      </c>
      <c r="E14" s="726">
        <v>167786.38</v>
      </c>
      <c r="F14" s="726">
        <v>0</v>
      </c>
      <c r="G14" s="726">
        <v>763602.95124899992</v>
      </c>
      <c r="H14" s="726">
        <v>0</v>
      </c>
      <c r="I14" s="726">
        <v>0</v>
      </c>
      <c r="J14" s="726">
        <v>0</v>
      </c>
      <c r="K14" s="726">
        <v>0</v>
      </c>
      <c r="L14" s="726">
        <v>3719222.7263500001</v>
      </c>
      <c r="M14" s="726">
        <v>27033</v>
      </c>
      <c r="N14" s="726">
        <v>348878.18980300002</v>
      </c>
      <c r="O14" s="726">
        <v>2266147.1377280001</v>
      </c>
      <c r="P14" s="726">
        <v>42885.26</v>
      </c>
      <c r="Q14" s="726">
        <v>2369.83</v>
      </c>
      <c r="R14" s="726">
        <v>217124.39361900001</v>
      </c>
      <c r="S14" s="726">
        <v>0</v>
      </c>
      <c r="T14" s="726">
        <v>0</v>
      </c>
      <c r="U14" s="447"/>
    </row>
    <row r="15" spans="1:21">
      <c r="A15" s="472">
        <v>1.2</v>
      </c>
      <c r="B15" s="473" t="s">
        <v>802</v>
      </c>
      <c r="C15" s="743">
        <v>50298388.519491315</v>
      </c>
      <c r="D15" s="726">
        <v>15695389.904314261</v>
      </c>
      <c r="E15" s="726">
        <v>159637.12660992003</v>
      </c>
      <c r="F15" s="726">
        <v>1726.1196</v>
      </c>
      <c r="G15" s="726">
        <v>9926426.3909658045</v>
      </c>
      <c r="H15" s="726">
        <v>500179.99027530005</v>
      </c>
      <c r="I15" s="726">
        <v>159985.9917096</v>
      </c>
      <c r="J15" s="726">
        <v>4671.9390000000003</v>
      </c>
      <c r="K15" s="726">
        <v>0</v>
      </c>
      <c r="L15" s="726">
        <v>24676572.224211175</v>
      </c>
      <c r="M15" s="726">
        <v>1420835.0624720999</v>
      </c>
      <c r="N15" s="726">
        <v>418712.50563610013</v>
      </c>
      <c r="O15" s="726">
        <v>7560651.8220521007</v>
      </c>
      <c r="P15" s="726">
        <v>2039083.9513137997</v>
      </c>
      <c r="Q15" s="726">
        <v>2033614.2660245001</v>
      </c>
      <c r="R15" s="726">
        <v>2480363.1636190005</v>
      </c>
      <c r="S15" s="726">
        <v>0</v>
      </c>
      <c r="T15" s="726">
        <v>16907.605</v>
      </c>
      <c r="U15" s="447"/>
    </row>
    <row r="16" spans="1:21">
      <c r="A16" s="474">
        <v>1.3</v>
      </c>
      <c r="B16" s="473" t="s">
        <v>803</v>
      </c>
      <c r="C16" s="744"/>
      <c r="D16" s="744"/>
      <c r="E16" s="744"/>
      <c r="F16" s="744"/>
      <c r="G16" s="744"/>
      <c r="H16" s="744"/>
      <c r="I16" s="744"/>
      <c r="J16" s="744"/>
      <c r="K16" s="744"/>
      <c r="L16" s="744"/>
      <c r="M16" s="744"/>
      <c r="N16" s="744"/>
      <c r="O16" s="744"/>
      <c r="P16" s="744"/>
      <c r="Q16" s="744"/>
      <c r="R16" s="744"/>
      <c r="S16" s="744"/>
      <c r="T16" s="744"/>
      <c r="U16" s="447"/>
    </row>
    <row r="17" spans="1:21" s="445" customFormat="1" ht="25.5">
      <c r="A17" s="475" t="s">
        <v>804</v>
      </c>
      <c r="B17" s="476" t="s">
        <v>805</v>
      </c>
      <c r="C17" s="745">
        <v>898379556.68157411</v>
      </c>
      <c r="D17" s="746">
        <v>739390740.17232418</v>
      </c>
      <c r="E17" s="746">
        <v>6428810.330496002</v>
      </c>
      <c r="F17" s="746">
        <v>86305.98000000001</v>
      </c>
      <c r="G17" s="746">
        <v>98503935.358708963</v>
      </c>
      <c r="H17" s="746">
        <v>4779571.4027530011</v>
      </c>
      <c r="I17" s="746">
        <v>1498789.3170960001</v>
      </c>
      <c r="J17" s="746">
        <v>46719.39</v>
      </c>
      <c r="K17" s="746">
        <v>0</v>
      </c>
      <c r="L17" s="746">
        <v>60484881.150539547</v>
      </c>
      <c r="M17" s="746">
        <v>3888356.4451628653</v>
      </c>
      <c r="N17" s="746">
        <v>896943.00309799996</v>
      </c>
      <c r="O17" s="746">
        <v>22500444.340926994</v>
      </c>
      <c r="P17" s="746">
        <v>2288067.4416460004</v>
      </c>
      <c r="Q17" s="746">
        <v>2416963.4335640008</v>
      </c>
      <c r="R17" s="746">
        <v>2204196.4524000012</v>
      </c>
      <c r="S17" s="746">
        <v>0</v>
      </c>
      <c r="T17" s="746">
        <v>16907.605</v>
      </c>
      <c r="U17" s="451"/>
    </row>
    <row r="18" spans="1:21" s="445" customFormat="1" ht="25.5">
      <c r="A18" s="477" t="s">
        <v>806</v>
      </c>
      <c r="B18" s="477" t="s">
        <v>807</v>
      </c>
      <c r="C18" s="747">
        <v>655575329.94235647</v>
      </c>
      <c r="D18" s="746">
        <v>504351741.04187471</v>
      </c>
      <c r="E18" s="746">
        <v>2765888.1600300004</v>
      </c>
      <c r="F18" s="746">
        <v>76305.98000000001</v>
      </c>
      <c r="G18" s="746">
        <v>96481576.348709032</v>
      </c>
      <c r="H18" s="746">
        <v>4089299.0327529996</v>
      </c>
      <c r="I18" s="746">
        <v>1077644.3670960001</v>
      </c>
      <c r="J18" s="746">
        <v>46719.39</v>
      </c>
      <c r="K18" s="746">
        <v>0</v>
      </c>
      <c r="L18" s="746">
        <v>54742012.551772557</v>
      </c>
      <c r="M18" s="746">
        <v>3695213.6051628655</v>
      </c>
      <c r="N18" s="746">
        <v>603511.93933100009</v>
      </c>
      <c r="O18" s="746">
        <v>21001229.830926996</v>
      </c>
      <c r="P18" s="746">
        <v>1216946.2016459999</v>
      </c>
      <c r="Q18" s="746">
        <v>1858376.633564</v>
      </c>
      <c r="R18" s="746">
        <v>550681.21239999996</v>
      </c>
      <c r="S18" s="746">
        <v>0</v>
      </c>
      <c r="T18" s="746">
        <v>0</v>
      </c>
      <c r="U18" s="451"/>
    </row>
    <row r="19" spans="1:21" s="445" customFormat="1">
      <c r="A19" s="475" t="s">
        <v>808</v>
      </c>
      <c r="B19" s="478" t="s">
        <v>809</v>
      </c>
      <c r="C19" s="748">
        <v>1394245811.7276022</v>
      </c>
      <c r="D19" s="746">
        <v>1113996920.6037264</v>
      </c>
      <c r="E19" s="746">
        <v>5444364.502670547</v>
      </c>
      <c r="F19" s="746">
        <v>144608.00099999999</v>
      </c>
      <c r="G19" s="746">
        <v>140934160.64288083</v>
      </c>
      <c r="H19" s="746">
        <v>10299824.506811602</v>
      </c>
      <c r="I19" s="746">
        <v>1293510.9787883125</v>
      </c>
      <c r="J19" s="746">
        <v>120776.51</v>
      </c>
      <c r="K19" s="746">
        <v>0</v>
      </c>
      <c r="L19" s="746">
        <v>139314730.48099634</v>
      </c>
      <c r="M19" s="746">
        <v>5050718.8971500155</v>
      </c>
      <c r="N19" s="746">
        <v>2019477.7614454753</v>
      </c>
      <c r="O19" s="746">
        <v>72354725.972784102</v>
      </c>
      <c r="P19" s="746">
        <v>2812225.015973879</v>
      </c>
      <c r="Q19" s="746">
        <v>5410466.3123777891</v>
      </c>
      <c r="R19" s="746">
        <v>5126171.3310386855</v>
      </c>
      <c r="S19" s="746">
        <v>0</v>
      </c>
      <c r="T19" s="746">
        <v>7957.9700553116818</v>
      </c>
      <c r="U19" s="451"/>
    </row>
    <row r="20" spans="1:21" s="445" customFormat="1">
      <c r="A20" s="477" t="s">
        <v>810</v>
      </c>
      <c r="B20" s="477" t="s">
        <v>811</v>
      </c>
      <c r="C20" s="747">
        <v>865587520.19876313</v>
      </c>
      <c r="D20" s="746">
        <v>668016529.97740602</v>
      </c>
      <c r="E20" s="746">
        <v>4136973.7472946038</v>
      </c>
      <c r="F20" s="746">
        <v>142608.00099999999</v>
      </c>
      <c r="G20" s="746">
        <v>136991273.62063229</v>
      </c>
      <c r="H20" s="746">
        <v>9342568.1368116029</v>
      </c>
      <c r="I20" s="746">
        <v>1139512.0567397487</v>
      </c>
      <c r="J20" s="746">
        <v>120776.51</v>
      </c>
      <c r="K20" s="746">
        <v>0</v>
      </c>
      <c r="L20" s="746">
        <v>60579716.600725532</v>
      </c>
      <c r="M20" s="746">
        <v>4583439.7658569105</v>
      </c>
      <c r="N20" s="746">
        <v>701691.96066900005</v>
      </c>
      <c r="O20" s="746">
        <v>1383810.2893730002</v>
      </c>
      <c r="P20" s="746">
        <v>1955579.842919504</v>
      </c>
      <c r="Q20" s="746">
        <v>4384415.5056973137</v>
      </c>
      <c r="R20" s="746">
        <v>1949525.0410386869</v>
      </c>
      <c r="S20" s="746">
        <v>0</v>
      </c>
      <c r="T20" s="746">
        <v>0</v>
      </c>
      <c r="U20" s="451"/>
    </row>
    <row r="21" spans="1:21" s="445" customFormat="1">
      <c r="A21" s="479">
        <v>1.4</v>
      </c>
      <c r="B21" s="521" t="s">
        <v>944</v>
      </c>
      <c r="C21" s="749">
        <v>677773.6179999999</v>
      </c>
      <c r="D21" s="746">
        <v>677773.6179999999</v>
      </c>
      <c r="E21" s="746">
        <v>0</v>
      </c>
      <c r="F21" s="746">
        <v>0</v>
      </c>
      <c r="G21" s="746">
        <v>0</v>
      </c>
      <c r="H21" s="746">
        <v>0</v>
      </c>
      <c r="I21" s="746">
        <v>0</v>
      </c>
      <c r="J21" s="746">
        <v>0</v>
      </c>
      <c r="K21" s="746">
        <v>0</v>
      </c>
      <c r="L21" s="746">
        <v>0</v>
      </c>
      <c r="M21" s="746">
        <v>0</v>
      </c>
      <c r="N21" s="746">
        <v>0</v>
      </c>
      <c r="O21" s="746">
        <v>0</v>
      </c>
      <c r="P21" s="746">
        <v>0</v>
      </c>
      <c r="Q21" s="746">
        <v>0</v>
      </c>
      <c r="R21" s="746">
        <v>0</v>
      </c>
      <c r="S21" s="746">
        <v>0</v>
      </c>
      <c r="T21" s="746">
        <v>0</v>
      </c>
      <c r="U21" s="451"/>
    </row>
    <row r="22" spans="1:21" s="445" customFormat="1">
      <c r="A22" s="479">
        <v>1.5</v>
      </c>
      <c r="B22" s="521" t="s">
        <v>945</v>
      </c>
      <c r="C22" s="749"/>
      <c r="D22" s="746"/>
      <c r="E22" s="746"/>
      <c r="F22" s="746"/>
      <c r="G22" s="746"/>
      <c r="H22" s="746"/>
      <c r="I22" s="746"/>
      <c r="J22" s="746"/>
      <c r="K22" s="746"/>
      <c r="L22" s="746"/>
      <c r="M22" s="746"/>
      <c r="N22" s="746"/>
      <c r="O22" s="746"/>
      <c r="P22" s="746"/>
      <c r="Q22" s="746"/>
      <c r="R22" s="746"/>
      <c r="S22" s="746"/>
      <c r="T22" s="746"/>
      <c r="U22" s="451"/>
    </row>
    <row r="40" spans="3:20">
      <c r="C40" s="758"/>
      <c r="D40" s="758"/>
      <c r="E40" s="758"/>
      <c r="F40" s="758"/>
      <c r="G40" s="758"/>
      <c r="H40" s="758"/>
      <c r="I40" s="758"/>
      <c r="J40" s="758"/>
      <c r="K40" s="758"/>
      <c r="L40" s="758"/>
      <c r="M40" s="758"/>
      <c r="N40" s="758"/>
      <c r="O40" s="758"/>
      <c r="P40" s="758"/>
      <c r="Q40" s="758"/>
      <c r="R40" s="758"/>
      <c r="S40" s="758"/>
      <c r="T40" s="758"/>
    </row>
    <row r="41" spans="3:20">
      <c r="C41" s="758"/>
      <c r="D41" s="758"/>
      <c r="E41" s="758"/>
      <c r="F41" s="758"/>
      <c r="G41" s="758"/>
      <c r="H41" s="758"/>
      <c r="I41" s="758"/>
      <c r="J41" s="758"/>
      <c r="K41" s="758"/>
      <c r="L41" s="758"/>
      <c r="M41" s="758"/>
      <c r="N41" s="758"/>
      <c r="O41" s="758"/>
      <c r="P41" s="758"/>
      <c r="Q41" s="758"/>
      <c r="R41" s="758"/>
      <c r="S41" s="758"/>
      <c r="T41" s="758"/>
    </row>
    <row r="42" spans="3:20">
      <c r="C42" s="758"/>
      <c r="D42" s="758"/>
      <c r="E42" s="758"/>
      <c r="F42" s="758"/>
      <c r="G42" s="758"/>
      <c r="H42" s="758"/>
      <c r="I42" s="758"/>
      <c r="J42" s="758"/>
      <c r="K42" s="758"/>
      <c r="L42" s="758"/>
      <c r="M42" s="758"/>
      <c r="N42" s="758"/>
      <c r="O42" s="758"/>
      <c r="P42" s="758"/>
      <c r="Q42" s="758"/>
      <c r="R42" s="758"/>
      <c r="S42" s="758"/>
      <c r="T42" s="758"/>
    </row>
    <row r="43" spans="3:20">
      <c r="C43" s="758"/>
      <c r="D43" s="758"/>
      <c r="E43" s="758"/>
      <c r="F43" s="758"/>
      <c r="G43" s="758"/>
      <c r="H43" s="758"/>
      <c r="I43" s="758"/>
      <c r="J43" s="758"/>
      <c r="K43" s="758"/>
      <c r="L43" s="758"/>
      <c r="M43" s="758"/>
      <c r="N43" s="758"/>
      <c r="O43" s="758"/>
      <c r="P43" s="758"/>
      <c r="Q43" s="758"/>
      <c r="R43" s="758"/>
      <c r="S43" s="758"/>
      <c r="T43" s="758"/>
    </row>
    <row r="44" spans="3:20">
      <c r="C44" s="758"/>
      <c r="D44" s="758"/>
      <c r="E44" s="758"/>
      <c r="F44" s="758"/>
      <c r="G44" s="758"/>
      <c r="H44" s="758"/>
      <c r="I44" s="758"/>
      <c r="J44" s="758"/>
      <c r="K44" s="758"/>
      <c r="L44" s="758"/>
      <c r="M44" s="758"/>
      <c r="N44" s="758"/>
      <c r="O44" s="758"/>
      <c r="P44" s="758"/>
      <c r="Q44" s="758"/>
      <c r="R44" s="758"/>
      <c r="S44" s="758"/>
      <c r="T44" s="758"/>
    </row>
    <row r="45" spans="3:20">
      <c r="C45" s="758"/>
      <c r="D45" s="758"/>
      <c r="E45" s="758"/>
      <c r="F45" s="758"/>
      <c r="G45" s="758"/>
      <c r="H45" s="758"/>
      <c r="I45" s="758"/>
      <c r="J45" s="758"/>
      <c r="K45" s="758"/>
      <c r="L45" s="758"/>
      <c r="M45" s="758"/>
      <c r="N45" s="758"/>
      <c r="O45" s="758"/>
      <c r="P45" s="758"/>
      <c r="Q45" s="758"/>
      <c r="R45" s="758"/>
      <c r="S45" s="758"/>
      <c r="T45" s="758"/>
    </row>
    <row r="46" spans="3:20">
      <c r="C46" s="758"/>
      <c r="D46" s="758"/>
      <c r="E46" s="758"/>
      <c r="F46" s="758"/>
      <c r="G46" s="758"/>
      <c r="H46" s="758"/>
      <c r="I46" s="758"/>
      <c r="J46" s="758"/>
      <c r="K46" s="758"/>
      <c r="L46" s="758"/>
      <c r="M46" s="758"/>
      <c r="N46" s="758"/>
      <c r="O46" s="758"/>
      <c r="P46" s="758"/>
      <c r="Q46" s="758"/>
      <c r="R46" s="758"/>
      <c r="S46" s="758"/>
      <c r="T46" s="758"/>
    </row>
    <row r="47" spans="3:20">
      <c r="C47" s="758"/>
      <c r="D47" s="758"/>
      <c r="E47" s="758"/>
      <c r="F47" s="758"/>
      <c r="G47" s="758"/>
      <c r="H47" s="758"/>
      <c r="I47" s="758"/>
      <c r="J47" s="758"/>
      <c r="K47" s="758"/>
      <c r="L47" s="758"/>
      <c r="M47" s="758"/>
      <c r="N47" s="758"/>
      <c r="O47" s="758"/>
      <c r="P47" s="758"/>
      <c r="Q47" s="758"/>
      <c r="R47" s="758"/>
      <c r="S47" s="758"/>
      <c r="T47" s="758"/>
    </row>
    <row r="48" spans="3:20">
      <c r="C48" s="758"/>
      <c r="D48" s="758"/>
      <c r="E48" s="758"/>
      <c r="F48" s="758"/>
      <c r="G48" s="758"/>
      <c r="H48" s="758"/>
      <c r="I48" s="758"/>
      <c r="J48" s="758"/>
      <c r="K48" s="758"/>
      <c r="L48" s="758"/>
      <c r="M48" s="758"/>
      <c r="N48" s="758"/>
      <c r="O48" s="758"/>
      <c r="P48" s="758"/>
      <c r="Q48" s="758"/>
      <c r="R48" s="758"/>
      <c r="S48" s="758"/>
      <c r="T48" s="758"/>
    </row>
    <row r="49" spans="3:20">
      <c r="C49" s="758"/>
      <c r="D49" s="758"/>
      <c r="E49" s="758"/>
      <c r="F49" s="758"/>
      <c r="G49" s="758"/>
      <c r="H49" s="758"/>
      <c r="I49" s="758"/>
      <c r="J49" s="758"/>
      <c r="K49" s="758"/>
      <c r="L49" s="758"/>
      <c r="M49" s="758"/>
      <c r="N49" s="758"/>
      <c r="O49" s="758"/>
      <c r="P49" s="758"/>
      <c r="Q49" s="758"/>
      <c r="R49" s="758"/>
      <c r="S49" s="758"/>
      <c r="T49" s="758"/>
    </row>
    <row r="50" spans="3:20">
      <c r="C50" s="758"/>
      <c r="D50" s="758"/>
      <c r="E50" s="758"/>
      <c r="F50" s="758"/>
      <c r="G50" s="758"/>
      <c r="H50" s="758"/>
      <c r="I50" s="758"/>
      <c r="J50" s="758"/>
      <c r="K50" s="758"/>
      <c r="L50" s="758"/>
      <c r="M50" s="758"/>
      <c r="N50" s="758"/>
      <c r="O50" s="758"/>
      <c r="P50" s="758"/>
      <c r="Q50" s="758"/>
      <c r="R50" s="758"/>
      <c r="S50" s="758"/>
      <c r="T50" s="758"/>
    </row>
    <row r="51" spans="3:20">
      <c r="C51" s="758"/>
      <c r="D51" s="758"/>
      <c r="E51" s="758"/>
      <c r="F51" s="758"/>
      <c r="G51" s="758"/>
      <c r="H51" s="758"/>
      <c r="I51" s="758"/>
      <c r="J51" s="758"/>
      <c r="K51" s="758"/>
      <c r="L51" s="758"/>
      <c r="M51" s="758"/>
      <c r="N51" s="758"/>
      <c r="O51" s="758"/>
      <c r="P51" s="758"/>
      <c r="Q51" s="758"/>
      <c r="R51" s="758"/>
      <c r="S51" s="758"/>
      <c r="T51" s="758"/>
    </row>
    <row r="52" spans="3:20">
      <c r="C52" s="758"/>
      <c r="D52" s="758"/>
      <c r="E52" s="758"/>
      <c r="F52" s="758"/>
      <c r="G52" s="758"/>
      <c r="H52" s="758"/>
      <c r="I52" s="758"/>
      <c r="J52" s="758"/>
      <c r="K52" s="758"/>
      <c r="L52" s="758"/>
      <c r="M52" s="758"/>
      <c r="N52" s="758"/>
      <c r="O52" s="758"/>
      <c r="P52" s="758"/>
      <c r="Q52" s="758"/>
      <c r="R52" s="758"/>
      <c r="S52" s="758"/>
      <c r="T52" s="758"/>
    </row>
    <row r="53" spans="3:20">
      <c r="C53" s="758"/>
      <c r="D53" s="758"/>
      <c r="E53" s="758"/>
      <c r="F53" s="758"/>
      <c r="G53" s="758"/>
      <c r="H53" s="758"/>
      <c r="I53" s="758"/>
      <c r="J53" s="758"/>
      <c r="K53" s="758"/>
      <c r="L53" s="758"/>
      <c r="M53" s="758"/>
      <c r="N53" s="758"/>
      <c r="O53" s="758"/>
      <c r="P53" s="758"/>
      <c r="Q53" s="758"/>
      <c r="R53" s="758"/>
      <c r="S53" s="758"/>
      <c r="T53" s="758"/>
    </row>
    <row r="54" spans="3:20">
      <c r="C54" s="758"/>
      <c r="D54" s="758"/>
      <c r="E54" s="758"/>
      <c r="F54" s="758"/>
      <c r="G54" s="758"/>
      <c r="H54" s="758"/>
      <c r="I54" s="758"/>
      <c r="J54" s="758"/>
      <c r="K54" s="758"/>
      <c r="L54" s="758"/>
      <c r="M54" s="758"/>
      <c r="N54" s="758"/>
      <c r="O54" s="758"/>
      <c r="P54" s="758"/>
      <c r="Q54" s="758"/>
      <c r="R54" s="758"/>
      <c r="S54" s="758"/>
      <c r="T54" s="758"/>
    </row>
    <row r="55" spans="3:20">
      <c r="C55" s="75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2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5" zoomScaleNormal="75" workbookViewId="0">
      <selection activeCell="D48" sqref="D48"/>
    </sheetView>
  </sheetViews>
  <sheetFormatPr defaultColWidth="9.140625" defaultRowHeight="12.75"/>
  <cols>
    <col min="1" max="1" width="11.85546875" style="422" bestFit="1" customWidth="1"/>
    <col min="2" max="2" width="93.42578125" style="422" customWidth="1"/>
    <col min="3" max="5" width="15.5703125" style="422" customWidth="1"/>
    <col min="6" max="6" width="21" style="484" customWidth="1"/>
    <col min="7" max="7" width="16.140625" style="484" customWidth="1"/>
    <col min="8" max="9" width="15.5703125" style="422" customWidth="1"/>
    <col min="10" max="11" width="15.5703125" style="484" customWidth="1"/>
    <col min="12" max="12" width="19" style="484" customWidth="1"/>
    <col min="13" max="14" width="15.5703125" style="484" customWidth="1"/>
    <col min="15" max="15" width="15.5703125" style="422" customWidth="1"/>
    <col min="16" max="16384" width="9.140625" style="422"/>
  </cols>
  <sheetData>
    <row r="1" spans="1:15">
      <c r="A1" s="421" t="s">
        <v>188</v>
      </c>
      <c r="B1" s="425" t="str">
        <f>Info!C2</f>
        <v>სს ”ლიბერთი ბანკი”</v>
      </c>
      <c r="F1" s="422"/>
      <c r="G1" s="422"/>
      <c r="J1" s="422"/>
      <c r="K1" s="422"/>
      <c r="L1" s="422"/>
      <c r="M1" s="422"/>
      <c r="N1" s="422"/>
    </row>
    <row r="2" spans="1:15">
      <c r="A2" s="423" t="s">
        <v>189</v>
      </c>
      <c r="B2" s="588">
        <f>'1. key ratios'!B2</f>
        <v>44377</v>
      </c>
      <c r="F2" s="422"/>
      <c r="G2" s="422"/>
      <c r="J2" s="422"/>
      <c r="K2" s="422"/>
      <c r="L2" s="422"/>
      <c r="M2" s="422"/>
      <c r="N2" s="422"/>
    </row>
    <row r="3" spans="1:15">
      <c r="A3" s="424" t="s">
        <v>814</v>
      </c>
      <c r="B3" s="425"/>
      <c r="F3" s="422"/>
      <c r="G3" s="422"/>
      <c r="J3" s="422"/>
      <c r="K3" s="422"/>
      <c r="L3" s="422"/>
      <c r="M3" s="422"/>
      <c r="N3" s="422"/>
    </row>
    <row r="4" spans="1:15">
      <c r="F4" s="422"/>
      <c r="G4" s="422"/>
      <c r="J4" s="422"/>
      <c r="K4" s="422"/>
      <c r="L4" s="422"/>
      <c r="M4" s="422"/>
      <c r="N4" s="422"/>
    </row>
    <row r="5" spans="1:15" ht="37.5" customHeight="1">
      <c r="A5" s="810" t="s">
        <v>815</v>
      </c>
      <c r="B5" s="811"/>
      <c r="C5" s="857" t="s">
        <v>816</v>
      </c>
      <c r="D5" s="858"/>
      <c r="E5" s="858"/>
      <c r="F5" s="858"/>
      <c r="G5" s="858"/>
      <c r="H5" s="859"/>
      <c r="I5" s="860" t="s">
        <v>817</v>
      </c>
      <c r="J5" s="861"/>
      <c r="K5" s="861"/>
      <c r="L5" s="861"/>
      <c r="M5" s="861"/>
      <c r="N5" s="862"/>
      <c r="O5" s="863" t="s">
        <v>687</v>
      </c>
    </row>
    <row r="6" spans="1:15" ht="39.6" customHeight="1">
      <c r="A6" s="814"/>
      <c r="B6" s="815"/>
      <c r="C6" s="480"/>
      <c r="D6" s="481" t="s">
        <v>818</v>
      </c>
      <c r="E6" s="481" t="s">
        <v>819</v>
      </c>
      <c r="F6" s="481" t="s">
        <v>820</v>
      </c>
      <c r="G6" s="481" t="s">
        <v>821</v>
      </c>
      <c r="H6" s="481" t="s">
        <v>822</v>
      </c>
      <c r="I6" s="482"/>
      <c r="J6" s="481" t="s">
        <v>818</v>
      </c>
      <c r="K6" s="481" t="s">
        <v>819</v>
      </c>
      <c r="L6" s="481" t="s">
        <v>820</v>
      </c>
      <c r="M6" s="481" t="s">
        <v>821</v>
      </c>
      <c r="N6" s="481" t="s">
        <v>822</v>
      </c>
      <c r="O6" s="864"/>
    </row>
    <row r="7" spans="1:15">
      <c r="A7" s="437">
        <v>1</v>
      </c>
      <c r="B7" s="446" t="s">
        <v>697</v>
      </c>
      <c r="C7" s="750">
        <v>603775530.45529854</v>
      </c>
      <c r="D7" s="726">
        <v>582203077.09348226</v>
      </c>
      <c r="E7" s="726">
        <v>4738256.8200000115</v>
      </c>
      <c r="F7" s="726">
        <v>2562607.7189029977</v>
      </c>
      <c r="G7" s="726">
        <v>2268865.92</v>
      </c>
      <c r="H7" s="726">
        <v>12002722.902908001</v>
      </c>
      <c r="I7" s="753">
        <v>26015320.427848928</v>
      </c>
      <c r="J7" s="726">
        <v>11635556.567269851</v>
      </c>
      <c r="K7" s="726">
        <v>473825.68200000061</v>
      </c>
      <c r="L7" s="726">
        <v>768782.31567090016</v>
      </c>
      <c r="M7" s="726">
        <v>1134432.96</v>
      </c>
      <c r="N7" s="726">
        <v>12002722.902908001</v>
      </c>
      <c r="O7" s="726"/>
    </row>
    <row r="8" spans="1:15">
      <c r="A8" s="437">
        <v>2</v>
      </c>
      <c r="B8" s="446" t="s">
        <v>698</v>
      </c>
      <c r="C8" s="750">
        <v>52591710.457001999</v>
      </c>
      <c r="D8" s="726">
        <v>52591710.457001999</v>
      </c>
      <c r="E8" s="726">
        <v>0</v>
      </c>
      <c r="F8" s="734">
        <v>0</v>
      </c>
      <c r="G8" s="734">
        <v>0</v>
      </c>
      <c r="H8" s="726">
        <v>0</v>
      </c>
      <c r="I8" s="753">
        <v>1051834.2091400397</v>
      </c>
      <c r="J8" s="734">
        <v>1051834.2091400397</v>
      </c>
      <c r="K8" s="734">
        <v>0</v>
      </c>
      <c r="L8" s="734">
        <v>0</v>
      </c>
      <c r="M8" s="734">
        <v>0</v>
      </c>
      <c r="N8" s="734">
        <v>0</v>
      </c>
      <c r="O8" s="726"/>
    </row>
    <row r="9" spans="1:15">
      <c r="A9" s="437">
        <v>3</v>
      </c>
      <c r="B9" s="446" t="s">
        <v>699</v>
      </c>
      <c r="C9" s="750">
        <v>57991917.333123006</v>
      </c>
      <c r="D9" s="726">
        <v>57991917.333123006</v>
      </c>
      <c r="E9" s="726">
        <v>0</v>
      </c>
      <c r="F9" s="751">
        <v>0</v>
      </c>
      <c r="G9" s="751">
        <v>0</v>
      </c>
      <c r="H9" s="726">
        <v>0</v>
      </c>
      <c r="I9" s="753">
        <v>1159838.3466624601</v>
      </c>
      <c r="J9" s="751">
        <v>1159838.3466624601</v>
      </c>
      <c r="K9" s="751">
        <v>0</v>
      </c>
      <c r="L9" s="751">
        <v>0</v>
      </c>
      <c r="M9" s="751">
        <v>0</v>
      </c>
      <c r="N9" s="751">
        <v>0</v>
      </c>
      <c r="O9" s="726"/>
    </row>
    <row r="10" spans="1:15">
      <c r="A10" s="437">
        <v>4</v>
      </c>
      <c r="B10" s="446" t="s">
        <v>700</v>
      </c>
      <c r="C10" s="750">
        <v>46421377.288480997</v>
      </c>
      <c r="D10" s="726">
        <v>29676289.924747005</v>
      </c>
      <c r="E10" s="726">
        <v>12605097.156361001</v>
      </c>
      <c r="F10" s="751">
        <v>4139990.2073729998</v>
      </c>
      <c r="G10" s="751">
        <v>0</v>
      </c>
      <c r="H10" s="726">
        <v>0</v>
      </c>
      <c r="I10" s="753">
        <v>3096032.5763429399</v>
      </c>
      <c r="J10" s="751">
        <v>593525.79849493993</v>
      </c>
      <c r="K10" s="751">
        <v>1260509.7156361002</v>
      </c>
      <c r="L10" s="751">
        <v>1241997.0622119</v>
      </c>
      <c r="M10" s="751">
        <v>0</v>
      </c>
      <c r="N10" s="751">
        <v>0</v>
      </c>
      <c r="O10" s="726"/>
    </row>
    <row r="11" spans="1:15">
      <c r="A11" s="437">
        <v>5</v>
      </c>
      <c r="B11" s="446" t="s">
        <v>701</v>
      </c>
      <c r="C11" s="750">
        <v>64540165.93910601</v>
      </c>
      <c r="D11" s="726">
        <v>23163637.005915001</v>
      </c>
      <c r="E11" s="726">
        <v>38130259.150560006</v>
      </c>
      <c r="F11" s="751">
        <v>3180520.4426310002</v>
      </c>
      <c r="G11" s="751">
        <v>48527.31</v>
      </c>
      <c r="H11" s="726">
        <v>17222.03</v>
      </c>
      <c r="I11" s="753">
        <v>5271940.4729636023</v>
      </c>
      <c r="J11" s="751">
        <v>463272.74011830002</v>
      </c>
      <c r="K11" s="751">
        <v>3813025.915056</v>
      </c>
      <c r="L11" s="751">
        <v>954156.13278929994</v>
      </c>
      <c r="M11" s="751">
        <v>24263.654999999999</v>
      </c>
      <c r="N11" s="751">
        <v>17222.03</v>
      </c>
      <c r="O11" s="726"/>
    </row>
    <row r="12" spans="1:15">
      <c r="A12" s="437">
        <v>6</v>
      </c>
      <c r="B12" s="446" t="s">
        <v>702</v>
      </c>
      <c r="C12" s="750">
        <v>401624.81353599997</v>
      </c>
      <c r="D12" s="726">
        <v>391196.26353600004</v>
      </c>
      <c r="E12" s="726">
        <v>0</v>
      </c>
      <c r="F12" s="751">
        <v>0</v>
      </c>
      <c r="G12" s="751">
        <v>0</v>
      </c>
      <c r="H12" s="726">
        <v>10428.549999999999</v>
      </c>
      <c r="I12" s="753">
        <v>18252.475270720002</v>
      </c>
      <c r="J12" s="751">
        <v>7823.9252707199994</v>
      </c>
      <c r="K12" s="751">
        <v>0</v>
      </c>
      <c r="L12" s="751">
        <v>0</v>
      </c>
      <c r="M12" s="751">
        <v>0</v>
      </c>
      <c r="N12" s="751">
        <v>10428.549999999999</v>
      </c>
      <c r="O12" s="726"/>
    </row>
    <row r="13" spans="1:15">
      <c r="A13" s="437">
        <v>7</v>
      </c>
      <c r="B13" s="446" t="s">
        <v>703</v>
      </c>
      <c r="C13" s="750">
        <v>6220293.71196</v>
      </c>
      <c r="D13" s="726">
        <v>5749435.280456</v>
      </c>
      <c r="E13" s="726">
        <v>360695.021504</v>
      </c>
      <c r="F13" s="751">
        <v>81266.98</v>
      </c>
      <c r="G13" s="751">
        <v>18643.46</v>
      </c>
      <c r="H13" s="726">
        <v>10252.970000000001</v>
      </c>
      <c r="I13" s="753">
        <v>195013.00175951998</v>
      </c>
      <c r="J13" s="751">
        <v>114988.70560912004</v>
      </c>
      <c r="K13" s="751">
        <v>36069.502150400003</v>
      </c>
      <c r="L13" s="751">
        <v>24380.094000000001</v>
      </c>
      <c r="M13" s="751">
        <v>9321.73</v>
      </c>
      <c r="N13" s="751">
        <v>10252.970000000001</v>
      </c>
      <c r="O13" s="726"/>
    </row>
    <row r="14" spans="1:15">
      <c r="A14" s="437">
        <v>8</v>
      </c>
      <c r="B14" s="446" t="s">
        <v>704</v>
      </c>
      <c r="C14" s="750">
        <v>1746245.5686540001</v>
      </c>
      <c r="D14" s="726">
        <v>1605661.9786540002</v>
      </c>
      <c r="E14" s="726">
        <v>92465.86</v>
      </c>
      <c r="F14" s="751">
        <v>7927.86</v>
      </c>
      <c r="G14" s="751">
        <v>4000</v>
      </c>
      <c r="H14" s="726">
        <v>36189.869999999995</v>
      </c>
      <c r="I14" s="753">
        <v>81928.053573080018</v>
      </c>
      <c r="J14" s="751">
        <v>32113.239573080002</v>
      </c>
      <c r="K14" s="751">
        <v>9246.5859999999993</v>
      </c>
      <c r="L14" s="751">
        <v>2378.3580000000002</v>
      </c>
      <c r="M14" s="751">
        <v>2000</v>
      </c>
      <c r="N14" s="751">
        <v>36189.869999999995</v>
      </c>
      <c r="O14" s="726"/>
    </row>
    <row r="15" spans="1:15">
      <c r="A15" s="437">
        <v>9</v>
      </c>
      <c r="B15" s="446" t="s">
        <v>705</v>
      </c>
      <c r="C15" s="750">
        <v>392112.08</v>
      </c>
      <c r="D15" s="726">
        <v>270339</v>
      </c>
      <c r="E15" s="726">
        <v>0</v>
      </c>
      <c r="F15" s="751">
        <v>0</v>
      </c>
      <c r="G15" s="751">
        <v>16070.48</v>
      </c>
      <c r="H15" s="726">
        <v>105702.59999999999</v>
      </c>
      <c r="I15" s="753">
        <v>119144.62000000001</v>
      </c>
      <c r="J15" s="751">
        <v>5406.78</v>
      </c>
      <c r="K15" s="751">
        <v>0</v>
      </c>
      <c r="L15" s="751">
        <v>0</v>
      </c>
      <c r="M15" s="751">
        <v>8035.24</v>
      </c>
      <c r="N15" s="751">
        <v>105702.59999999999</v>
      </c>
      <c r="O15" s="726"/>
    </row>
    <row r="16" spans="1:15">
      <c r="A16" s="437">
        <v>10</v>
      </c>
      <c r="B16" s="446" t="s">
        <v>706</v>
      </c>
      <c r="C16" s="750">
        <v>316319.11000000004</v>
      </c>
      <c r="D16" s="726">
        <v>303263.80000000005</v>
      </c>
      <c r="E16" s="726">
        <v>0</v>
      </c>
      <c r="F16" s="751">
        <v>0</v>
      </c>
      <c r="G16" s="751">
        <v>0</v>
      </c>
      <c r="H16" s="726">
        <v>13055.31</v>
      </c>
      <c r="I16" s="753">
        <v>19120.586000000003</v>
      </c>
      <c r="J16" s="751">
        <v>6065.2760000000007</v>
      </c>
      <c r="K16" s="751">
        <v>0</v>
      </c>
      <c r="L16" s="751">
        <v>0</v>
      </c>
      <c r="M16" s="751">
        <v>0</v>
      </c>
      <c r="N16" s="751">
        <v>13055.31</v>
      </c>
      <c r="O16" s="726"/>
    </row>
    <row r="17" spans="1:15">
      <c r="A17" s="437">
        <v>11</v>
      </c>
      <c r="B17" s="446" t="s">
        <v>707</v>
      </c>
      <c r="C17" s="750">
        <v>541596.68000000005</v>
      </c>
      <c r="D17" s="726">
        <v>468700.36999999994</v>
      </c>
      <c r="E17" s="726">
        <v>17104.689999999999</v>
      </c>
      <c r="F17" s="751">
        <v>55291.42</v>
      </c>
      <c r="G17" s="751">
        <v>0</v>
      </c>
      <c r="H17" s="726">
        <v>500.2</v>
      </c>
      <c r="I17" s="753">
        <v>28172.102399999996</v>
      </c>
      <c r="J17" s="751">
        <v>9374.0073999999986</v>
      </c>
      <c r="K17" s="751">
        <v>1710.4690000000001</v>
      </c>
      <c r="L17" s="751">
        <v>16587.425999999999</v>
      </c>
      <c r="M17" s="751">
        <v>0</v>
      </c>
      <c r="N17" s="751">
        <v>500.2</v>
      </c>
      <c r="O17" s="726"/>
    </row>
    <row r="18" spans="1:15">
      <c r="A18" s="437">
        <v>12</v>
      </c>
      <c r="B18" s="446" t="s">
        <v>708</v>
      </c>
      <c r="C18" s="750">
        <v>87698943.732752189</v>
      </c>
      <c r="D18" s="726">
        <v>75789851.015171036</v>
      </c>
      <c r="E18" s="726">
        <v>5694068.1901220009</v>
      </c>
      <c r="F18" s="751">
        <v>3148423.2038090006</v>
      </c>
      <c r="G18" s="751">
        <v>798999.84364999982</v>
      </c>
      <c r="H18" s="726">
        <v>2267601.4800000004</v>
      </c>
      <c r="I18" s="753">
        <v>5696832.2022833163</v>
      </c>
      <c r="J18" s="751">
        <v>1515797.0203034198</v>
      </c>
      <c r="K18" s="751">
        <v>569406.81901220011</v>
      </c>
      <c r="L18" s="751">
        <v>944526.96114270017</v>
      </c>
      <c r="M18" s="751">
        <v>399499.92182499991</v>
      </c>
      <c r="N18" s="751">
        <v>2267601.4800000004</v>
      </c>
      <c r="O18" s="726"/>
    </row>
    <row r="19" spans="1:15">
      <c r="A19" s="437">
        <v>13</v>
      </c>
      <c r="B19" s="446" t="s">
        <v>709</v>
      </c>
      <c r="C19" s="750">
        <v>35338793.700992987</v>
      </c>
      <c r="D19" s="726">
        <v>34247371.992871992</v>
      </c>
      <c r="E19" s="726">
        <v>27150.560000000001</v>
      </c>
      <c r="F19" s="751">
        <v>818495.3781209999</v>
      </c>
      <c r="G19" s="751">
        <v>140306.85999999999</v>
      </c>
      <c r="H19" s="726">
        <v>105468.90999999997</v>
      </c>
      <c r="I19" s="753">
        <v>1108833.4492937385</v>
      </c>
      <c r="J19" s="751">
        <v>684947.43985743984</v>
      </c>
      <c r="K19" s="751">
        <v>2715.056</v>
      </c>
      <c r="L19" s="751">
        <v>245548.61343630002</v>
      </c>
      <c r="M19" s="751">
        <v>70153.429999999993</v>
      </c>
      <c r="N19" s="751">
        <v>105468.90999999997</v>
      </c>
      <c r="O19" s="726"/>
    </row>
    <row r="20" spans="1:15">
      <c r="A20" s="437">
        <v>14</v>
      </c>
      <c r="B20" s="446" t="s">
        <v>710</v>
      </c>
      <c r="C20" s="750">
        <v>62855670.05984401</v>
      </c>
      <c r="D20" s="726">
        <v>38149567.402373999</v>
      </c>
      <c r="E20" s="726">
        <v>20011278.181579001</v>
      </c>
      <c r="F20" s="751">
        <v>3668551.3506110003</v>
      </c>
      <c r="G20" s="751">
        <v>950037.97528000001</v>
      </c>
      <c r="H20" s="726">
        <v>76235.149999999994</v>
      </c>
      <c r="I20" s="753">
        <v>4415938.7090286799</v>
      </c>
      <c r="J20" s="751">
        <v>762991.34804748057</v>
      </c>
      <c r="K20" s="751">
        <v>2001127.8181578994</v>
      </c>
      <c r="L20" s="751">
        <v>1100565.4051832999</v>
      </c>
      <c r="M20" s="751">
        <v>475018.98764000001</v>
      </c>
      <c r="N20" s="751">
        <v>76235.149999999994</v>
      </c>
      <c r="O20" s="726"/>
    </row>
    <row r="21" spans="1:15">
      <c r="A21" s="437">
        <v>15</v>
      </c>
      <c r="B21" s="446" t="s">
        <v>711</v>
      </c>
      <c r="C21" s="750">
        <v>8416412.9641910046</v>
      </c>
      <c r="D21" s="726">
        <v>5692985.0917130038</v>
      </c>
      <c r="E21" s="726">
        <v>1397705.152494</v>
      </c>
      <c r="F21" s="751">
        <v>992130.54998399981</v>
      </c>
      <c r="G21" s="751">
        <v>200664.07</v>
      </c>
      <c r="H21" s="726">
        <v>132928.10000000003</v>
      </c>
      <c r="I21" s="753">
        <v>784529.51707885973</v>
      </c>
      <c r="J21" s="751">
        <v>113859.70183425998</v>
      </c>
      <c r="K21" s="751">
        <v>139770.51524939999</v>
      </c>
      <c r="L21" s="751">
        <v>297639.1649952</v>
      </c>
      <c r="M21" s="751">
        <v>100332.035</v>
      </c>
      <c r="N21" s="751">
        <v>132928.10000000003</v>
      </c>
      <c r="O21" s="726"/>
    </row>
    <row r="22" spans="1:15">
      <c r="A22" s="437">
        <v>16</v>
      </c>
      <c r="B22" s="446" t="s">
        <v>712</v>
      </c>
      <c r="C22" s="750">
        <v>0</v>
      </c>
      <c r="D22" s="726">
        <v>0</v>
      </c>
      <c r="E22" s="726">
        <v>0</v>
      </c>
      <c r="F22" s="751">
        <v>0</v>
      </c>
      <c r="G22" s="751">
        <v>0</v>
      </c>
      <c r="H22" s="726">
        <v>0</v>
      </c>
      <c r="I22" s="753">
        <v>0</v>
      </c>
      <c r="J22" s="751">
        <v>0</v>
      </c>
      <c r="K22" s="751">
        <v>0</v>
      </c>
      <c r="L22" s="751">
        <v>0</v>
      </c>
      <c r="M22" s="751">
        <v>0</v>
      </c>
      <c r="N22" s="751">
        <v>0</v>
      </c>
      <c r="O22" s="726"/>
    </row>
    <row r="23" spans="1:15">
      <c r="A23" s="437">
        <v>17</v>
      </c>
      <c r="B23" s="446" t="s">
        <v>713</v>
      </c>
      <c r="C23" s="750">
        <v>4045549.3176269997</v>
      </c>
      <c r="D23" s="726">
        <v>4045549.3176269997</v>
      </c>
      <c r="E23" s="726">
        <v>0</v>
      </c>
      <c r="F23" s="751">
        <v>0</v>
      </c>
      <c r="G23" s="751">
        <v>0</v>
      </c>
      <c r="H23" s="726">
        <v>0</v>
      </c>
      <c r="I23" s="753">
        <v>80910.98635254</v>
      </c>
      <c r="J23" s="751">
        <v>80910.98635254</v>
      </c>
      <c r="K23" s="751">
        <v>0</v>
      </c>
      <c r="L23" s="751">
        <v>0</v>
      </c>
      <c r="M23" s="751">
        <v>0</v>
      </c>
      <c r="N23" s="751">
        <v>0</v>
      </c>
      <c r="O23" s="726"/>
    </row>
    <row r="24" spans="1:15">
      <c r="A24" s="437">
        <v>18</v>
      </c>
      <c r="B24" s="446" t="s">
        <v>714</v>
      </c>
      <c r="C24" s="750">
        <v>50942079.146560006</v>
      </c>
      <c r="D24" s="726">
        <v>50942079.146560006</v>
      </c>
      <c r="E24" s="726">
        <v>0</v>
      </c>
      <c r="F24" s="751">
        <v>0</v>
      </c>
      <c r="G24" s="751">
        <v>0</v>
      </c>
      <c r="H24" s="726">
        <v>0</v>
      </c>
      <c r="I24" s="753">
        <v>1018841.5829312</v>
      </c>
      <c r="J24" s="751">
        <v>1018841.5829312</v>
      </c>
      <c r="K24" s="751">
        <v>0</v>
      </c>
      <c r="L24" s="751">
        <v>0</v>
      </c>
      <c r="M24" s="751">
        <v>0</v>
      </c>
      <c r="N24" s="751">
        <v>0</v>
      </c>
      <c r="O24" s="726"/>
    </row>
    <row r="25" spans="1:15">
      <c r="A25" s="437">
        <v>19</v>
      </c>
      <c r="B25" s="446" t="s">
        <v>715</v>
      </c>
      <c r="C25" s="750">
        <v>688762.96980299999</v>
      </c>
      <c r="D25" s="726">
        <v>318893.58</v>
      </c>
      <c r="E25" s="726">
        <v>0</v>
      </c>
      <c r="F25" s="751">
        <v>348878.18980299996</v>
      </c>
      <c r="G25" s="751">
        <v>0</v>
      </c>
      <c r="H25" s="726">
        <v>20991.200000000001</v>
      </c>
      <c r="I25" s="753">
        <v>132032.52854090001</v>
      </c>
      <c r="J25" s="751">
        <v>6377.8716000000004</v>
      </c>
      <c r="K25" s="751">
        <v>0</v>
      </c>
      <c r="L25" s="751">
        <v>104663.4569409</v>
      </c>
      <c r="M25" s="751">
        <v>0</v>
      </c>
      <c r="N25" s="751">
        <v>20991.200000000001</v>
      </c>
      <c r="O25" s="726"/>
    </row>
    <row r="26" spans="1:15">
      <c r="A26" s="437">
        <v>20</v>
      </c>
      <c r="B26" s="446" t="s">
        <v>716</v>
      </c>
      <c r="C26" s="750">
        <v>22633337.713352002</v>
      </c>
      <c r="D26" s="726">
        <v>3299236.2134159994</v>
      </c>
      <c r="E26" s="726">
        <v>0</v>
      </c>
      <c r="F26" s="751">
        <v>19331972.769935999</v>
      </c>
      <c r="G26" s="751">
        <v>0</v>
      </c>
      <c r="H26" s="726">
        <v>2128.73</v>
      </c>
      <c r="I26" s="753">
        <v>5867705.2852491224</v>
      </c>
      <c r="J26" s="751">
        <v>65984.724268320002</v>
      </c>
      <c r="K26" s="751">
        <v>0</v>
      </c>
      <c r="L26" s="751">
        <v>5799591.8309808001</v>
      </c>
      <c r="M26" s="751">
        <v>0</v>
      </c>
      <c r="N26" s="751">
        <v>2128.73</v>
      </c>
      <c r="O26" s="726"/>
    </row>
    <row r="27" spans="1:15">
      <c r="A27" s="437">
        <v>21</v>
      </c>
      <c r="B27" s="446" t="s">
        <v>717</v>
      </c>
      <c r="C27" s="750">
        <v>8172189.4252000004</v>
      </c>
      <c r="D27" s="726">
        <v>8148177.5952000003</v>
      </c>
      <c r="E27" s="726">
        <v>0</v>
      </c>
      <c r="F27" s="751">
        <v>24011.83</v>
      </c>
      <c r="G27" s="751">
        <v>0</v>
      </c>
      <c r="H27" s="726">
        <v>0</v>
      </c>
      <c r="I27" s="753">
        <v>170167.10090399999</v>
      </c>
      <c r="J27" s="751">
        <v>162963.55190399999</v>
      </c>
      <c r="K27" s="751">
        <v>0</v>
      </c>
      <c r="L27" s="751">
        <v>7203.549</v>
      </c>
      <c r="M27" s="751">
        <v>0</v>
      </c>
      <c r="N27" s="751">
        <v>0</v>
      </c>
      <c r="O27" s="726"/>
    </row>
    <row r="28" spans="1:15">
      <c r="A28" s="437">
        <v>22</v>
      </c>
      <c r="B28" s="446" t="s">
        <v>718</v>
      </c>
      <c r="C28" s="750">
        <v>1536078.908664</v>
      </c>
      <c r="D28" s="726">
        <v>1536078.908664</v>
      </c>
      <c r="E28" s="726">
        <v>0</v>
      </c>
      <c r="F28" s="751">
        <v>0</v>
      </c>
      <c r="G28" s="751">
        <v>0</v>
      </c>
      <c r="H28" s="726">
        <v>0</v>
      </c>
      <c r="I28" s="753">
        <v>30721.578173280006</v>
      </c>
      <c r="J28" s="751">
        <v>30721.578173280006</v>
      </c>
      <c r="K28" s="751">
        <v>0</v>
      </c>
      <c r="L28" s="751">
        <v>0</v>
      </c>
      <c r="M28" s="751">
        <v>0</v>
      </c>
      <c r="N28" s="751">
        <v>0</v>
      </c>
      <c r="O28" s="726"/>
    </row>
    <row r="29" spans="1:15">
      <c r="A29" s="437">
        <v>23</v>
      </c>
      <c r="B29" s="446" t="s">
        <v>719</v>
      </c>
      <c r="C29" s="750">
        <v>75833572.162139028</v>
      </c>
      <c r="D29" s="726">
        <v>58640227.760272987</v>
      </c>
      <c r="E29" s="726">
        <v>7954921.3912820006</v>
      </c>
      <c r="F29" s="751">
        <v>5363660.4023610037</v>
      </c>
      <c r="G29" s="751">
        <v>1544973.5682229998</v>
      </c>
      <c r="H29" s="726">
        <v>2329789.040000001</v>
      </c>
      <c r="I29" s="753">
        <v>6679670.6391534554</v>
      </c>
      <c r="J29" s="751">
        <v>1172804.5552054595</v>
      </c>
      <c r="K29" s="751">
        <v>795492.13912820013</v>
      </c>
      <c r="L29" s="751">
        <v>1609098.1207083005</v>
      </c>
      <c r="M29" s="751">
        <v>772486.7841114999</v>
      </c>
      <c r="N29" s="751">
        <v>2329789.040000001</v>
      </c>
      <c r="O29" s="726"/>
    </row>
    <row r="30" spans="1:15">
      <c r="A30" s="437">
        <v>24</v>
      </c>
      <c r="B30" s="446" t="s">
        <v>720</v>
      </c>
      <c r="C30" s="750">
        <v>185930326.24398303</v>
      </c>
      <c r="D30" s="726">
        <v>168236510.15855253</v>
      </c>
      <c r="E30" s="726">
        <v>6249572.7077030083</v>
      </c>
      <c r="F30" s="751">
        <v>1788370.1100000008</v>
      </c>
      <c r="G30" s="751">
        <v>3254473.2577279992</v>
      </c>
      <c r="H30" s="726">
        <v>6401400.0099999905</v>
      </c>
      <c r="I30" s="753">
        <v>12478189.221005253</v>
      </c>
      <c r="J30" s="751">
        <v>3288084.2783710575</v>
      </c>
      <c r="K30" s="751">
        <v>624957.27077030053</v>
      </c>
      <c r="L30" s="751">
        <v>536511.03299999994</v>
      </c>
      <c r="M30" s="751">
        <v>1627236.6288639996</v>
      </c>
      <c r="N30" s="751">
        <v>6401400.0099999905</v>
      </c>
      <c r="O30" s="726"/>
    </row>
    <row r="31" spans="1:15">
      <c r="A31" s="437">
        <v>25</v>
      </c>
      <c r="B31" s="446" t="s">
        <v>721</v>
      </c>
      <c r="C31" s="750">
        <v>5861372.6361178095</v>
      </c>
      <c r="D31" s="726">
        <v>5246595.0761178099</v>
      </c>
      <c r="E31" s="726">
        <v>39656.520000000004</v>
      </c>
      <c r="F31" s="751">
        <v>89462.909999999989</v>
      </c>
      <c r="G31" s="751">
        <v>71731.609999999986</v>
      </c>
      <c r="H31" s="726">
        <v>413926.5199999999</v>
      </c>
      <c r="I31" s="753">
        <v>585528.75152235653</v>
      </c>
      <c r="J31" s="751">
        <v>104931.90152235611</v>
      </c>
      <c r="K31" s="751">
        <v>3965.6519999999991</v>
      </c>
      <c r="L31" s="751">
        <v>26838.873</v>
      </c>
      <c r="M31" s="751">
        <v>35865.804999999993</v>
      </c>
      <c r="N31" s="751">
        <v>413926.5199999999</v>
      </c>
      <c r="O31" s="726"/>
    </row>
    <row r="32" spans="1:15">
      <c r="A32" s="437">
        <v>26</v>
      </c>
      <c r="B32" s="446" t="s">
        <v>823</v>
      </c>
      <c r="C32" s="750">
        <v>437545586.52728623</v>
      </c>
      <c r="D32" s="726">
        <v>380829122.86840653</v>
      </c>
      <c r="E32" s="726">
        <v>12211048.928053007</v>
      </c>
      <c r="F32" s="751">
        <v>10115853.940066999</v>
      </c>
      <c r="G32" s="751">
        <v>4927783.257433001</v>
      </c>
      <c r="H32" s="726">
        <v>29461777.533330888</v>
      </c>
      <c r="I32" s="753">
        <v>43738762.422040716</v>
      </c>
      <c r="J32" s="751">
        <v>7557232.1851679981</v>
      </c>
      <c r="K32" s="751">
        <v>1221104.8928053009</v>
      </c>
      <c r="L32" s="751">
        <v>3034756.182020097</v>
      </c>
      <c r="M32" s="751">
        <v>2463891.6287165005</v>
      </c>
      <c r="N32" s="751">
        <v>29461777.533330888</v>
      </c>
      <c r="O32" s="726"/>
    </row>
    <row r="33" spans="1:15">
      <c r="A33" s="437">
        <v>27</v>
      </c>
      <c r="B33" s="483" t="s">
        <v>68</v>
      </c>
      <c r="C33" s="752">
        <f>SUM(C7:C32)</f>
        <v>1822437568.9456725</v>
      </c>
      <c r="D33" s="752">
        <f t="shared" ref="D33:N33" si="0">SUM(D7:D32)</f>
        <v>1589537474.633862</v>
      </c>
      <c r="E33" s="752">
        <f t="shared" si="0"/>
        <v>109529280.32965805</v>
      </c>
      <c r="F33" s="752">
        <f t="shared" si="0"/>
        <v>55717415.263599001</v>
      </c>
      <c r="G33" s="752">
        <f t="shared" si="0"/>
        <v>14245077.612313999</v>
      </c>
      <c r="H33" s="752">
        <f t="shared" si="0"/>
        <v>53408321.106238879</v>
      </c>
      <c r="I33" s="752">
        <f t="shared" si="0"/>
        <v>119845260.84551872</v>
      </c>
      <c r="J33" s="752">
        <f t="shared" si="0"/>
        <v>31646248.321077324</v>
      </c>
      <c r="K33" s="752">
        <f t="shared" si="0"/>
        <v>10952928.032965802</v>
      </c>
      <c r="L33" s="752">
        <f t="shared" si="0"/>
        <v>16715224.579079695</v>
      </c>
      <c r="M33" s="752">
        <f t="shared" si="0"/>
        <v>7122538.8061569994</v>
      </c>
      <c r="N33" s="752">
        <f t="shared" si="0"/>
        <v>53408321.106238879</v>
      </c>
      <c r="O33" s="726">
        <v>0</v>
      </c>
    </row>
    <row r="34" spans="1:15">
      <c r="A34" s="447"/>
      <c r="B34" s="447"/>
      <c r="C34" s="447"/>
      <c r="D34" s="447"/>
      <c r="E34" s="447"/>
      <c r="H34" s="447"/>
      <c r="I34" s="447"/>
      <c r="O34" s="447"/>
    </row>
    <row r="35" spans="1:15">
      <c r="A35" s="447"/>
      <c r="B35" s="449"/>
      <c r="C35" s="449"/>
      <c r="D35" s="447"/>
      <c r="E35" s="447"/>
      <c r="H35" s="447"/>
      <c r="I35" s="447"/>
      <c r="O35" s="447"/>
    </row>
    <row r="36" spans="1:15">
      <c r="A36" s="447"/>
      <c r="B36" s="447"/>
      <c r="C36" s="447"/>
      <c r="D36" s="447"/>
      <c r="E36" s="447"/>
      <c r="H36" s="447"/>
      <c r="I36" s="447"/>
      <c r="O36" s="447"/>
    </row>
    <row r="37" spans="1:15">
      <c r="A37" s="447"/>
      <c r="B37" s="447"/>
      <c r="C37" s="447"/>
      <c r="D37" s="447"/>
      <c r="E37" s="447"/>
      <c r="H37" s="447"/>
      <c r="I37" s="447"/>
      <c r="O37" s="447"/>
    </row>
    <row r="38" spans="1:15">
      <c r="A38" s="447"/>
      <c r="B38" s="447"/>
      <c r="C38" s="447"/>
      <c r="D38" s="447"/>
      <c r="E38" s="447"/>
      <c r="H38" s="447"/>
      <c r="I38" s="447"/>
      <c r="O38" s="447"/>
    </row>
    <row r="39" spans="1:15">
      <c r="A39" s="447"/>
      <c r="B39" s="447"/>
      <c r="C39" s="447"/>
      <c r="D39" s="447"/>
      <c r="E39" s="447"/>
      <c r="H39" s="447"/>
      <c r="I39" s="447"/>
      <c r="O39" s="447"/>
    </row>
    <row r="40" spans="1:15">
      <c r="A40" s="447"/>
      <c r="B40" s="447"/>
      <c r="C40" s="447"/>
      <c r="D40" s="447"/>
      <c r="E40" s="447"/>
      <c r="H40" s="447"/>
      <c r="I40" s="447"/>
      <c r="O40" s="447"/>
    </row>
    <row r="41" spans="1:15">
      <c r="A41" s="450"/>
      <c r="B41" s="450"/>
      <c r="C41" s="450"/>
      <c r="D41" s="447"/>
      <c r="E41" s="447"/>
      <c r="H41" s="447"/>
      <c r="I41" s="447"/>
      <c r="O41" s="447"/>
    </row>
    <row r="42" spans="1:15">
      <c r="A42" s="450"/>
      <c r="B42" s="450"/>
      <c r="C42" s="450"/>
      <c r="D42" s="447"/>
      <c r="E42" s="447"/>
      <c r="H42" s="447"/>
      <c r="I42" s="447"/>
      <c r="O42" s="447"/>
    </row>
    <row r="43" spans="1:15">
      <c r="A43" s="447"/>
      <c r="B43" s="451"/>
      <c r="C43" s="451"/>
      <c r="D43" s="447"/>
      <c r="E43" s="447"/>
      <c r="H43" s="447"/>
      <c r="I43" s="447"/>
      <c r="O43" s="447"/>
    </row>
    <row r="44" spans="1:15">
      <c r="A44" s="447"/>
      <c r="B44" s="451"/>
      <c r="C44" s="451"/>
      <c r="D44" s="447"/>
      <c r="E44" s="447"/>
      <c r="H44" s="447"/>
      <c r="I44" s="447"/>
      <c r="O44" s="447"/>
    </row>
    <row r="45" spans="1:15">
      <c r="A45" s="447"/>
      <c r="B45" s="451"/>
      <c r="C45" s="451"/>
      <c r="D45" s="447"/>
      <c r="E45" s="447"/>
      <c r="H45" s="447"/>
      <c r="I45" s="447"/>
      <c r="O45" s="447"/>
    </row>
    <row r="46" spans="1:15">
      <c r="A46" s="447"/>
      <c r="B46" s="447"/>
      <c r="C46" s="447"/>
      <c r="D46" s="447"/>
      <c r="E46" s="447"/>
      <c r="H46" s="447"/>
      <c r="I46" s="447"/>
      <c r="O46" s="447"/>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75" zoomScaleNormal="75" workbookViewId="0">
      <selection activeCell="H27" sqref="H27"/>
    </sheetView>
  </sheetViews>
  <sheetFormatPr defaultColWidth="8.7109375" defaultRowHeight="12"/>
  <cols>
    <col min="1" max="1" width="11.85546875" style="485" bestFit="1" customWidth="1"/>
    <col min="2" max="2" width="80.140625" style="485" customWidth="1"/>
    <col min="3" max="11" width="28.28515625" style="485" customWidth="1"/>
    <col min="12" max="16384" width="8.7109375" style="485"/>
  </cols>
  <sheetData>
    <row r="1" spans="1:11" s="422" customFormat="1" ht="12.75">
      <c r="A1" s="421" t="s">
        <v>188</v>
      </c>
      <c r="B1" s="425" t="str">
        <f>Info!C2</f>
        <v>სს ”ლიბერთი ბანკი”</v>
      </c>
    </row>
    <row r="2" spans="1:11" s="422" customFormat="1" ht="12.75">
      <c r="A2" s="423" t="s">
        <v>189</v>
      </c>
      <c r="B2" s="588">
        <f>'1. key ratios'!B2</f>
        <v>44377</v>
      </c>
    </row>
    <row r="3" spans="1:11" s="422" customFormat="1" ht="12.75">
      <c r="A3" s="424" t="s">
        <v>824</v>
      </c>
      <c r="B3" s="425"/>
    </row>
    <row r="4" spans="1:11">
      <c r="C4" s="486" t="s">
        <v>674</v>
      </c>
      <c r="D4" s="486" t="s">
        <v>675</v>
      </c>
      <c r="E4" s="486" t="s">
        <v>676</v>
      </c>
      <c r="F4" s="486" t="s">
        <v>677</v>
      </c>
      <c r="G4" s="486" t="s">
        <v>678</v>
      </c>
      <c r="H4" s="486" t="s">
        <v>679</v>
      </c>
      <c r="I4" s="486" t="s">
        <v>680</v>
      </c>
      <c r="J4" s="486" t="s">
        <v>681</v>
      </c>
      <c r="K4" s="486" t="s">
        <v>682</v>
      </c>
    </row>
    <row r="5" spans="1:11" ht="104.1" customHeight="1">
      <c r="A5" s="865" t="s">
        <v>825</v>
      </c>
      <c r="B5" s="866"/>
      <c r="C5" s="426" t="s">
        <v>826</v>
      </c>
      <c r="D5" s="426" t="s">
        <v>812</v>
      </c>
      <c r="E5" s="426" t="s">
        <v>813</v>
      </c>
      <c r="F5" s="426" t="s">
        <v>827</v>
      </c>
      <c r="G5" s="426" t="s">
        <v>828</v>
      </c>
      <c r="H5" s="426" t="s">
        <v>829</v>
      </c>
      <c r="I5" s="426" t="s">
        <v>830</v>
      </c>
      <c r="J5" s="426" t="s">
        <v>831</v>
      </c>
      <c r="K5" s="426" t="s">
        <v>832</v>
      </c>
    </row>
    <row r="6" spans="1:11" ht="12.75">
      <c r="A6" s="437">
        <v>1</v>
      </c>
      <c r="B6" s="437" t="s">
        <v>833</v>
      </c>
      <c r="C6" s="726">
        <v>15251848.937527999</v>
      </c>
      <c r="D6" s="726">
        <v>677773.61800000002</v>
      </c>
      <c r="E6" s="726">
        <v>0</v>
      </c>
      <c r="F6" s="726">
        <v>131774894.06448001</v>
      </c>
      <c r="G6" s="726">
        <v>654543871.98435628</v>
      </c>
      <c r="H6" s="726">
        <v>18850022.120000001</v>
      </c>
      <c r="I6" s="726">
        <v>497902124.73673671</v>
      </c>
      <c r="J6" s="726">
        <v>25142239.1404569</v>
      </c>
      <c r="K6" s="726">
        <v>478294794.34414744</v>
      </c>
    </row>
    <row r="7" spans="1:11" ht="12.75">
      <c r="A7" s="437">
        <v>2</v>
      </c>
      <c r="B7" s="438" t="s">
        <v>834</v>
      </c>
      <c r="C7" s="726"/>
      <c r="D7" s="726">
        <v>0</v>
      </c>
      <c r="E7" s="726"/>
      <c r="F7" s="726"/>
      <c r="G7" s="726"/>
      <c r="H7" s="726"/>
      <c r="I7" s="726"/>
      <c r="J7" s="726"/>
      <c r="K7" s="726"/>
    </row>
    <row r="8" spans="1:11" ht="12.75">
      <c r="A8" s="437">
        <v>3</v>
      </c>
      <c r="B8" s="438" t="s">
        <v>784</v>
      </c>
      <c r="C8" s="726">
        <v>7947122.9732499998</v>
      </c>
      <c r="D8" s="726"/>
      <c r="E8" s="726"/>
      <c r="F8" s="726"/>
      <c r="G8" s="726"/>
      <c r="H8" s="726"/>
      <c r="I8" s="726"/>
      <c r="J8" s="726"/>
      <c r="K8" s="726">
        <v>130256365.14297426</v>
      </c>
    </row>
    <row r="9" spans="1:11" ht="12.75">
      <c r="A9" s="437">
        <v>4</v>
      </c>
      <c r="B9" s="467" t="s">
        <v>835</v>
      </c>
      <c r="C9" s="726">
        <v>1700</v>
      </c>
      <c r="D9" s="726"/>
      <c r="E9" s="726"/>
      <c r="F9" s="726">
        <v>996752.29896399996</v>
      </c>
      <c r="G9" s="726">
        <v>54742012.551772542</v>
      </c>
      <c r="H9" s="726">
        <v>0</v>
      </c>
      <c r="I9" s="726">
        <v>20330146.631802998</v>
      </c>
      <c r="J9" s="726"/>
      <c r="K9" s="726">
        <v>47300202.500072032</v>
      </c>
    </row>
    <row r="10" spans="1:11" ht="12.75">
      <c r="A10" s="437">
        <v>5</v>
      </c>
      <c r="B10" s="487" t="s">
        <v>836</v>
      </c>
      <c r="C10" s="726"/>
      <c r="D10" s="726"/>
      <c r="E10" s="726"/>
      <c r="F10" s="726"/>
      <c r="G10" s="726"/>
      <c r="H10" s="726"/>
      <c r="I10" s="726"/>
      <c r="J10" s="726"/>
      <c r="K10" s="726"/>
    </row>
    <row r="11" spans="1:11" ht="12.75">
      <c r="A11" s="437">
        <v>6</v>
      </c>
      <c r="B11" s="487" t="s">
        <v>837</v>
      </c>
      <c r="C11" s="726"/>
      <c r="D11" s="726"/>
      <c r="E11" s="726"/>
      <c r="F11" s="726"/>
      <c r="G11" s="726"/>
      <c r="H11" s="726"/>
      <c r="I11" s="726"/>
      <c r="J11" s="726"/>
      <c r="K11" s="726"/>
    </row>
    <row r="15" spans="1:11">
      <c r="C15" s="759"/>
      <c r="D15" s="759"/>
      <c r="E15" s="759"/>
      <c r="F15" s="759"/>
      <c r="G15" s="759"/>
      <c r="H15" s="759"/>
      <c r="I15" s="759"/>
      <c r="J15" s="759"/>
      <c r="K15" s="759"/>
    </row>
    <row r="16" spans="1:11">
      <c r="C16" s="759"/>
      <c r="D16" s="759"/>
      <c r="E16" s="759"/>
      <c r="F16" s="759"/>
      <c r="G16" s="759"/>
      <c r="H16" s="759"/>
      <c r="I16" s="759"/>
      <c r="J16" s="759"/>
      <c r="K16" s="759"/>
    </row>
    <row r="17" spans="3:11">
      <c r="C17" s="759"/>
      <c r="D17" s="759"/>
      <c r="E17" s="759"/>
      <c r="F17" s="759"/>
      <c r="G17" s="759"/>
      <c r="H17" s="759"/>
      <c r="I17" s="759"/>
      <c r="J17" s="759"/>
      <c r="K17" s="759"/>
    </row>
    <row r="18" spans="3:11">
      <c r="C18" s="759"/>
      <c r="D18" s="759"/>
      <c r="E18" s="759"/>
      <c r="F18" s="759"/>
      <c r="G18" s="759"/>
      <c r="H18" s="759"/>
      <c r="I18" s="759"/>
      <c r="J18" s="759"/>
      <c r="K18" s="759"/>
    </row>
    <row r="19" spans="3:11">
      <c r="C19" s="759"/>
      <c r="D19" s="759"/>
      <c r="E19" s="759"/>
      <c r="F19" s="759"/>
      <c r="G19" s="759"/>
      <c r="H19" s="759"/>
      <c r="I19" s="759"/>
      <c r="J19" s="759"/>
      <c r="K19" s="759"/>
    </row>
    <row r="20" spans="3:11">
      <c r="C20" s="759"/>
      <c r="D20" s="759"/>
      <c r="E20" s="759"/>
      <c r="F20" s="759"/>
      <c r="G20" s="759"/>
      <c r="H20" s="759"/>
      <c r="I20" s="759"/>
      <c r="J20" s="759"/>
      <c r="K20" s="75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2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topLeftCell="A174" zoomScale="85" zoomScaleNormal="85" workbookViewId="0">
      <selection activeCell="F195" sqref="F195"/>
    </sheetView>
  </sheetViews>
  <sheetFormatPr defaultColWidth="43.5703125" defaultRowHeight="11.25"/>
  <cols>
    <col min="1" max="1" width="5.28515625" style="212" customWidth="1"/>
    <col min="2" max="2" width="66.140625" style="213" customWidth="1"/>
    <col min="3" max="3" width="131.42578125" style="214" customWidth="1"/>
    <col min="4" max="5" width="10.28515625" style="205" customWidth="1"/>
    <col min="6" max="16384" width="43.5703125" style="205"/>
  </cols>
  <sheetData>
    <row r="1" spans="1:3" ht="12.75" thickTop="1" thickBot="1">
      <c r="A1" s="873" t="s">
        <v>326</v>
      </c>
      <c r="B1" s="874"/>
      <c r="C1" s="875"/>
    </row>
    <row r="2" spans="1:3" ht="26.25" customHeight="1">
      <c r="A2" s="488"/>
      <c r="B2" s="876" t="s">
        <v>327</v>
      </c>
      <c r="C2" s="876"/>
    </row>
    <row r="3" spans="1:3" s="210" customFormat="1" ht="11.25" customHeight="1">
      <c r="A3" s="209"/>
      <c r="B3" s="876" t="s">
        <v>419</v>
      </c>
      <c r="C3" s="876"/>
    </row>
    <row r="4" spans="1:3" ht="12" customHeight="1" thickBot="1">
      <c r="A4" s="877" t="s">
        <v>423</v>
      </c>
      <c r="B4" s="878"/>
      <c r="C4" s="879"/>
    </row>
    <row r="5" spans="1:3" ht="12" thickTop="1">
      <c r="A5" s="206"/>
      <c r="B5" s="880" t="s">
        <v>328</v>
      </c>
      <c r="C5" s="881"/>
    </row>
    <row r="6" spans="1:3">
      <c r="A6" s="488"/>
      <c r="B6" s="867" t="s">
        <v>420</v>
      </c>
      <c r="C6" s="868"/>
    </row>
    <row r="7" spans="1:3">
      <c r="A7" s="488"/>
      <c r="B7" s="867" t="s">
        <v>329</v>
      </c>
      <c r="C7" s="868"/>
    </row>
    <row r="8" spans="1:3">
      <c r="A8" s="488"/>
      <c r="B8" s="867" t="s">
        <v>421</v>
      </c>
      <c r="C8" s="868"/>
    </row>
    <row r="9" spans="1:3">
      <c r="A9" s="488"/>
      <c r="B9" s="869" t="s">
        <v>422</v>
      </c>
      <c r="C9" s="870"/>
    </row>
    <row r="10" spans="1:3">
      <c r="A10" s="488"/>
      <c r="B10" s="871" t="s">
        <v>330</v>
      </c>
      <c r="C10" s="872" t="s">
        <v>330</v>
      </c>
    </row>
    <row r="11" spans="1:3">
      <c r="A11" s="488"/>
      <c r="B11" s="871" t="s">
        <v>331</v>
      </c>
      <c r="C11" s="872" t="s">
        <v>331</v>
      </c>
    </row>
    <row r="12" spans="1:3">
      <c r="A12" s="488"/>
      <c r="B12" s="871" t="s">
        <v>332</v>
      </c>
      <c r="C12" s="872" t="s">
        <v>332</v>
      </c>
    </row>
    <row r="13" spans="1:3">
      <c r="A13" s="488"/>
      <c r="B13" s="871" t="s">
        <v>333</v>
      </c>
      <c r="C13" s="872" t="s">
        <v>333</v>
      </c>
    </row>
    <row r="14" spans="1:3">
      <c r="A14" s="488"/>
      <c r="B14" s="871" t="s">
        <v>334</v>
      </c>
      <c r="C14" s="872" t="s">
        <v>334</v>
      </c>
    </row>
    <row r="15" spans="1:3" ht="21.75" customHeight="1">
      <c r="A15" s="488"/>
      <c r="B15" s="871" t="s">
        <v>335</v>
      </c>
      <c r="C15" s="872" t="s">
        <v>335</v>
      </c>
    </row>
    <row r="16" spans="1:3">
      <c r="A16" s="488"/>
      <c r="B16" s="871" t="s">
        <v>336</v>
      </c>
      <c r="C16" s="872" t="s">
        <v>337</v>
      </c>
    </row>
    <row r="17" spans="1:3">
      <c r="A17" s="488"/>
      <c r="B17" s="871" t="s">
        <v>338</v>
      </c>
      <c r="C17" s="872" t="s">
        <v>339</v>
      </c>
    </row>
    <row r="18" spans="1:3">
      <c r="A18" s="488"/>
      <c r="B18" s="871" t="s">
        <v>340</v>
      </c>
      <c r="C18" s="872" t="s">
        <v>341</v>
      </c>
    </row>
    <row r="19" spans="1:3">
      <c r="A19" s="488"/>
      <c r="B19" s="871" t="s">
        <v>342</v>
      </c>
      <c r="C19" s="872" t="s">
        <v>342</v>
      </c>
    </row>
    <row r="20" spans="1:3">
      <c r="A20" s="488"/>
      <c r="B20" s="871" t="s">
        <v>343</v>
      </c>
      <c r="C20" s="872" t="s">
        <v>343</v>
      </c>
    </row>
    <row r="21" spans="1:3">
      <c r="A21" s="488"/>
      <c r="B21" s="871" t="s">
        <v>344</v>
      </c>
      <c r="C21" s="872" t="s">
        <v>344</v>
      </c>
    </row>
    <row r="22" spans="1:3" ht="23.25" customHeight="1">
      <c r="A22" s="488"/>
      <c r="B22" s="871" t="s">
        <v>345</v>
      </c>
      <c r="C22" s="872" t="s">
        <v>346</v>
      </c>
    </row>
    <row r="23" spans="1:3">
      <c r="A23" s="488"/>
      <c r="B23" s="871" t="s">
        <v>347</v>
      </c>
      <c r="C23" s="872" t="s">
        <v>347</v>
      </c>
    </row>
    <row r="24" spans="1:3">
      <c r="A24" s="488"/>
      <c r="B24" s="871" t="s">
        <v>348</v>
      </c>
      <c r="C24" s="872" t="s">
        <v>349</v>
      </c>
    </row>
    <row r="25" spans="1:3" ht="12" thickBot="1">
      <c r="A25" s="207"/>
      <c r="B25" s="884" t="s">
        <v>350</v>
      </c>
      <c r="C25" s="885"/>
    </row>
    <row r="26" spans="1:3" ht="12.75" thickTop="1" thickBot="1">
      <c r="A26" s="877" t="s">
        <v>433</v>
      </c>
      <c r="B26" s="878"/>
      <c r="C26" s="879"/>
    </row>
    <row r="27" spans="1:3" ht="12.75" thickTop="1" thickBot="1">
      <c r="A27" s="208"/>
      <c r="B27" s="886" t="s">
        <v>351</v>
      </c>
      <c r="C27" s="887"/>
    </row>
    <row r="28" spans="1:3" ht="12.75" thickTop="1" thickBot="1">
      <c r="A28" s="877" t="s">
        <v>424</v>
      </c>
      <c r="B28" s="878"/>
      <c r="C28" s="879"/>
    </row>
    <row r="29" spans="1:3" ht="12" thickTop="1">
      <c r="A29" s="206"/>
      <c r="B29" s="888" t="s">
        <v>352</v>
      </c>
      <c r="C29" s="889" t="s">
        <v>353</v>
      </c>
    </row>
    <row r="30" spans="1:3">
      <c r="A30" s="488"/>
      <c r="B30" s="882" t="s">
        <v>354</v>
      </c>
      <c r="C30" s="883" t="s">
        <v>355</v>
      </c>
    </row>
    <row r="31" spans="1:3">
      <c r="A31" s="488"/>
      <c r="B31" s="882" t="s">
        <v>356</v>
      </c>
      <c r="C31" s="883" t="s">
        <v>357</v>
      </c>
    </row>
    <row r="32" spans="1:3">
      <c r="A32" s="488"/>
      <c r="B32" s="882" t="s">
        <v>358</v>
      </c>
      <c r="C32" s="883" t="s">
        <v>359</v>
      </c>
    </row>
    <row r="33" spans="1:3">
      <c r="A33" s="488"/>
      <c r="B33" s="882" t="s">
        <v>360</v>
      </c>
      <c r="C33" s="883" t="s">
        <v>361</v>
      </c>
    </row>
    <row r="34" spans="1:3">
      <c r="A34" s="488"/>
      <c r="B34" s="882" t="s">
        <v>362</v>
      </c>
      <c r="C34" s="883" t="s">
        <v>363</v>
      </c>
    </row>
    <row r="35" spans="1:3" ht="23.25" customHeight="1">
      <c r="A35" s="488"/>
      <c r="B35" s="882" t="s">
        <v>364</v>
      </c>
      <c r="C35" s="883" t="s">
        <v>365</v>
      </c>
    </row>
    <row r="36" spans="1:3" ht="24" customHeight="1">
      <c r="A36" s="488"/>
      <c r="B36" s="882" t="s">
        <v>366</v>
      </c>
      <c r="C36" s="883" t="s">
        <v>367</v>
      </c>
    </row>
    <row r="37" spans="1:3" ht="24.75" customHeight="1">
      <c r="A37" s="488"/>
      <c r="B37" s="882" t="s">
        <v>368</v>
      </c>
      <c r="C37" s="883" t="s">
        <v>369</v>
      </c>
    </row>
    <row r="38" spans="1:3" ht="23.25" customHeight="1">
      <c r="A38" s="488"/>
      <c r="B38" s="882" t="s">
        <v>425</v>
      </c>
      <c r="C38" s="883" t="s">
        <v>370</v>
      </c>
    </row>
    <row r="39" spans="1:3" ht="39.75" customHeight="1">
      <c r="A39" s="488"/>
      <c r="B39" s="871" t="s">
        <v>440</v>
      </c>
      <c r="C39" s="872" t="s">
        <v>371</v>
      </c>
    </row>
    <row r="40" spans="1:3" ht="12" customHeight="1">
      <c r="A40" s="488"/>
      <c r="B40" s="882" t="s">
        <v>372</v>
      </c>
      <c r="C40" s="883" t="s">
        <v>373</v>
      </c>
    </row>
    <row r="41" spans="1:3" ht="27" customHeight="1" thickBot="1">
      <c r="A41" s="207"/>
      <c r="B41" s="892" t="s">
        <v>374</v>
      </c>
      <c r="C41" s="893" t="s">
        <v>375</v>
      </c>
    </row>
    <row r="42" spans="1:3" ht="12.75" thickTop="1" thickBot="1">
      <c r="A42" s="877" t="s">
        <v>426</v>
      </c>
      <c r="B42" s="878"/>
      <c r="C42" s="879"/>
    </row>
    <row r="43" spans="1:3" ht="12" thickTop="1">
      <c r="A43" s="206"/>
      <c r="B43" s="880" t="s">
        <v>463</v>
      </c>
      <c r="C43" s="881" t="s">
        <v>376</v>
      </c>
    </row>
    <row r="44" spans="1:3">
      <c r="A44" s="488"/>
      <c r="B44" s="867" t="s">
        <v>462</v>
      </c>
      <c r="C44" s="868"/>
    </row>
    <row r="45" spans="1:3" ht="23.25" customHeight="1" thickBot="1">
      <c r="A45" s="207"/>
      <c r="B45" s="890" t="s">
        <v>377</v>
      </c>
      <c r="C45" s="891" t="s">
        <v>378</v>
      </c>
    </row>
    <row r="46" spans="1:3" ht="11.25" customHeight="1" thickTop="1" thickBot="1">
      <c r="A46" s="877" t="s">
        <v>427</v>
      </c>
      <c r="B46" s="878"/>
      <c r="C46" s="879"/>
    </row>
    <row r="47" spans="1:3" ht="26.25" customHeight="1" thickTop="1">
      <c r="A47" s="488"/>
      <c r="B47" s="867" t="s">
        <v>428</v>
      </c>
      <c r="C47" s="868"/>
    </row>
    <row r="48" spans="1:3" ht="12" thickBot="1">
      <c r="A48" s="877" t="s">
        <v>429</v>
      </c>
      <c r="B48" s="878"/>
      <c r="C48" s="879"/>
    </row>
    <row r="49" spans="1:3" ht="12" thickTop="1">
      <c r="A49" s="206"/>
      <c r="B49" s="880" t="s">
        <v>379</v>
      </c>
      <c r="C49" s="881" t="s">
        <v>379</v>
      </c>
    </row>
    <row r="50" spans="1:3" ht="11.25" customHeight="1">
      <c r="A50" s="488"/>
      <c r="B50" s="867" t="s">
        <v>380</v>
      </c>
      <c r="C50" s="868" t="s">
        <v>380</v>
      </c>
    </row>
    <row r="51" spans="1:3">
      <c r="A51" s="488"/>
      <c r="B51" s="867" t="s">
        <v>381</v>
      </c>
      <c r="C51" s="868" t="s">
        <v>381</v>
      </c>
    </row>
    <row r="52" spans="1:3" ht="11.25" customHeight="1">
      <c r="A52" s="488"/>
      <c r="B52" s="867" t="s">
        <v>490</v>
      </c>
      <c r="C52" s="868" t="s">
        <v>382</v>
      </c>
    </row>
    <row r="53" spans="1:3" ht="33.6" customHeight="1">
      <c r="A53" s="488"/>
      <c r="B53" s="867" t="s">
        <v>383</v>
      </c>
      <c r="C53" s="868" t="s">
        <v>383</v>
      </c>
    </row>
    <row r="54" spans="1:3" ht="11.25" customHeight="1">
      <c r="A54" s="488"/>
      <c r="B54" s="867" t="s">
        <v>483</v>
      </c>
      <c r="C54" s="868" t="s">
        <v>384</v>
      </c>
    </row>
    <row r="55" spans="1:3" ht="11.25" customHeight="1" thickBot="1">
      <c r="A55" s="877" t="s">
        <v>430</v>
      </c>
      <c r="B55" s="878"/>
      <c r="C55" s="879"/>
    </row>
    <row r="56" spans="1:3" ht="12" thickTop="1">
      <c r="A56" s="206"/>
      <c r="B56" s="880" t="s">
        <v>379</v>
      </c>
      <c r="C56" s="881" t="s">
        <v>379</v>
      </c>
    </row>
    <row r="57" spans="1:3">
      <c r="A57" s="488"/>
      <c r="B57" s="867" t="s">
        <v>385</v>
      </c>
      <c r="C57" s="868" t="s">
        <v>385</v>
      </c>
    </row>
    <row r="58" spans="1:3">
      <c r="A58" s="488"/>
      <c r="B58" s="867" t="s">
        <v>436</v>
      </c>
      <c r="C58" s="868" t="s">
        <v>386</v>
      </c>
    </row>
    <row r="59" spans="1:3">
      <c r="A59" s="488"/>
      <c r="B59" s="867" t="s">
        <v>387</v>
      </c>
      <c r="C59" s="868" t="s">
        <v>387</v>
      </c>
    </row>
    <row r="60" spans="1:3">
      <c r="A60" s="488"/>
      <c r="B60" s="867" t="s">
        <v>388</v>
      </c>
      <c r="C60" s="868" t="s">
        <v>388</v>
      </c>
    </row>
    <row r="61" spans="1:3">
      <c r="A61" s="488"/>
      <c r="B61" s="867" t="s">
        <v>389</v>
      </c>
      <c r="C61" s="868" t="s">
        <v>389</v>
      </c>
    </row>
    <row r="62" spans="1:3">
      <c r="A62" s="488"/>
      <c r="B62" s="867" t="s">
        <v>437</v>
      </c>
      <c r="C62" s="868" t="s">
        <v>390</v>
      </c>
    </row>
    <row r="63" spans="1:3">
      <c r="A63" s="488"/>
      <c r="B63" s="867" t="s">
        <v>391</v>
      </c>
      <c r="C63" s="868" t="s">
        <v>391</v>
      </c>
    </row>
    <row r="64" spans="1:3" ht="12" thickBot="1">
      <c r="A64" s="207"/>
      <c r="B64" s="890" t="s">
        <v>392</v>
      </c>
      <c r="C64" s="891" t="s">
        <v>392</v>
      </c>
    </row>
    <row r="65" spans="1:3" ht="11.25" customHeight="1" thickTop="1">
      <c r="A65" s="896" t="s">
        <v>431</v>
      </c>
      <c r="B65" s="897"/>
      <c r="C65" s="898"/>
    </row>
    <row r="66" spans="1:3" ht="12" thickBot="1">
      <c r="A66" s="207"/>
      <c r="B66" s="890" t="s">
        <v>393</v>
      </c>
      <c r="C66" s="891" t="s">
        <v>393</v>
      </c>
    </row>
    <row r="67" spans="1:3" ht="11.25" customHeight="1" thickTop="1" thickBot="1">
      <c r="A67" s="877" t="s">
        <v>432</v>
      </c>
      <c r="B67" s="878"/>
      <c r="C67" s="879"/>
    </row>
    <row r="68" spans="1:3" ht="12" thickTop="1">
      <c r="A68" s="206"/>
      <c r="B68" s="880" t="s">
        <v>394</v>
      </c>
      <c r="C68" s="881" t="s">
        <v>394</v>
      </c>
    </row>
    <row r="69" spans="1:3">
      <c r="A69" s="488"/>
      <c r="B69" s="867" t="s">
        <v>395</v>
      </c>
      <c r="C69" s="868" t="s">
        <v>395</v>
      </c>
    </row>
    <row r="70" spans="1:3">
      <c r="A70" s="488"/>
      <c r="B70" s="867" t="s">
        <v>396</v>
      </c>
      <c r="C70" s="868" t="s">
        <v>396</v>
      </c>
    </row>
    <row r="71" spans="1:3" ht="38.25" customHeight="1">
      <c r="A71" s="488"/>
      <c r="B71" s="894" t="s">
        <v>439</v>
      </c>
      <c r="C71" s="895" t="s">
        <v>397</v>
      </c>
    </row>
    <row r="72" spans="1:3" ht="33.75" customHeight="1">
      <c r="A72" s="488"/>
      <c r="B72" s="894" t="s">
        <v>442</v>
      </c>
      <c r="C72" s="895" t="s">
        <v>398</v>
      </c>
    </row>
    <row r="73" spans="1:3" ht="15.75" customHeight="1">
      <c r="A73" s="488"/>
      <c r="B73" s="894" t="s">
        <v>438</v>
      </c>
      <c r="C73" s="895" t="s">
        <v>399</v>
      </c>
    </row>
    <row r="74" spans="1:3">
      <c r="A74" s="488"/>
      <c r="B74" s="867" t="s">
        <v>400</v>
      </c>
      <c r="C74" s="868" t="s">
        <v>400</v>
      </c>
    </row>
    <row r="75" spans="1:3" ht="12" thickBot="1">
      <c r="A75" s="207"/>
      <c r="B75" s="890" t="s">
        <v>401</v>
      </c>
      <c r="C75" s="891" t="s">
        <v>401</v>
      </c>
    </row>
    <row r="76" spans="1:3" ht="12" thickTop="1">
      <c r="A76" s="896" t="s">
        <v>466</v>
      </c>
      <c r="B76" s="897"/>
      <c r="C76" s="898"/>
    </row>
    <row r="77" spans="1:3">
      <c r="A77" s="488"/>
      <c r="B77" s="867" t="s">
        <v>393</v>
      </c>
      <c r="C77" s="868"/>
    </row>
    <row r="78" spans="1:3">
      <c r="A78" s="488"/>
      <c r="B78" s="867" t="s">
        <v>464</v>
      </c>
      <c r="C78" s="868"/>
    </row>
    <row r="79" spans="1:3">
      <c r="A79" s="488"/>
      <c r="B79" s="867" t="s">
        <v>465</v>
      </c>
      <c r="C79" s="868"/>
    </row>
    <row r="80" spans="1:3">
      <c r="A80" s="896" t="s">
        <v>467</v>
      </c>
      <c r="B80" s="897"/>
      <c r="C80" s="898"/>
    </row>
    <row r="81" spans="1:3">
      <c r="A81" s="488"/>
      <c r="B81" s="867" t="s">
        <v>393</v>
      </c>
      <c r="C81" s="868"/>
    </row>
    <row r="82" spans="1:3">
      <c r="A82" s="488"/>
      <c r="B82" s="867" t="s">
        <v>468</v>
      </c>
      <c r="C82" s="868"/>
    </row>
    <row r="83" spans="1:3" ht="76.5" customHeight="1">
      <c r="A83" s="488"/>
      <c r="B83" s="867" t="s">
        <v>482</v>
      </c>
      <c r="C83" s="868"/>
    </row>
    <row r="84" spans="1:3" ht="53.25" customHeight="1">
      <c r="A84" s="488"/>
      <c r="B84" s="867" t="s">
        <v>481</v>
      </c>
      <c r="C84" s="868"/>
    </row>
    <row r="85" spans="1:3">
      <c r="A85" s="488"/>
      <c r="B85" s="867" t="s">
        <v>469</v>
      </c>
      <c r="C85" s="868"/>
    </row>
    <row r="86" spans="1:3">
      <c r="A86" s="488"/>
      <c r="B86" s="867" t="s">
        <v>470</v>
      </c>
      <c r="C86" s="868"/>
    </row>
    <row r="87" spans="1:3">
      <c r="A87" s="488"/>
      <c r="B87" s="867" t="s">
        <v>471</v>
      </c>
      <c r="C87" s="868"/>
    </row>
    <row r="88" spans="1:3">
      <c r="A88" s="896" t="s">
        <v>472</v>
      </c>
      <c r="B88" s="897"/>
      <c r="C88" s="898"/>
    </row>
    <row r="89" spans="1:3">
      <c r="A89" s="488"/>
      <c r="B89" s="867" t="s">
        <v>393</v>
      </c>
      <c r="C89" s="868"/>
    </row>
    <row r="90" spans="1:3">
      <c r="A90" s="488"/>
      <c r="B90" s="867" t="s">
        <v>474</v>
      </c>
      <c r="C90" s="868"/>
    </row>
    <row r="91" spans="1:3" ht="12" customHeight="1">
      <c r="A91" s="488"/>
      <c r="B91" s="867" t="s">
        <v>475</v>
      </c>
      <c r="C91" s="868"/>
    </row>
    <row r="92" spans="1:3">
      <c r="A92" s="488"/>
      <c r="B92" s="867" t="s">
        <v>476</v>
      </c>
      <c r="C92" s="868"/>
    </row>
    <row r="93" spans="1:3" ht="24.75" customHeight="1">
      <c r="A93" s="488"/>
      <c r="B93" s="899" t="s">
        <v>518</v>
      </c>
      <c r="C93" s="900"/>
    </row>
    <row r="94" spans="1:3" ht="24" customHeight="1">
      <c r="A94" s="488"/>
      <c r="B94" s="899" t="s">
        <v>519</v>
      </c>
      <c r="C94" s="900"/>
    </row>
    <row r="95" spans="1:3" ht="13.5" customHeight="1">
      <c r="A95" s="488"/>
      <c r="B95" s="882" t="s">
        <v>477</v>
      </c>
      <c r="C95" s="883"/>
    </row>
    <row r="96" spans="1:3" ht="11.25" customHeight="1" thickBot="1">
      <c r="A96" s="901" t="s">
        <v>514</v>
      </c>
      <c r="B96" s="902"/>
      <c r="C96" s="903"/>
    </row>
    <row r="97" spans="1:3" ht="12.75" thickTop="1" thickBot="1">
      <c r="A97" s="910" t="s">
        <v>402</v>
      </c>
      <c r="B97" s="910"/>
      <c r="C97" s="910"/>
    </row>
    <row r="98" spans="1:3">
      <c r="A98" s="289">
        <v>2</v>
      </c>
      <c r="B98" s="418" t="s">
        <v>494</v>
      </c>
      <c r="C98" s="418" t="s">
        <v>515</v>
      </c>
    </row>
    <row r="99" spans="1:3">
      <c r="A99" s="211">
        <v>3</v>
      </c>
      <c r="B99" s="419" t="s">
        <v>495</v>
      </c>
      <c r="C99" s="420" t="s">
        <v>516</v>
      </c>
    </row>
    <row r="100" spans="1:3">
      <c r="A100" s="211">
        <v>4</v>
      </c>
      <c r="B100" s="419" t="s">
        <v>496</v>
      </c>
      <c r="C100" s="420" t="s">
        <v>520</v>
      </c>
    </row>
    <row r="101" spans="1:3" ht="11.25" customHeight="1">
      <c r="A101" s="211">
        <v>5</v>
      </c>
      <c r="B101" s="419" t="s">
        <v>497</v>
      </c>
      <c r="C101" s="420" t="s">
        <v>517</v>
      </c>
    </row>
    <row r="102" spans="1:3" ht="12" customHeight="1">
      <c r="A102" s="211">
        <v>6</v>
      </c>
      <c r="B102" s="419" t="s">
        <v>512</v>
      </c>
      <c r="C102" s="420" t="s">
        <v>498</v>
      </c>
    </row>
    <row r="103" spans="1:3" ht="12" customHeight="1">
      <c r="A103" s="211">
        <v>7</v>
      </c>
      <c r="B103" s="419" t="s">
        <v>499</v>
      </c>
      <c r="C103" s="420" t="s">
        <v>513</v>
      </c>
    </row>
    <row r="104" spans="1:3">
      <c r="A104" s="211">
        <v>8</v>
      </c>
      <c r="B104" s="419" t="s">
        <v>504</v>
      </c>
      <c r="C104" s="420" t="s">
        <v>524</v>
      </c>
    </row>
    <row r="105" spans="1:3" ht="11.25" customHeight="1">
      <c r="A105" s="896" t="s">
        <v>478</v>
      </c>
      <c r="B105" s="897"/>
      <c r="C105" s="898"/>
    </row>
    <row r="106" spans="1:3" ht="12" customHeight="1">
      <c r="A106" s="488"/>
      <c r="B106" s="867" t="s">
        <v>393</v>
      </c>
      <c r="C106" s="868"/>
    </row>
    <row r="107" spans="1:3">
      <c r="A107" s="896" t="s">
        <v>661</v>
      </c>
      <c r="B107" s="897"/>
      <c r="C107" s="898"/>
    </row>
    <row r="108" spans="1:3" ht="12" customHeight="1">
      <c r="A108" s="488"/>
      <c r="B108" s="867" t="s">
        <v>663</v>
      </c>
      <c r="C108" s="868"/>
    </row>
    <row r="109" spans="1:3">
      <c r="A109" s="488"/>
      <c r="B109" s="867" t="s">
        <v>664</v>
      </c>
      <c r="C109" s="868"/>
    </row>
    <row r="110" spans="1:3">
      <c r="A110" s="488"/>
      <c r="B110" s="867" t="s">
        <v>662</v>
      </c>
      <c r="C110" s="868"/>
    </row>
    <row r="111" spans="1:3">
      <c r="A111" s="904" t="s">
        <v>952</v>
      </c>
      <c r="B111" s="904"/>
      <c r="C111" s="904"/>
    </row>
    <row r="112" spans="1:3">
      <c r="A112" s="905" t="s">
        <v>326</v>
      </c>
      <c r="B112" s="905"/>
      <c r="C112" s="905"/>
    </row>
    <row r="113" spans="1:3">
      <c r="A113" s="489">
        <v>1</v>
      </c>
      <c r="B113" s="906" t="s">
        <v>838</v>
      </c>
      <c r="C113" s="907"/>
    </row>
    <row r="114" spans="1:3">
      <c r="A114" s="489">
        <v>2</v>
      </c>
      <c r="B114" s="908" t="s">
        <v>839</v>
      </c>
      <c r="C114" s="909"/>
    </row>
    <row r="115" spans="1:3">
      <c r="A115" s="489">
        <v>3</v>
      </c>
      <c r="B115" s="906" t="s">
        <v>840</v>
      </c>
      <c r="C115" s="907"/>
    </row>
    <row r="116" spans="1:3">
      <c r="A116" s="489">
        <v>4</v>
      </c>
      <c r="B116" s="906" t="s">
        <v>841</v>
      </c>
      <c r="C116" s="907"/>
    </row>
    <row r="117" spans="1:3">
      <c r="A117" s="489">
        <v>5</v>
      </c>
      <c r="B117" s="906" t="s">
        <v>842</v>
      </c>
      <c r="C117" s="907"/>
    </row>
    <row r="118" spans="1:3" ht="55.5" customHeight="1">
      <c r="A118" s="489">
        <v>6</v>
      </c>
      <c r="B118" s="906" t="s">
        <v>953</v>
      </c>
      <c r="C118" s="907"/>
    </row>
    <row r="119" spans="1:3" ht="22.5">
      <c r="A119" s="489">
        <v>6.01</v>
      </c>
      <c r="B119" s="490" t="s">
        <v>697</v>
      </c>
      <c r="C119" s="533" t="s">
        <v>954</v>
      </c>
    </row>
    <row r="120" spans="1:3" ht="33.75">
      <c r="A120" s="489">
        <v>6.02</v>
      </c>
      <c r="B120" s="490" t="s">
        <v>698</v>
      </c>
      <c r="C120" s="531" t="s">
        <v>958</v>
      </c>
    </row>
    <row r="121" spans="1:3">
      <c r="A121" s="489">
        <v>6.03</v>
      </c>
      <c r="B121" s="496" t="s">
        <v>699</v>
      </c>
      <c r="C121" s="496" t="s">
        <v>843</v>
      </c>
    </row>
    <row r="122" spans="1:3">
      <c r="A122" s="489">
        <v>6.04</v>
      </c>
      <c r="B122" s="490" t="s">
        <v>700</v>
      </c>
      <c r="C122" s="492" t="s">
        <v>844</v>
      </c>
    </row>
    <row r="123" spans="1:3">
      <c r="A123" s="489">
        <v>6.05</v>
      </c>
      <c r="B123" s="490" t="s">
        <v>701</v>
      </c>
      <c r="C123" s="492" t="s">
        <v>845</v>
      </c>
    </row>
    <row r="124" spans="1:3" ht="22.5">
      <c r="A124" s="489">
        <v>6.06</v>
      </c>
      <c r="B124" s="490" t="s">
        <v>702</v>
      </c>
      <c r="C124" s="492" t="s">
        <v>846</v>
      </c>
    </row>
    <row r="125" spans="1:3">
      <c r="A125" s="489">
        <v>6.07</v>
      </c>
      <c r="B125" s="493" t="s">
        <v>703</v>
      </c>
      <c r="C125" s="492" t="s">
        <v>847</v>
      </c>
    </row>
    <row r="126" spans="1:3" ht="22.5">
      <c r="A126" s="489">
        <v>6.08</v>
      </c>
      <c r="B126" s="490" t="s">
        <v>704</v>
      </c>
      <c r="C126" s="492" t="s">
        <v>848</v>
      </c>
    </row>
    <row r="127" spans="1:3" ht="22.5">
      <c r="A127" s="489">
        <v>6.09</v>
      </c>
      <c r="B127" s="494" t="s">
        <v>705</v>
      </c>
      <c r="C127" s="492" t="s">
        <v>849</v>
      </c>
    </row>
    <row r="128" spans="1:3">
      <c r="A128" s="495">
        <v>6.1</v>
      </c>
      <c r="B128" s="494" t="s">
        <v>706</v>
      </c>
      <c r="C128" s="492" t="s">
        <v>850</v>
      </c>
    </row>
    <row r="129" spans="1:3">
      <c r="A129" s="489">
        <v>6.11</v>
      </c>
      <c r="B129" s="494" t="s">
        <v>707</v>
      </c>
      <c r="C129" s="492" t="s">
        <v>851</v>
      </c>
    </row>
    <row r="130" spans="1:3">
      <c r="A130" s="489">
        <v>6.12</v>
      </c>
      <c r="B130" s="494" t="s">
        <v>708</v>
      </c>
      <c r="C130" s="492" t="s">
        <v>852</v>
      </c>
    </row>
    <row r="131" spans="1:3">
      <c r="A131" s="489">
        <v>6.13</v>
      </c>
      <c r="B131" s="494" t="s">
        <v>709</v>
      </c>
      <c r="C131" s="496" t="s">
        <v>853</v>
      </c>
    </row>
    <row r="132" spans="1:3">
      <c r="A132" s="489">
        <v>6.14</v>
      </c>
      <c r="B132" s="494" t="s">
        <v>710</v>
      </c>
      <c r="C132" s="496" t="s">
        <v>854</v>
      </c>
    </row>
    <row r="133" spans="1:3">
      <c r="A133" s="489">
        <v>6.15</v>
      </c>
      <c r="B133" s="494" t="s">
        <v>711</v>
      </c>
      <c r="C133" s="496" t="s">
        <v>855</v>
      </c>
    </row>
    <row r="134" spans="1:3" ht="22.5">
      <c r="A134" s="489">
        <v>6.16</v>
      </c>
      <c r="B134" s="494" t="s">
        <v>712</v>
      </c>
      <c r="C134" s="496" t="s">
        <v>856</v>
      </c>
    </row>
    <row r="135" spans="1:3">
      <c r="A135" s="489">
        <v>6.17</v>
      </c>
      <c r="B135" s="496" t="s">
        <v>713</v>
      </c>
      <c r="C135" s="496" t="s">
        <v>857</v>
      </c>
    </row>
    <row r="136" spans="1:3" ht="22.5">
      <c r="A136" s="489">
        <v>6.18</v>
      </c>
      <c r="B136" s="494" t="s">
        <v>714</v>
      </c>
      <c r="C136" s="496" t="s">
        <v>858</v>
      </c>
    </row>
    <row r="137" spans="1:3">
      <c r="A137" s="489">
        <v>6.19</v>
      </c>
      <c r="B137" s="494" t="s">
        <v>715</v>
      </c>
      <c r="C137" s="496" t="s">
        <v>859</v>
      </c>
    </row>
    <row r="138" spans="1:3">
      <c r="A138" s="495">
        <v>6.2</v>
      </c>
      <c r="B138" s="494" t="s">
        <v>716</v>
      </c>
      <c r="C138" s="496" t="s">
        <v>860</v>
      </c>
    </row>
    <row r="139" spans="1:3">
      <c r="A139" s="489">
        <v>6.21</v>
      </c>
      <c r="B139" s="494" t="s">
        <v>717</v>
      </c>
      <c r="C139" s="496" t="s">
        <v>861</v>
      </c>
    </row>
    <row r="140" spans="1:3">
      <c r="A140" s="489">
        <v>6.22</v>
      </c>
      <c r="B140" s="494" t="s">
        <v>718</v>
      </c>
      <c r="C140" s="496" t="s">
        <v>862</v>
      </c>
    </row>
    <row r="141" spans="1:3" ht="22.5">
      <c r="A141" s="489">
        <v>6.23</v>
      </c>
      <c r="B141" s="494" t="s">
        <v>719</v>
      </c>
      <c r="C141" s="496" t="s">
        <v>863</v>
      </c>
    </row>
    <row r="142" spans="1:3" ht="22.5">
      <c r="A142" s="489">
        <v>6.24</v>
      </c>
      <c r="B142" s="490" t="s">
        <v>720</v>
      </c>
      <c r="C142" s="496" t="s">
        <v>864</v>
      </c>
    </row>
    <row r="143" spans="1:3">
      <c r="A143" s="489">
        <v>6.2500000000000098</v>
      </c>
      <c r="B143" s="490" t="s">
        <v>721</v>
      </c>
      <c r="C143" s="496" t="s">
        <v>865</v>
      </c>
    </row>
    <row r="144" spans="1:3" ht="22.5">
      <c r="A144" s="489">
        <v>6.2600000000000202</v>
      </c>
      <c r="B144" s="490" t="s">
        <v>866</v>
      </c>
      <c r="C144" s="536" t="s">
        <v>867</v>
      </c>
    </row>
    <row r="145" spans="1:3" ht="22.5">
      <c r="A145" s="489">
        <v>6.2700000000000298</v>
      </c>
      <c r="B145" s="490" t="s">
        <v>165</v>
      </c>
      <c r="C145" s="536" t="s">
        <v>956</v>
      </c>
    </row>
    <row r="146" spans="1:3">
      <c r="A146" s="489"/>
      <c r="B146" s="915" t="s">
        <v>868</v>
      </c>
      <c r="C146" s="916"/>
    </row>
    <row r="147" spans="1:3" s="498" customFormat="1">
      <c r="A147" s="497">
        <v>7.1</v>
      </c>
      <c r="B147" s="490" t="s">
        <v>869</v>
      </c>
      <c r="C147" s="919" t="s">
        <v>870</v>
      </c>
    </row>
    <row r="148" spans="1:3" s="498" customFormat="1">
      <c r="A148" s="497">
        <v>7.2</v>
      </c>
      <c r="B148" s="490" t="s">
        <v>871</v>
      </c>
      <c r="C148" s="920"/>
    </row>
    <row r="149" spans="1:3" s="498" customFormat="1">
      <c r="A149" s="497">
        <v>7.3</v>
      </c>
      <c r="B149" s="490" t="s">
        <v>872</v>
      </c>
      <c r="C149" s="920"/>
    </row>
    <row r="150" spans="1:3" s="498" customFormat="1">
      <c r="A150" s="497">
        <v>7.4</v>
      </c>
      <c r="B150" s="490" t="s">
        <v>873</v>
      </c>
      <c r="C150" s="920"/>
    </row>
    <row r="151" spans="1:3" s="498" customFormat="1">
      <c r="A151" s="497">
        <v>7.5</v>
      </c>
      <c r="B151" s="490" t="s">
        <v>874</v>
      </c>
      <c r="C151" s="920"/>
    </row>
    <row r="152" spans="1:3" s="498" customFormat="1">
      <c r="A152" s="497">
        <v>7.6</v>
      </c>
      <c r="B152" s="490" t="s">
        <v>947</v>
      </c>
      <c r="C152" s="921"/>
    </row>
    <row r="153" spans="1:3" s="498" customFormat="1" ht="22.5">
      <c r="A153" s="497">
        <v>7.7</v>
      </c>
      <c r="B153" s="490" t="s">
        <v>875</v>
      </c>
      <c r="C153" s="499" t="s">
        <v>876</v>
      </c>
    </row>
    <row r="154" spans="1:3" s="498" customFormat="1" ht="22.5">
      <c r="A154" s="497">
        <v>7.8</v>
      </c>
      <c r="B154" s="490" t="s">
        <v>877</v>
      </c>
      <c r="C154" s="499" t="s">
        <v>878</v>
      </c>
    </row>
    <row r="155" spans="1:3">
      <c r="A155" s="488"/>
      <c r="B155" s="915" t="s">
        <v>879</v>
      </c>
      <c r="C155" s="916"/>
    </row>
    <row r="156" spans="1:3">
      <c r="A156" s="497">
        <v>1</v>
      </c>
      <c r="B156" s="911" t="s">
        <v>961</v>
      </c>
      <c r="C156" s="912"/>
    </row>
    <row r="157" spans="1:3" ht="24.95" customHeight="1">
      <c r="A157" s="497">
        <v>2</v>
      </c>
      <c r="B157" s="913" t="s">
        <v>957</v>
      </c>
      <c r="C157" s="914"/>
    </row>
    <row r="158" spans="1:3">
      <c r="A158" s="497">
        <v>3</v>
      </c>
      <c r="B158" s="913" t="s">
        <v>946</v>
      </c>
      <c r="C158" s="914"/>
    </row>
    <row r="159" spans="1:3">
      <c r="A159" s="488"/>
      <c r="B159" s="915" t="s">
        <v>880</v>
      </c>
      <c r="C159" s="916"/>
    </row>
    <row r="160" spans="1:3" ht="39" customHeight="1">
      <c r="A160" s="497">
        <v>1</v>
      </c>
      <c r="B160" s="917" t="s">
        <v>963</v>
      </c>
      <c r="C160" s="918"/>
    </row>
    <row r="161" spans="1:3" ht="22.5">
      <c r="A161" s="497">
        <v>3</v>
      </c>
      <c r="B161" s="490" t="s">
        <v>685</v>
      </c>
      <c r="C161" s="499" t="s">
        <v>881</v>
      </c>
    </row>
    <row r="162" spans="1:3" ht="22.5">
      <c r="A162" s="497">
        <v>4</v>
      </c>
      <c r="B162" s="490" t="s">
        <v>686</v>
      </c>
      <c r="C162" s="499" t="s">
        <v>882</v>
      </c>
    </row>
    <row r="163" spans="1:3" ht="33.75">
      <c r="A163" s="497">
        <v>5</v>
      </c>
      <c r="B163" s="490" t="s">
        <v>687</v>
      </c>
      <c r="C163" s="499" t="s">
        <v>883</v>
      </c>
    </row>
    <row r="164" spans="1:3">
      <c r="A164" s="497">
        <v>6</v>
      </c>
      <c r="B164" s="490" t="s">
        <v>688</v>
      </c>
      <c r="C164" s="490" t="s">
        <v>884</v>
      </c>
    </row>
    <row r="165" spans="1:3">
      <c r="A165" s="488"/>
      <c r="B165" s="915" t="s">
        <v>885</v>
      </c>
      <c r="C165" s="916"/>
    </row>
    <row r="166" spans="1:3" ht="22.5">
      <c r="A166" s="497"/>
      <c r="B166" s="490" t="s">
        <v>886</v>
      </c>
      <c r="C166" s="500" t="s">
        <v>887</v>
      </c>
    </row>
    <row r="167" spans="1:3">
      <c r="A167" s="497"/>
      <c r="B167" s="490" t="s">
        <v>687</v>
      </c>
      <c r="C167" s="499" t="s">
        <v>888</v>
      </c>
    </row>
    <row r="168" spans="1:3">
      <c r="A168" s="488"/>
      <c r="B168" s="915" t="s">
        <v>889</v>
      </c>
      <c r="C168" s="916"/>
    </row>
    <row r="169" spans="1:3">
      <c r="A169" s="488"/>
      <c r="B169" s="867" t="s">
        <v>950</v>
      </c>
      <c r="C169" s="868"/>
    </row>
    <row r="170" spans="1:3">
      <c r="A170" s="488" t="s">
        <v>890</v>
      </c>
      <c r="B170" s="501" t="s">
        <v>745</v>
      </c>
      <c r="C170" s="502" t="s">
        <v>891</v>
      </c>
    </row>
    <row r="171" spans="1:3">
      <c r="A171" s="488" t="s">
        <v>539</v>
      </c>
      <c r="B171" s="503" t="s">
        <v>746</v>
      </c>
      <c r="C171" s="499" t="s">
        <v>892</v>
      </c>
    </row>
    <row r="172" spans="1:3" ht="22.5">
      <c r="A172" s="488" t="s">
        <v>546</v>
      </c>
      <c r="B172" s="502" t="s">
        <v>747</v>
      </c>
      <c r="C172" s="499" t="s">
        <v>893</v>
      </c>
    </row>
    <row r="173" spans="1:3">
      <c r="A173" s="488" t="s">
        <v>894</v>
      </c>
      <c r="B173" s="503" t="s">
        <v>748</v>
      </c>
      <c r="C173" s="503" t="s">
        <v>895</v>
      </c>
    </row>
    <row r="174" spans="1:3" ht="22.5">
      <c r="A174" s="488" t="s">
        <v>896</v>
      </c>
      <c r="B174" s="504" t="s">
        <v>749</v>
      </c>
      <c r="C174" s="504" t="s">
        <v>897</v>
      </c>
    </row>
    <row r="175" spans="1:3" ht="22.5">
      <c r="A175" s="488" t="s">
        <v>547</v>
      </c>
      <c r="B175" s="504" t="s">
        <v>750</v>
      </c>
      <c r="C175" s="504" t="s">
        <v>898</v>
      </c>
    </row>
    <row r="176" spans="1:3" ht="22.5">
      <c r="A176" s="488" t="s">
        <v>899</v>
      </c>
      <c r="B176" s="504" t="s">
        <v>751</v>
      </c>
      <c r="C176" s="504" t="s">
        <v>900</v>
      </c>
    </row>
    <row r="177" spans="1:3" ht="22.5">
      <c r="A177" s="488" t="s">
        <v>901</v>
      </c>
      <c r="B177" s="504" t="s">
        <v>752</v>
      </c>
      <c r="C177" s="504" t="s">
        <v>903</v>
      </c>
    </row>
    <row r="178" spans="1:3" ht="22.5">
      <c r="A178" s="488" t="s">
        <v>902</v>
      </c>
      <c r="B178" s="504" t="s">
        <v>753</v>
      </c>
      <c r="C178" s="504" t="s">
        <v>905</v>
      </c>
    </row>
    <row r="179" spans="1:3" ht="22.5">
      <c r="A179" s="488" t="s">
        <v>904</v>
      </c>
      <c r="B179" s="504" t="s">
        <v>754</v>
      </c>
      <c r="C179" s="505" t="s">
        <v>907</v>
      </c>
    </row>
    <row r="180" spans="1:3" ht="22.5">
      <c r="A180" s="488" t="s">
        <v>906</v>
      </c>
      <c r="B180" s="522" t="s">
        <v>755</v>
      </c>
      <c r="C180" s="505" t="s">
        <v>909</v>
      </c>
    </row>
    <row r="181" spans="1:3" ht="22.5">
      <c r="A181" s="488" t="s">
        <v>908</v>
      </c>
      <c r="B181" s="504" t="s">
        <v>756</v>
      </c>
      <c r="C181" s="506" t="s">
        <v>911</v>
      </c>
    </row>
    <row r="182" spans="1:3">
      <c r="A182" s="532" t="s">
        <v>910</v>
      </c>
      <c r="B182" s="507" t="s">
        <v>757</v>
      </c>
      <c r="C182" s="502" t="s">
        <v>912</v>
      </c>
    </row>
    <row r="183" spans="1:3" ht="22.5">
      <c r="A183" s="488"/>
      <c r="B183" s="508" t="s">
        <v>913</v>
      </c>
      <c r="C183" s="492" t="s">
        <v>914</v>
      </c>
    </row>
    <row r="184" spans="1:3" ht="22.5">
      <c r="A184" s="488"/>
      <c r="B184" s="508" t="s">
        <v>915</v>
      </c>
      <c r="C184" s="492" t="s">
        <v>916</v>
      </c>
    </row>
    <row r="185" spans="1:3" ht="22.5">
      <c r="A185" s="488"/>
      <c r="B185" s="508" t="s">
        <v>917</v>
      </c>
      <c r="C185" s="492" t="s">
        <v>918</v>
      </c>
    </row>
    <row r="186" spans="1:3">
      <c r="A186" s="488"/>
      <c r="B186" s="915" t="s">
        <v>919</v>
      </c>
      <c r="C186" s="916"/>
    </row>
    <row r="187" spans="1:3" ht="50.1" customHeight="1">
      <c r="A187" s="488"/>
      <c r="B187" s="911" t="s">
        <v>962</v>
      </c>
      <c r="C187" s="912"/>
    </row>
    <row r="188" spans="1:3">
      <c r="A188" s="497">
        <v>1</v>
      </c>
      <c r="B188" s="496" t="s">
        <v>777</v>
      </c>
      <c r="C188" s="496" t="s">
        <v>777</v>
      </c>
    </row>
    <row r="189" spans="1:3" ht="33.75">
      <c r="A189" s="497">
        <v>2</v>
      </c>
      <c r="B189" s="496" t="s">
        <v>920</v>
      </c>
      <c r="C189" s="496" t="s">
        <v>921</v>
      </c>
    </row>
    <row r="190" spans="1:3">
      <c r="A190" s="497">
        <v>3</v>
      </c>
      <c r="B190" s="496" t="s">
        <v>779</v>
      </c>
      <c r="C190" s="496" t="s">
        <v>922</v>
      </c>
    </row>
    <row r="191" spans="1:3" ht="22.5">
      <c r="A191" s="497">
        <v>4</v>
      </c>
      <c r="B191" s="496" t="s">
        <v>780</v>
      </c>
      <c r="C191" s="496" t="s">
        <v>923</v>
      </c>
    </row>
    <row r="192" spans="1:3" ht="22.5">
      <c r="A192" s="497">
        <v>5</v>
      </c>
      <c r="B192" s="496" t="s">
        <v>781</v>
      </c>
      <c r="C192" s="491" t="s">
        <v>964</v>
      </c>
    </row>
    <row r="193" spans="1:4" ht="45">
      <c r="A193" s="497">
        <v>6</v>
      </c>
      <c r="B193" s="496" t="s">
        <v>782</v>
      </c>
      <c r="C193" s="496" t="s">
        <v>924</v>
      </c>
    </row>
    <row r="194" spans="1:4">
      <c r="A194" s="488"/>
      <c r="B194" s="915" t="s">
        <v>925</v>
      </c>
      <c r="C194" s="916"/>
    </row>
    <row r="195" spans="1:4" ht="26.1" customHeight="1">
      <c r="A195" s="488"/>
      <c r="B195" s="922" t="s">
        <v>948</v>
      </c>
      <c r="C195" s="924"/>
    </row>
    <row r="196" spans="1:4" ht="22.5">
      <c r="A196" s="488">
        <v>1.1000000000000001</v>
      </c>
      <c r="B196" s="509" t="s">
        <v>792</v>
      </c>
      <c r="C196" s="523" t="s">
        <v>926</v>
      </c>
      <c r="D196" s="524"/>
    </row>
    <row r="197" spans="1:4" ht="12.75">
      <c r="A197" s="488" t="s">
        <v>252</v>
      </c>
      <c r="B197" s="510" t="s">
        <v>793</v>
      </c>
      <c r="C197" s="523" t="s">
        <v>927</v>
      </c>
      <c r="D197" s="525"/>
    </row>
    <row r="198" spans="1:4" ht="12.75">
      <c r="A198" s="488" t="s">
        <v>794</v>
      </c>
      <c r="B198" s="511" t="s">
        <v>795</v>
      </c>
      <c r="C198" s="876" t="s">
        <v>949</v>
      </c>
      <c r="D198" s="526"/>
    </row>
    <row r="199" spans="1:4" ht="12.75">
      <c r="A199" s="488" t="s">
        <v>796</v>
      </c>
      <c r="B199" s="511" t="s">
        <v>797</v>
      </c>
      <c r="C199" s="876"/>
      <c r="D199" s="526"/>
    </row>
    <row r="200" spans="1:4" ht="12.75">
      <c r="A200" s="488" t="s">
        <v>798</v>
      </c>
      <c r="B200" s="511" t="s">
        <v>799</v>
      </c>
      <c r="C200" s="876"/>
      <c r="D200" s="526"/>
    </row>
    <row r="201" spans="1:4" ht="12.75">
      <c r="A201" s="488" t="s">
        <v>800</v>
      </c>
      <c r="B201" s="511" t="s">
        <v>801</v>
      </c>
      <c r="C201" s="876"/>
      <c r="D201" s="526"/>
    </row>
    <row r="202" spans="1:4" ht="22.5">
      <c r="A202" s="488">
        <v>1.2</v>
      </c>
      <c r="B202" s="512" t="s">
        <v>802</v>
      </c>
      <c r="C202" s="513" t="s">
        <v>928</v>
      </c>
      <c r="D202" s="527"/>
    </row>
    <row r="203" spans="1:4" ht="22.5">
      <c r="A203" s="488" t="s">
        <v>804</v>
      </c>
      <c r="B203" s="514" t="s">
        <v>805</v>
      </c>
      <c r="C203" s="515" t="s">
        <v>929</v>
      </c>
      <c r="D203" s="528"/>
    </row>
    <row r="204" spans="1:4" ht="23.25">
      <c r="A204" s="488" t="s">
        <v>806</v>
      </c>
      <c r="B204" s="516" t="s">
        <v>807</v>
      </c>
      <c r="C204" s="515" t="s">
        <v>930</v>
      </c>
      <c r="D204" s="529"/>
    </row>
    <row r="205" spans="1:4" ht="12.75">
      <c r="A205" s="488" t="s">
        <v>808</v>
      </c>
      <c r="B205" s="517" t="s">
        <v>809</v>
      </c>
      <c r="C205" s="513" t="s">
        <v>931</v>
      </c>
      <c r="D205" s="528"/>
    </row>
    <row r="206" spans="1:4" ht="18" customHeight="1">
      <c r="A206" s="488" t="s">
        <v>810</v>
      </c>
      <c r="B206" s="520" t="s">
        <v>811</v>
      </c>
      <c r="C206" s="513" t="s">
        <v>932</v>
      </c>
      <c r="D206" s="529"/>
    </row>
    <row r="207" spans="1:4" ht="22.5">
      <c r="A207" s="488">
        <v>1.4</v>
      </c>
      <c r="B207" s="514" t="s">
        <v>944</v>
      </c>
      <c r="C207" s="518" t="s">
        <v>933</v>
      </c>
      <c r="D207" s="530"/>
    </row>
    <row r="208" spans="1:4" ht="12.75">
      <c r="A208" s="488">
        <v>1.5</v>
      </c>
      <c r="B208" s="514" t="s">
        <v>945</v>
      </c>
      <c r="C208" s="518" t="s">
        <v>933</v>
      </c>
      <c r="D208" s="530"/>
    </row>
    <row r="209" spans="1:3">
      <c r="A209" s="488"/>
      <c r="B209" s="904" t="s">
        <v>934</v>
      </c>
      <c r="C209" s="904"/>
    </row>
    <row r="210" spans="1:3" ht="24.6" customHeight="1">
      <c r="A210" s="488"/>
      <c r="B210" s="922" t="s">
        <v>935</v>
      </c>
      <c r="C210" s="922"/>
    </row>
    <row r="211" spans="1:3" ht="22.5">
      <c r="A211" s="497"/>
      <c r="B211" s="490" t="s">
        <v>685</v>
      </c>
      <c r="C211" s="499" t="s">
        <v>881</v>
      </c>
    </row>
    <row r="212" spans="1:3" ht="22.5">
      <c r="A212" s="497"/>
      <c r="B212" s="490" t="s">
        <v>686</v>
      </c>
      <c r="C212" s="499" t="s">
        <v>882</v>
      </c>
    </row>
    <row r="213" spans="1:3" ht="22.5">
      <c r="A213" s="488"/>
      <c r="B213" s="490" t="s">
        <v>687</v>
      </c>
      <c r="C213" s="499" t="s">
        <v>936</v>
      </c>
    </row>
    <row r="214" spans="1:3">
      <c r="A214" s="488"/>
      <c r="B214" s="904" t="s">
        <v>937</v>
      </c>
      <c r="C214" s="904"/>
    </row>
    <row r="215" spans="1:3" ht="36" customHeight="1">
      <c r="A215" s="497"/>
      <c r="B215" s="923" t="s">
        <v>951</v>
      </c>
      <c r="C215" s="923"/>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N14" sqref="N14"/>
      <selection pane="topRight" activeCell="N14" sqref="N14"/>
      <selection pane="bottomLeft" activeCell="N14" sqref="N14"/>
      <selection pane="bottomRight" activeCell="B34" sqref="B34"/>
    </sheetView>
  </sheetViews>
  <sheetFormatPr defaultRowHeight="15"/>
  <cols>
    <col min="1" max="1" width="9.5703125" style="1" bestFit="1" customWidth="1"/>
    <col min="2" max="2" width="55.140625" style="1" bestFit="1" customWidth="1"/>
    <col min="3" max="8" width="15" style="1" customWidth="1"/>
  </cols>
  <sheetData>
    <row r="1" spans="1:8" ht="15.75">
      <c r="A1" s="13" t="s">
        <v>188</v>
      </c>
      <c r="B1" s="287" t="str">
        <f>Info!C2</f>
        <v>სს ”ლიბერთი ბანკი”</v>
      </c>
    </row>
    <row r="2" spans="1:8" ht="15.75">
      <c r="A2" s="13" t="s">
        <v>189</v>
      </c>
      <c r="B2" s="587">
        <f>'1. key ratios'!B2</f>
        <v>44377</v>
      </c>
    </row>
    <row r="3" spans="1:8" ht="15.75">
      <c r="A3" s="13"/>
    </row>
    <row r="4" spans="1:8" ht="16.5" thickBot="1">
      <c r="A4" s="24" t="s">
        <v>406</v>
      </c>
      <c r="B4" s="59" t="s">
        <v>244</v>
      </c>
      <c r="C4" s="24"/>
      <c r="D4" s="25"/>
      <c r="E4" s="25"/>
      <c r="F4" s="26"/>
      <c r="G4" s="26"/>
      <c r="H4" s="27" t="s">
        <v>93</v>
      </c>
    </row>
    <row r="5" spans="1:8" ht="15.75">
      <c r="A5" s="28"/>
      <c r="B5" s="29"/>
      <c r="C5" s="762" t="s">
        <v>194</v>
      </c>
      <c r="D5" s="763"/>
      <c r="E5" s="764"/>
      <c r="F5" s="762" t="s">
        <v>195</v>
      </c>
      <c r="G5" s="763"/>
      <c r="H5" s="765"/>
    </row>
    <row r="6" spans="1:8" ht="15.75">
      <c r="A6" s="30" t="s">
        <v>26</v>
      </c>
      <c r="B6" s="31" t="s">
        <v>153</v>
      </c>
      <c r="C6" s="32" t="s">
        <v>27</v>
      </c>
      <c r="D6" s="32" t="s">
        <v>94</v>
      </c>
      <c r="E6" s="32" t="s">
        <v>68</v>
      </c>
      <c r="F6" s="32" t="s">
        <v>27</v>
      </c>
      <c r="G6" s="32" t="s">
        <v>94</v>
      </c>
      <c r="H6" s="33" t="s">
        <v>68</v>
      </c>
    </row>
    <row r="7" spans="1:8" ht="15.75">
      <c r="A7" s="30">
        <v>1</v>
      </c>
      <c r="B7" s="34" t="s">
        <v>154</v>
      </c>
      <c r="C7" s="220">
        <v>190178152.79999998</v>
      </c>
      <c r="D7" s="220">
        <v>73516398.309999987</v>
      </c>
      <c r="E7" s="221">
        <f>C7+D7</f>
        <v>263694551.10999995</v>
      </c>
      <c r="F7" s="222">
        <v>173578480.05000001</v>
      </c>
      <c r="G7" s="223">
        <v>60734018.099999987</v>
      </c>
      <c r="H7" s="224">
        <f>F7+G7</f>
        <v>234312498.15000001</v>
      </c>
    </row>
    <row r="8" spans="1:8" ht="15.75">
      <c r="A8" s="30">
        <v>2</v>
      </c>
      <c r="B8" s="34" t="s">
        <v>155</v>
      </c>
      <c r="C8" s="220">
        <v>45961714.439999998</v>
      </c>
      <c r="D8" s="220">
        <v>133567554.559</v>
      </c>
      <c r="E8" s="221">
        <f t="shared" ref="E8:E20" si="0">C8+D8</f>
        <v>179529268.99900001</v>
      </c>
      <c r="F8" s="222">
        <v>71073873.269999996</v>
      </c>
      <c r="G8" s="223">
        <v>144495956.78999999</v>
      </c>
      <c r="H8" s="224">
        <f t="shared" ref="H8:H40" si="1">F8+G8</f>
        <v>215569830.06</v>
      </c>
    </row>
    <row r="9" spans="1:8" ht="15.75">
      <c r="A9" s="30">
        <v>3</v>
      </c>
      <c r="B9" s="34" t="s">
        <v>156</v>
      </c>
      <c r="C9" s="220">
        <v>579563.87</v>
      </c>
      <c r="D9" s="220">
        <v>66757672.033000007</v>
      </c>
      <c r="E9" s="221">
        <f t="shared" si="0"/>
        <v>67337235.903000012</v>
      </c>
      <c r="F9" s="222">
        <v>559472.85</v>
      </c>
      <c r="G9" s="223">
        <v>239048913.62</v>
      </c>
      <c r="H9" s="224">
        <f t="shared" si="1"/>
        <v>239608386.47</v>
      </c>
    </row>
    <row r="10" spans="1:8" ht="15.75">
      <c r="A10" s="30">
        <v>4</v>
      </c>
      <c r="B10" s="34" t="s">
        <v>185</v>
      </c>
      <c r="C10" s="220">
        <v>0</v>
      </c>
      <c r="D10" s="220">
        <v>0</v>
      </c>
      <c r="E10" s="221">
        <f t="shared" si="0"/>
        <v>0</v>
      </c>
      <c r="F10" s="222">
        <v>0</v>
      </c>
      <c r="G10" s="223">
        <v>0</v>
      </c>
      <c r="H10" s="224">
        <f t="shared" si="1"/>
        <v>0</v>
      </c>
    </row>
    <row r="11" spans="1:8" ht="15.75">
      <c r="A11" s="30">
        <v>5</v>
      </c>
      <c r="B11" s="34" t="s">
        <v>157</v>
      </c>
      <c r="C11" s="220">
        <v>248029388.15000004</v>
      </c>
      <c r="D11" s="220">
        <v>0</v>
      </c>
      <c r="E11" s="221">
        <f t="shared" si="0"/>
        <v>248029388.15000004</v>
      </c>
      <c r="F11" s="222">
        <v>199683549.56999999</v>
      </c>
      <c r="G11" s="223">
        <v>0</v>
      </c>
      <c r="H11" s="224">
        <f t="shared" si="1"/>
        <v>199683549.56999999</v>
      </c>
    </row>
    <row r="12" spans="1:8" ht="15.75">
      <c r="A12" s="30">
        <v>6.1</v>
      </c>
      <c r="B12" s="35" t="s">
        <v>158</v>
      </c>
      <c r="C12" s="220">
        <v>1431167186.0600107</v>
      </c>
      <c r="D12" s="220">
        <v>391270382.88900042</v>
      </c>
      <c r="E12" s="221">
        <f t="shared" si="0"/>
        <v>1822437568.9490111</v>
      </c>
      <c r="F12" s="222">
        <v>1026258291.0000905</v>
      </c>
      <c r="G12" s="223">
        <v>312204747.00000018</v>
      </c>
      <c r="H12" s="224">
        <f t="shared" si="1"/>
        <v>1338463038.0000906</v>
      </c>
    </row>
    <row r="13" spans="1:8" ht="15.75">
      <c r="A13" s="30">
        <v>6.2</v>
      </c>
      <c r="B13" s="35" t="s">
        <v>159</v>
      </c>
      <c r="C13" s="220">
        <v>-89517160.680014238</v>
      </c>
      <c r="D13" s="220">
        <v>-30328100.165985312</v>
      </c>
      <c r="E13" s="221">
        <f t="shared" si="0"/>
        <v>-119845260.84599955</v>
      </c>
      <c r="F13" s="222">
        <v>-100185756.38280091</v>
      </c>
      <c r="G13" s="223">
        <v>-15566310.617600003</v>
      </c>
      <c r="H13" s="224">
        <f t="shared" si="1"/>
        <v>-115752067.00040092</v>
      </c>
    </row>
    <row r="14" spans="1:8" ht="15.75">
      <c r="A14" s="30">
        <v>6</v>
      </c>
      <c r="B14" s="34" t="s">
        <v>160</v>
      </c>
      <c r="C14" s="221">
        <f>C12+C13</f>
        <v>1341650025.3799965</v>
      </c>
      <c r="D14" s="221">
        <f>D12+D13</f>
        <v>360942282.72301513</v>
      </c>
      <c r="E14" s="221">
        <f t="shared" si="0"/>
        <v>1702592308.1030116</v>
      </c>
      <c r="F14" s="221">
        <f>F12+F13</f>
        <v>926072534.61728954</v>
      </c>
      <c r="G14" s="221">
        <f>G12+G13</f>
        <v>296638436.38240016</v>
      </c>
      <c r="H14" s="224">
        <f t="shared" si="1"/>
        <v>1222710970.9996896</v>
      </c>
    </row>
    <row r="15" spans="1:8" ht="15.75">
      <c r="A15" s="30">
        <v>7</v>
      </c>
      <c r="B15" s="34" t="s">
        <v>161</v>
      </c>
      <c r="C15" s="220">
        <v>34292293.140000001</v>
      </c>
      <c r="D15" s="220">
        <v>3388471.2889999999</v>
      </c>
      <c r="E15" s="221">
        <f t="shared" si="0"/>
        <v>37680764.428999998</v>
      </c>
      <c r="F15" s="222">
        <v>54117932.099999994</v>
      </c>
      <c r="G15" s="223">
        <v>5602325.25</v>
      </c>
      <c r="H15" s="224">
        <f t="shared" si="1"/>
        <v>59720257.349999994</v>
      </c>
    </row>
    <row r="16" spans="1:8" ht="15.75">
      <c r="A16" s="30">
        <v>8</v>
      </c>
      <c r="B16" s="34" t="s">
        <v>162</v>
      </c>
      <c r="C16" s="220">
        <v>128586.05399999954</v>
      </c>
      <c r="D16" s="220">
        <v>0</v>
      </c>
      <c r="E16" s="221">
        <f t="shared" si="0"/>
        <v>128586.05399999954</v>
      </c>
      <c r="F16" s="222">
        <v>43119.999999999534</v>
      </c>
      <c r="G16" s="223">
        <v>0</v>
      </c>
      <c r="H16" s="224">
        <f t="shared" si="1"/>
        <v>43119.999999999534</v>
      </c>
    </row>
    <row r="17" spans="1:8" ht="15.75">
      <c r="A17" s="30">
        <v>9</v>
      </c>
      <c r="B17" s="34" t="s">
        <v>163</v>
      </c>
      <c r="C17" s="220">
        <v>106733.3</v>
      </c>
      <c r="D17" s="220">
        <v>0</v>
      </c>
      <c r="E17" s="221">
        <f t="shared" si="0"/>
        <v>106733.3</v>
      </c>
      <c r="F17" s="222">
        <v>106733.3</v>
      </c>
      <c r="G17" s="223">
        <v>0</v>
      </c>
      <c r="H17" s="224">
        <f t="shared" si="1"/>
        <v>106733.3</v>
      </c>
    </row>
    <row r="18" spans="1:8" ht="15.75">
      <c r="A18" s="30">
        <v>10</v>
      </c>
      <c r="B18" s="34" t="s">
        <v>164</v>
      </c>
      <c r="C18" s="220">
        <v>238188553.73000002</v>
      </c>
      <c r="D18" s="220">
        <v>0</v>
      </c>
      <c r="E18" s="221">
        <f t="shared" si="0"/>
        <v>238188553.73000002</v>
      </c>
      <c r="F18" s="222">
        <v>242948810.16999984</v>
      </c>
      <c r="G18" s="223">
        <v>0</v>
      </c>
      <c r="H18" s="224">
        <f t="shared" si="1"/>
        <v>242948810.16999984</v>
      </c>
    </row>
    <row r="19" spans="1:8" ht="15.75">
      <c r="A19" s="30">
        <v>11</v>
      </c>
      <c r="B19" s="34" t="s">
        <v>165</v>
      </c>
      <c r="C19" s="220">
        <v>44537254.1558</v>
      </c>
      <c r="D19" s="220">
        <v>9730760.4750000015</v>
      </c>
      <c r="E19" s="221">
        <f t="shared" si="0"/>
        <v>54268014.630800001</v>
      </c>
      <c r="F19" s="222">
        <v>32349882.660000008</v>
      </c>
      <c r="G19" s="223">
        <v>8529112.8699999992</v>
      </c>
      <c r="H19" s="224">
        <f t="shared" si="1"/>
        <v>40878995.530000009</v>
      </c>
    </row>
    <row r="20" spans="1:8" ht="15.75">
      <c r="A20" s="30">
        <v>12</v>
      </c>
      <c r="B20" s="36" t="s">
        <v>166</v>
      </c>
      <c r="C20" s="221">
        <f>SUM(C7:C11)+SUM(C14:C19)</f>
        <v>2143652265.0197966</v>
      </c>
      <c r="D20" s="221">
        <f>SUM(D7:D11)+SUM(D14:D19)</f>
        <v>647903139.3890152</v>
      </c>
      <c r="E20" s="221">
        <f t="shared" si="0"/>
        <v>2791555404.4088116</v>
      </c>
      <c r="F20" s="221">
        <f>SUM(F7:F11)+SUM(F14:F19)</f>
        <v>1700534388.5872893</v>
      </c>
      <c r="G20" s="221">
        <f>SUM(G7:G11)+SUM(G14:G19)</f>
        <v>755048763.01240015</v>
      </c>
      <c r="H20" s="224">
        <f t="shared" si="1"/>
        <v>2455583151.5996895</v>
      </c>
    </row>
    <row r="21" spans="1:8" ht="15.75">
      <c r="A21" s="30"/>
      <c r="B21" s="31" t="s">
        <v>183</v>
      </c>
      <c r="C21" s="225"/>
      <c r="D21" s="225"/>
      <c r="E21" s="225"/>
      <c r="F21" s="226"/>
      <c r="G21" s="227"/>
      <c r="H21" s="228"/>
    </row>
    <row r="22" spans="1:8" ht="15.75">
      <c r="A22" s="30">
        <v>13</v>
      </c>
      <c r="B22" s="34" t="s">
        <v>167</v>
      </c>
      <c r="C22" s="220">
        <v>735720.42999999993</v>
      </c>
      <c r="D22" s="220">
        <v>3710142.6329999999</v>
      </c>
      <c r="E22" s="221">
        <f>C22+D22</f>
        <v>4445863.0630000001</v>
      </c>
      <c r="F22" s="222">
        <v>780196.69</v>
      </c>
      <c r="G22" s="223">
        <v>5658467.709999999</v>
      </c>
      <c r="H22" s="224">
        <f t="shared" si="1"/>
        <v>6438664.3999999985</v>
      </c>
    </row>
    <row r="23" spans="1:8" ht="15.75">
      <c r="A23" s="30">
        <v>14</v>
      </c>
      <c r="B23" s="34" t="s">
        <v>168</v>
      </c>
      <c r="C23" s="220">
        <v>658206831.40000081</v>
      </c>
      <c r="D23" s="220">
        <v>170694040.45059413</v>
      </c>
      <c r="E23" s="221">
        <f t="shared" ref="E23:E40" si="2">C23+D23</f>
        <v>828900871.850595</v>
      </c>
      <c r="F23" s="222">
        <v>574334129.25999427</v>
      </c>
      <c r="G23" s="223">
        <v>274561899.88090956</v>
      </c>
      <c r="H23" s="224">
        <f t="shared" si="1"/>
        <v>848896029.14090383</v>
      </c>
    </row>
    <row r="24" spans="1:8" ht="15.75">
      <c r="A24" s="30">
        <v>15</v>
      </c>
      <c r="B24" s="34" t="s">
        <v>169</v>
      </c>
      <c r="C24" s="220">
        <v>145175680.18999991</v>
      </c>
      <c r="D24" s="220">
        <v>129881088.58513096</v>
      </c>
      <c r="E24" s="221">
        <f t="shared" si="2"/>
        <v>275056768.77513087</v>
      </c>
      <c r="F24" s="222">
        <v>171388205.75</v>
      </c>
      <c r="G24" s="223">
        <v>102765533.14499798</v>
      </c>
      <c r="H24" s="224">
        <f t="shared" si="1"/>
        <v>274153738.89499795</v>
      </c>
    </row>
    <row r="25" spans="1:8" ht="15.75">
      <c r="A25" s="30">
        <v>16</v>
      </c>
      <c r="B25" s="34" t="s">
        <v>170</v>
      </c>
      <c r="C25" s="220">
        <v>627066677.27000046</v>
      </c>
      <c r="D25" s="220">
        <v>237324783.18027404</v>
      </c>
      <c r="E25" s="221">
        <f t="shared" si="2"/>
        <v>864391460.45027447</v>
      </c>
      <c r="F25" s="222">
        <v>577273334.59999967</v>
      </c>
      <c r="G25" s="223">
        <v>245144821.78409189</v>
      </c>
      <c r="H25" s="224">
        <f t="shared" si="1"/>
        <v>822418156.38409162</v>
      </c>
    </row>
    <row r="26" spans="1:8" ht="15.75">
      <c r="A26" s="30">
        <v>17</v>
      </c>
      <c r="B26" s="34" t="s">
        <v>171</v>
      </c>
      <c r="C26" s="225">
        <v>0</v>
      </c>
      <c r="D26" s="225">
        <v>0</v>
      </c>
      <c r="E26" s="221">
        <f t="shared" si="2"/>
        <v>0</v>
      </c>
      <c r="F26" s="226">
        <v>0</v>
      </c>
      <c r="G26" s="227">
        <v>0</v>
      </c>
      <c r="H26" s="224">
        <f t="shared" si="1"/>
        <v>0</v>
      </c>
    </row>
    <row r="27" spans="1:8" ht="15.75">
      <c r="A27" s="30">
        <v>18</v>
      </c>
      <c r="B27" s="34" t="s">
        <v>172</v>
      </c>
      <c r="C27" s="220">
        <v>214000000</v>
      </c>
      <c r="D27" s="220">
        <v>78850130.03572759</v>
      </c>
      <c r="E27" s="221">
        <f t="shared" si="2"/>
        <v>292850130.03572762</v>
      </c>
      <c r="F27" s="222">
        <v>13000000</v>
      </c>
      <c r="G27" s="223">
        <v>15509700.034465997</v>
      </c>
      <c r="H27" s="224">
        <f t="shared" si="1"/>
        <v>28509700.034465998</v>
      </c>
    </row>
    <row r="28" spans="1:8" ht="15.75">
      <c r="A28" s="30">
        <v>19</v>
      </c>
      <c r="B28" s="34" t="s">
        <v>173</v>
      </c>
      <c r="C28" s="220">
        <v>10159236.329999998</v>
      </c>
      <c r="D28" s="220">
        <v>1944693.3059999999</v>
      </c>
      <c r="E28" s="221">
        <f t="shared" si="2"/>
        <v>12103929.635999998</v>
      </c>
      <c r="F28" s="222">
        <v>8769709.5000000019</v>
      </c>
      <c r="G28" s="223">
        <v>1814743.1</v>
      </c>
      <c r="H28" s="224">
        <f t="shared" si="1"/>
        <v>10584452.600000001</v>
      </c>
    </row>
    <row r="29" spans="1:8" ht="15.75">
      <c r="A29" s="30">
        <v>20</v>
      </c>
      <c r="B29" s="34" t="s">
        <v>95</v>
      </c>
      <c r="C29" s="220">
        <v>33577709.076220497</v>
      </c>
      <c r="D29" s="220">
        <v>52168147.347779498</v>
      </c>
      <c r="E29" s="221">
        <f t="shared" si="2"/>
        <v>85745856.423999995</v>
      </c>
      <c r="F29" s="222">
        <v>38066631.524200007</v>
      </c>
      <c r="G29" s="223">
        <v>40470963.805799998</v>
      </c>
      <c r="H29" s="224">
        <f t="shared" si="1"/>
        <v>78537595.330000013</v>
      </c>
    </row>
    <row r="30" spans="1:8" ht="15.75">
      <c r="A30" s="30">
        <v>21</v>
      </c>
      <c r="B30" s="34" t="s">
        <v>174</v>
      </c>
      <c r="C30" s="220">
        <v>6437000</v>
      </c>
      <c r="D30" s="220">
        <v>102840610.93000001</v>
      </c>
      <c r="E30" s="221">
        <f t="shared" si="2"/>
        <v>109277610.93000001</v>
      </c>
      <c r="F30" s="222">
        <v>6437000</v>
      </c>
      <c r="G30" s="223">
        <v>99312705.120000005</v>
      </c>
      <c r="H30" s="224">
        <f t="shared" si="1"/>
        <v>105749705.12</v>
      </c>
    </row>
    <row r="31" spans="1:8" ht="15.75">
      <c r="A31" s="30">
        <v>22</v>
      </c>
      <c r="B31" s="36" t="s">
        <v>175</v>
      </c>
      <c r="C31" s="221">
        <f>SUM(C22:C30)</f>
        <v>1695358854.6962216</v>
      </c>
      <c r="D31" s="221">
        <f>SUM(D22:D30)</f>
        <v>777413636.46850634</v>
      </c>
      <c r="E31" s="221">
        <f>C31+D31</f>
        <v>2472772491.1647282</v>
      </c>
      <c r="F31" s="221">
        <f>SUM(F22:F30)</f>
        <v>1390049207.324194</v>
      </c>
      <c r="G31" s="221">
        <f>SUM(G22:G30)</f>
        <v>785238834.58026552</v>
      </c>
      <c r="H31" s="224">
        <f t="shared" si="1"/>
        <v>2175288041.9044595</v>
      </c>
    </row>
    <row r="32" spans="1:8" ht="15.75">
      <c r="A32" s="30"/>
      <c r="B32" s="31" t="s">
        <v>184</v>
      </c>
      <c r="C32" s="225"/>
      <c r="D32" s="225"/>
      <c r="E32" s="220"/>
      <c r="F32" s="226"/>
      <c r="G32" s="227"/>
      <c r="H32" s="228"/>
    </row>
    <row r="33" spans="1:8" ht="15.75">
      <c r="A33" s="30">
        <v>23</v>
      </c>
      <c r="B33" s="34" t="s">
        <v>176</v>
      </c>
      <c r="C33" s="220">
        <v>54628742.530000001</v>
      </c>
      <c r="D33" s="225">
        <v>0</v>
      </c>
      <c r="E33" s="221">
        <f t="shared" si="2"/>
        <v>54628742.530000001</v>
      </c>
      <c r="F33" s="222">
        <v>54628743</v>
      </c>
      <c r="G33" s="227">
        <v>0</v>
      </c>
      <c r="H33" s="224">
        <f t="shared" si="1"/>
        <v>54628743</v>
      </c>
    </row>
    <row r="34" spans="1:8" ht="15.75">
      <c r="A34" s="30">
        <v>24</v>
      </c>
      <c r="B34" s="34" t="s">
        <v>177</v>
      </c>
      <c r="C34" s="220">
        <v>61390.64</v>
      </c>
      <c r="D34" s="225">
        <v>0</v>
      </c>
      <c r="E34" s="221">
        <f t="shared" si="2"/>
        <v>61390.64</v>
      </c>
      <c r="F34" s="222">
        <v>61391</v>
      </c>
      <c r="G34" s="227">
        <v>0</v>
      </c>
      <c r="H34" s="224">
        <f t="shared" si="1"/>
        <v>61391</v>
      </c>
    </row>
    <row r="35" spans="1:8" ht="15.75">
      <c r="A35" s="30">
        <v>25</v>
      </c>
      <c r="B35" s="35" t="s">
        <v>178</v>
      </c>
      <c r="C35" s="220">
        <v>-10154020.07</v>
      </c>
      <c r="D35" s="225">
        <v>0</v>
      </c>
      <c r="E35" s="221">
        <f t="shared" si="2"/>
        <v>-10154020.07</v>
      </c>
      <c r="F35" s="222">
        <v>-10154020</v>
      </c>
      <c r="G35" s="227">
        <v>0</v>
      </c>
      <c r="H35" s="224">
        <f t="shared" si="1"/>
        <v>-10154020</v>
      </c>
    </row>
    <row r="36" spans="1:8" ht="15.75">
      <c r="A36" s="30">
        <v>26</v>
      </c>
      <c r="B36" s="34" t="s">
        <v>179</v>
      </c>
      <c r="C36" s="220">
        <v>39651986.239999995</v>
      </c>
      <c r="D36" s="225">
        <v>0</v>
      </c>
      <c r="E36" s="221">
        <f t="shared" si="2"/>
        <v>39651986.239999995</v>
      </c>
      <c r="F36" s="222">
        <v>39651986</v>
      </c>
      <c r="G36" s="227">
        <v>0</v>
      </c>
      <c r="H36" s="224">
        <f t="shared" si="1"/>
        <v>39651986</v>
      </c>
    </row>
    <row r="37" spans="1:8" ht="15.75">
      <c r="A37" s="30">
        <v>27</v>
      </c>
      <c r="B37" s="34" t="s">
        <v>180</v>
      </c>
      <c r="C37" s="220">
        <v>1694027.75</v>
      </c>
      <c r="D37" s="225">
        <v>0</v>
      </c>
      <c r="E37" s="221">
        <f t="shared" si="2"/>
        <v>1694027.75</v>
      </c>
      <c r="F37" s="222">
        <v>1694028</v>
      </c>
      <c r="G37" s="227">
        <v>0</v>
      </c>
      <c r="H37" s="224">
        <f t="shared" si="1"/>
        <v>1694028</v>
      </c>
    </row>
    <row r="38" spans="1:8" ht="15.75">
      <c r="A38" s="30">
        <v>28</v>
      </c>
      <c r="B38" s="34" t="s">
        <v>181</v>
      </c>
      <c r="C38" s="220">
        <v>197622288.22000003</v>
      </c>
      <c r="D38" s="225">
        <v>0</v>
      </c>
      <c r="E38" s="221">
        <f t="shared" si="2"/>
        <v>197622288.22000003</v>
      </c>
      <c r="F38" s="222">
        <v>164994987.18000004</v>
      </c>
      <c r="G38" s="227">
        <v>0</v>
      </c>
      <c r="H38" s="224">
        <f t="shared" si="1"/>
        <v>164994987.18000004</v>
      </c>
    </row>
    <row r="39" spans="1:8" ht="15.75">
      <c r="A39" s="30">
        <v>29</v>
      </c>
      <c r="B39" s="34" t="s">
        <v>196</v>
      </c>
      <c r="C39" s="220">
        <v>35278497.609999999</v>
      </c>
      <c r="D39" s="225">
        <v>0</v>
      </c>
      <c r="E39" s="221">
        <f t="shared" si="2"/>
        <v>35278497.609999999</v>
      </c>
      <c r="F39" s="222">
        <v>29417994.68</v>
      </c>
      <c r="G39" s="227">
        <v>0</v>
      </c>
      <c r="H39" s="224">
        <f t="shared" si="1"/>
        <v>29417994.68</v>
      </c>
    </row>
    <row r="40" spans="1:8" ht="15.75">
      <c r="A40" s="30">
        <v>30</v>
      </c>
      <c r="B40" s="36" t="s">
        <v>182</v>
      </c>
      <c r="C40" s="220">
        <v>318782912.92000008</v>
      </c>
      <c r="D40" s="225">
        <v>0</v>
      </c>
      <c r="E40" s="221">
        <f t="shared" si="2"/>
        <v>318782912.92000008</v>
      </c>
      <c r="F40" s="222">
        <v>280295109.86000001</v>
      </c>
      <c r="G40" s="227">
        <v>0</v>
      </c>
      <c r="H40" s="224">
        <f t="shared" si="1"/>
        <v>280295109.86000001</v>
      </c>
    </row>
    <row r="41" spans="1:8" ht="16.5" thickBot="1">
      <c r="A41" s="37">
        <v>31</v>
      </c>
      <c r="B41" s="38" t="s">
        <v>197</v>
      </c>
      <c r="C41" s="229">
        <f>C31+C40</f>
        <v>2014141767.6162217</v>
      </c>
      <c r="D41" s="229">
        <f>D31+D40</f>
        <v>777413636.46850634</v>
      </c>
      <c r="E41" s="229">
        <f>C41+D41</f>
        <v>2791555404.0847282</v>
      </c>
      <c r="F41" s="229">
        <f>F31+F40</f>
        <v>1670344317.1841941</v>
      </c>
      <c r="G41" s="229">
        <f>G31+G40</f>
        <v>785238834.58026552</v>
      </c>
      <c r="H41" s="230">
        <f>F41+G41</f>
        <v>2455583151.7644596</v>
      </c>
    </row>
    <row r="43" spans="1:8">
      <c r="B43" s="3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23" activePane="bottomRight" state="frozen"/>
      <selection activeCell="N14" sqref="N14"/>
      <selection pane="topRight" activeCell="N14" sqref="N14"/>
      <selection pane="bottomLeft" activeCell="N14" sqref="N14"/>
      <selection pane="bottomRight" activeCell="M51" sqref="M51"/>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1"/>
  </cols>
  <sheetData>
    <row r="1" spans="1:8" ht="15.75">
      <c r="A1" s="13" t="s">
        <v>188</v>
      </c>
      <c r="B1" s="12" t="str">
        <f>Info!C2</f>
        <v>სს ”ლიბერთი ბანკი”</v>
      </c>
      <c r="C1" s="12"/>
    </row>
    <row r="2" spans="1:8" ht="15.75">
      <c r="A2" s="13" t="s">
        <v>189</v>
      </c>
      <c r="B2" s="587">
        <f>'1. key ratios'!B2</f>
        <v>44377</v>
      </c>
      <c r="C2" s="22"/>
      <c r="D2" s="14"/>
      <c r="E2" s="14"/>
      <c r="F2" s="14"/>
      <c r="G2" s="14"/>
      <c r="H2" s="14"/>
    </row>
    <row r="3" spans="1:8" ht="15.75">
      <c r="A3" s="13"/>
      <c r="B3" s="12"/>
      <c r="C3" s="22"/>
      <c r="D3" s="14"/>
      <c r="E3" s="14"/>
      <c r="F3" s="14"/>
      <c r="G3" s="14"/>
      <c r="H3" s="14"/>
    </row>
    <row r="4" spans="1:8" ht="16.5" thickBot="1">
      <c r="A4" s="40" t="s">
        <v>407</v>
      </c>
      <c r="B4" s="23" t="s">
        <v>222</v>
      </c>
      <c r="C4" s="26"/>
      <c r="D4" s="26"/>
      <c r="E4" s="26"/>
      <c r="F4" s="40"/>
      <c r="G4" s="40"/>
      <c r="H4" s="41" t="s">
        <v>93</v>
      </c>
    </row>
    <row r="5" spans="1:8" ht="15.75">
      <c r="A5" s="109"/>
      <c r="B5" s="110"/>
      <c r="C5" s="762" t="s">
        <v>194</v>
      </c>
      <c r="D5" s="763"/>
      <c r="E5" s="764"/>
      <c r="F5" s="762" t="s">
        <v>195</v>
      </c>
      <c r="G5" s="763"/>
      <c r="H5" s="765"/>
    </row>
    <row r="6" spans="1:8">
      <c r="A6" s="111" t="s">
        <v>26</v>
      </c>
      <c r="B6" s="42"/>
      <c r="C6" s="43" t="s">
        <v>27</v>
      </c>
      <c r="D6" s="43" t="s">
        <v>96</v>
      </c>
      <c r="E6" s="43" t="s">
        <v>68</v>
      </c>
      <c r="F6" s="43" t="s">
        <v>27</v>
      </c>
      <c r="G6" s="43" t="s">
        <v>96</v>
      </c>
      <c r="H6" s="112" t="s">
        <v>68</v>
      </c>
    </row>
    <row r="7" spans="1:8">
      <c r="A7" s="113"/>
      <c r="B7" s="45" t="s">
        <v>92</v>
      </c>
      <c r="C7" s="46"/>
      <c r="D7" s="46"/>
      <c r="E7" s="46"/>
      <c r="F7" s="46"/>
      <c r="G7" s="46"/>
      <c r="H7" s="114"/>
    </row>
    <row r="8" spans="1:8" ht="15.75">
      <c r="A8" s="113">
        <v>1</v>
      </c>
      <c r="B8" s="47" t="s">
        <v>97</v>
      </c>
      <c r="C8" s="231">
        <v>2579171.21</v>
      </c>
      <c r="D8" s="231">
        <v>-170301.50999999998</v>
      </c>
      <c r="E8" s="221">
        <f>C8+D8</f>
        <v>2408869.7000000002</v>
      </c>
      <c r="F8" s="231">
        <v>3219096.2800000003</v>
      </c>
      <c r="G8" s="231">
        <v>1258813.57</v>
      </c>
      <c r="H8" s="232">
        <f>F8+G8</f>
        <v>4477909.8500000006</v>
      </c>
    </row>
    <row r="9" spans="1:8" ht="15.75">
      <c r="A9" s="113">
        <v>2</v>
      </c>
      <c r="B9" s="47" t="s">
        <v>98</v>
      </c>
      <c r="C9" s="233">
        <f>SUM(C10:C18)</f>
        <v>140102849.14000002</v>
      </c>
      <c r="D9" s="233">
        <f>SUM(D10:D18)</f>
        <v>13840108.710000001</v>
      </c>
      <c r="E9" s="221">
        <f t="shared" ref="E9:E67" si="0">C9+D9</f>
        <v>153942957.85000002</v>
      </c>
      <c r="F9" s="233">
        <f>SUM(F10:F18)</f>
        <v>109766671.70999999</v>
      </c>
      <c r="G9" s="233">
        <f>SUM(G10:G18)</f>
        <v>10782831.640000001</v>
      </c>
      <c r="H9" s="232">
        <f t="shared" ref="H9:H67" si="1">F9+G9</f>
        <v>120549503.34999999</v>
      </c>
    </row>
    <row r="10" spans="1:8" ht="15.75">
      <c r="A10" s="113">
        <v>2.1</v>
      </c>
      <c r="B10" s="48" t="s">
        <v>99</v>
      </c>
      <c r="C10" s="231">
        <v>0</v>
      </c>
      <c r="D10" s="231">
        <v>0</v>
      </c>
      <c r="E10" s="221">
        <f t="shared" si="0"/>
        <v>0</v>
      </c>
      <c r="F10" s="231">
        <v>0</v>
      </c>
      <c r="G10" s="231">
        <v>0</v>
      </c>
      <c r="H10" s="232">
        <f t="shared" si="1"/>
        <v>0</v>
      </c>
    </row>
    <row r="11" spans="1:8" ht="15.75">
      <c r="A11" s="113">
        <v>2.2000000000000002</v>
      </c>
      <c r="B11" s="48" t="s">
        <v>100</v>
      </c>
      <c r="C11" s="231">
        <v>8857870.4699999988</v>
      </c>
      <c r="D11" s="231">
        <v>5831916.5650000023</v>
      </c>
      <c r="E11" s="221">
        <f t="shared" si="0"/>
        <v>14689787.035</v>
      </c>
      <c r="F11" s="231">
        <v>6768873.9760948895</v>
      </c>
      <c r="G11" s="231">
        <v>5159123.8542580176</v>
      </c>
      <c r="H11" s="232">
        <f t="shared" si="1"/>
        <v>11927997.830352906</v>
      </c>
    </row>
    <row r="12" spans="1:8" ht="15.75">
      <c r="A12" s="113">
        <v>2.2999999999999998</v>
      </c>
      <c r="B12" s="48" t="s">
        <v>101</v>
      </c>
      <c r="C12" s="231">
        <v>1307146.97</v>
      </c>
      <c r="D12" s="231">
        <v>349240.30700000003</v>
      </c>
      <c r="E12" s="221">
        <f t="shared" si="0"/>
        <v>1656387.277</v>
      </c>
      <c r="F12" s="231">
        <v>590447.67647575261</v>
      </c>
      <c r="G12" s="231">
        <v>0</v>
      </c>
      <c r="H12" s="232">
        <f t="shared" si="1"/>
        <v>590447.67647575261</v>
      </c>
    </row>
    <row r="13" spans="1:8" ht="15.75">
      <c r="A13" s="113">
        <v>2.4</v>
      </c>
      <c r="B13" s="48" t="s">
        <v>102</v>
      </c>
      <c r="C13" s="231">
        <v>616232.76</v>
      </c>
      <c r="D13" s="231">
        <v>24583.098000000002</v>
      </c>
      <c r="E13" s="221">
        <f t="shared" si="0"/>
        <v>640815.85800000001</v>
      </c>
      <c r="F13" s="231">
        <v>92157.779027943878</v>
      </c>
      <c r="G13" s="231">
        <v>26047.211997637227</v>
      </c>
      <c r="H13" s="232">
        <f t="shared" si="1"/>
        <v>118204.99102558111</v>
      </c>
    </row>
    <row r="14" spans="1:8" ht="15.75">
      <c r="A14" s="113">
        <v>2.5</v>
      </c>
      <c r="B14" s="48" t="s">
        <v>103</v>
      </c>
      <c r="C14" s="231">
        <v>31263.699999999997</v>
      </c>
      <c r="D14" s="231">
        <v>1993256.5629999996</v>
      </c>
      <c r="E14" s="221">
        <f t="shared" si="0"/>
        <v>2024520.2629999996</v>
      </c>
      <c r="F14" s="231">
        <v>1791.930671386313</v>
      </c>
      <c r="G14" s="231">
        <v>618948.04160326184</v>
      </c>
      <c r="H14" s="232">
        <f t="shared" si="1"/>
        <v>620739.97227464814</v>
      </c>
    </row>
    <row r="15" spans="1:8" ht="15.75">
      <c r="A15" s="113">
        <v>2.6</v>
      </c>
      <c r="B15" s="48" t="s">
        <v>104</v>
      </c>
      <c r="C15" s="231">
        <v>1492.78</v>
      </c>
      <c r="D15" s="231">
        <v>22405.904999999999</v>
      </c>
      <c r="E15" s="221">
        <f t="shared" si="0"/>
        <v>23898.684999999998</v>
      </c>
      <c r="F15" s="231">
        <v>87420.699280631059</v>
      </c>
      <c r="G15" s="231">
        <v>0</v>
      </c>
      <c r="H15" s="232">
        <f t="shared" si="1"/>
        <v>87420.699280631059</v>
      </c>
    </row>
    <row r="16" spans="1:8" ht="15.75">
      <c r="A16" s="113">
        <v>2.7</v>
      </c>
      <c r="B16" s="48" t="s">
        <v>105</v>
      </c>
      <c r="C16" s="231">
        <v>47372.56</v>
      </c>
      <c r="D16" s="231">
        <v>36889.219000000005</v>
      </c>
      <c r="E16" s="221">
        <f t="shared" si="0"/>
        <v>84261.77900000001</v>
      </c>
      <c r="F16" s="231">
        <v>3902.7636530878663</v>
      </c>
      <c r="G16" s="231">
        <v>4629.8326237408855</v>
      </c>
      <c r="H16" s="232">
        <f t="shared" si="1"/>
        <v>8532.5962768287518</v>
      </c>
    </row>
    <row r="17" spans="1:8" ht="15.75">
      <c r="A17" s="113">
        <v>2.8</v>
      </c>
      <c r="B17" s="48" t="s">
        <v>106</v>
      </c>
      <c r="C17" s="231">
        <v>127146428.94000001</v>
      </c>
      <c r="D17" s="231">
        <v>3980866.82</v>
      </c>
      <c r="E17" s="221">
        <f t="shared" si="0"/>
        <v>131127295.76000001</v>
      </c>
      <c r="F17" s="231">
        <v>101863272.3</v>
      </c>
      <c r="G17" s="231">
        <v>3231554.16</v>
      </c>
      <c r="H17" s="232">
        <f t="shared" si="1"/>
        <v>105094826.45999999</v>
      </c>
    </row>
    <row r="18" spans="1:8" ht="15.75">
      <c r="A18" s="113">
        <v>2.9</v>
      </c>
      <c r="B18" s="48" t="s">
        <v>107</v>
      </c>
      <c r="C18" s="231">
        <v>2095040.96</v>
      </c>
      <c r="D18" s="231">
        <v>1600950.2329999998</v>
      </c>
      <c r="E18" s="221">
        <f t="shared" si="0"/>
        <v>3695991.193</v>
      </c>
      <c r="F18" s="231">
        <v>358804.58479631075</v>
      </c>
      <c r="G18" s="231">
        <v>1742528.5395173426</v>
      </c>
      <c r="H18" s="232">
        <f t="shared" si="1"/>
        <v>2101333.1243136534</v>
      </c>
    </row>
    <row r="19" spans="1:8" ht="15.75">
      <c r="A19" s="113">
        <v>3</v>
      </c>
      <c r="B19" s="47" t="s">
        <v>108</v>
      </c>
      <c r="C19" s="231">
        <v>3773345.46</v>
      </c>
      <c r="D19" s="231">
        <v>393031.91000000003</v>
      </c>
      <c r="E19" s="221">
        <f t="shared" si="0"/>
        <v>4166377.37</v>
      </c>
      <c r="F19" s="231">
        <v>2704037.95</v>
      </c>
      <c r="G19" s="231">
        <v>185796.11</v>
      </c>
      <c r="H19" s="232">
        <f t="shared" si="1"/>
        <v>2889834.06</v>
      </c>
    </row>
    <row r="20" spans="1:8" ht="15.75">
      <c r="A20" s="113">
        <v>4</v>
      </c>
      <c r="B20" s="47" t="s">
        <v>109</v>
      </c>
      <c r="C20" s="231">
        <v>11721356.710000001</v>
      </c>
      <c r="D20" s="231">
        <v>0</v>
      </c>
      <c r="E20" s="221">
        <f t="shared" si="0"/>
        <v>11721356.710000001</v>
      </c>
      <c r="F20" s="231">
        <v>5999361.9300000006</v>
      </c>
      <c r="G20" s="231">
        <v>0</v>
      </c>
      <c r="H20" s="232">
        <f t="shared" si="1"/>
        <v>5999361.9300000006</v>
      </c>
    </row>
    <row r="21" spans="1:8" ht="15.75">
      <c r="A21" s="113">
        <v>5</v>
      </c>
      <c r="B21" s="47" t="s">
        <v>110</v>
      </c>
      <c r="C21" s="231">
        <v>1099131.82</v>
      </c>
      <c r="D21" s="231">
        <v>13599.13</v>
      </c>
      <c r="E21" s="221">
        <f t="shared" si="0"/>
        <v>1112730.95</v>
      </c>
      <c r="F21" s="231">
        <v>69631.12</v>
      </c>
      <c r="G21" s="231">
        <v>21143.73</v>
      </c>
      <c r="H21" s="232">
        <f>F21+G21</f>
        <v>90774.849999999991</v>
      </c>
    </row>
    <row r="22" spans="1:8" ht="15.75">
      <c r="A22" s="113">
        <v>6</v>
      </c>
      <c r="B22" s="49" t="s">
        <v>111</v>
      </c>
      <c r="C22" s="233">
        <f>C8+C9+C19+C20+C21</f>
        <v>159275854.34000003</v>
      </c>
      <c r="D22" s="233">
        <f>D8+D9+D19+D20+D21</f>
        <v>14076438.240000002</v>
      </c>
      <c r="E22" s="221">
        <f>C22+D22</f>
        <v>173352292.58000004</v>
      </c>
      <c r="F22" s="233">
        <f>F8+F9+F19+F20+F21</f>
        <v>121758798.99000001</v>
      </c>
      <c r="G22" s="233">
        <f>G8+G9+G19+G20+G21</f>
        <v>12248585.050000001</v>
      </c>
      <c r="H22" s="232">
        <f>F22+G22</f>
        <v>134007384.04000001</v>
      </c>
    </row>
    <row r="23" spans="1:8" ht="15.75">
      <c r="A23" s="113"/>
      <c r="B23" s="45" t="s">
        <v>90</v>
      </c>
      <c r="C23" s="231"/>
      <c r="D23" s="231"/>
      <c r="E23" s="220"/>
      <c r="F23" s="231"/>
      <c r="G23" s="231"/>
      <c r="H23" s="234"/>
    </row>
    <row r="24" spans="1:8" ht="15.75">
      <c r="A24" s="113">
        <v>7</v>
      </c>
      <c r="B24" s="47" t="s">
        <v>112</v>
      </c>
      <c r="C24" s="231">
        <v>19569925.810000002</v>
      </c>
      <c r="D24" s="231">
        <v>905522.64</v>
      </c>
      <c r="E24" s="221">
        <f t="shared" si="0"/>
        <v>20475448.450000003</v>
      </c>
      <c r="F24" s="231">
        <v>18219208.690000001</v>
      </c>
      <c r="G24" s="231">
        <v>3001822.03</v>
      </c>
      <c r="H24" s="232">
        <f t="shared" si="1"/>
        <v>21221030.720000003</v>
      </c>
    </row>
    <row r="25" spans="1:8" ht="15.75">
      <c r="A25" s="113">
        <v>8</v>
      </c>
      <c r="B25" s="47" t="s">
        <v>113</v>
      </c>
      <c r="C25" s="231">
        <v>30792767.070000004</v>
      </c>
      <c r="D25" s="231">
        <v>3420133.2499999995</v>
      </c>
      <c r="E25" s="221">
        <f t="shared" si="0"/>
        <v>34212900.32</v>
      </c>
      <c r="F25" s="231">
        <v>26931110.689999998</v>
      </c>
      <c r="G25" s="231">
        <v>4817782.9000000004</v>
      </c>
      <c r="H25" s="232">
        <f t="shared" si="1"/>
        <v>31748893.589999996</v>
      </c>
    </row>
    <row r="26" spans="1:8" ht="15.75">
      <c r="A26" s="113">
        <v>9</v>
      </c>
      <c r="B26" s="47" t="s">
        <v>114</v>
      </c>
      <c r="C26" s="231">
        <v>96188.400000000009</v>
      </c>
      <c r="D26" s="231">
        <v>2318.7399999999998</v>
      </c>
      <c r="E26" s="221">
        <f t="shared" si="0"/>
        <v>98507.140000000014</v>
      </c>
      <c r="F26" s="231">
        <v>153944.68</v>
      </c>
      <c r="G26" s="231">
        <v>24335.02</v>
      </c>
      <c r="H26" s="232">
        <f t="shared" si="1"/>
        <v>178279.69999999998</v>
      </c>
    </row>
    <row r="27" spans="1:8" ht="15.75">
      <c r="A27" s="113">
        <v>10</v>
      </c>
      <c r="B27" s="47" t="s">
        <v>115</v>
      </c>
      <c r="C27" s="231">
        <v>704558.24</v>
      </c>
      <c r="D27" s="231">
        <v>4517801.7699999996</v>
      </c>
      <c r="E27" s="221">
        <f t="shared" si="0"/>
        <v>5222360.01</v>
      </c>
      <c r="F27" s="231">
        <v>537264.18000000005</v>
      </c>
      <c r="G27" s="231">
        <v>4117847.8</v>
      </c>
      <c r="H27" s="232">
        <f t="shared" si="1"/>
        <v>4655111.9799999995</v>
      </c>
    </row>
    <row r="28" spans="1:8" ht="15.75">
      <c r="A28" s="113">
        <v>11</v>
      </c>
      <c r="B28" s="47" t="s">
        <v>116</v>
      </c>
      <c r="C28" s="231">
        <v>7678808.8899999997</v>
      </c>
      <c r="D28" s="231">
        <v>1038970.38</v>
      </c>
      <c r="E28" s="221">
        <f t="shared" si="0"/>
        <v>8717779.2699999996</v>
      </c>
      <c r="F28" s="231">
        <v>893096.53</v>
      </c>
      <c r="G28" s="231">
        <v>45211.38</v>
      </c>
      <c r="H28" s="232">
        <f t="shared" si="1"/>
        <v>938307.91</v>
      </c>
    </row>
    <row r="29" spans="1:8" ht="15.75">
      <c r="A29" s="113">
        <v>12</v>
      </c>
      <c r="B29" s="47" t="s">
        <v>117</v>
      </c>
      <c r="C29" s="231">
        <v>129256.36</v>
      </c>
      <c r="D29" s="231">
        <v>938725.68</v>
      </c>
      <c r="E29" s="221">
        <f t="shared" si="0"/>
        <v>1067982.04</v>
      </c>
      <c r="F29" s="231">
        <v>171379.7</v>
      </c>
      <c r="G29" s="231">
        <v>991996.94000000006</v>
      </c>
      <c r="H29" s="232">
        <f t="shared" si="1"/>
        <v>1163376.6400000001</v>
      </c>
    </row>
    <row r="30" spans="1:8" ht="15.75">
      <c r="A30" s="113">
        <v>13</v>
      </c>
      <c r="B30" s="50" t="s">
        <v>118</v>
      </c>
      <c r="C30" s="233">
        <f>SUM(C24:C29)</f>
        <v>58971504.770000011</v>
      </c>
      <c r="D30" s="233">
        <f>SUM(D24:D29)</f>
        <v>10823472.459999999</v>
      </c>
      <c r="E30" s="221">
        <f t="shared" si="0"/>
        <v>69794977.230000004</v>
      </c>
      <c r="F30" s="233">
        <f>SUM(F24:F29)</f>
        <v>46906004.469999999</v>
      </c>
      <c r="G30" s="233">
        <f>SUM(G24:G29)</f>
        <v>12998996.07</v>
      </c>
      <c r="H30" s="232">
        <f t="shared" si="1"/>
        <v>59905000.539999999</v>
      </c>
    </row>
    <row r="31" spans="1:8" ht="15.75">
      <c r="A31" s="113">
        <v>14</v>
      </c>
      <c r="B31" s="50" t="s">
        <v>119</v>
      </c>
      <c r="C31" s="233">
        <f>C22-C30</f>
        <v>100304349.57000002</v>
      </c>
      <c r="D31" s="233">
        <f>D22-D30</f>
        <v>3252965.7800000031</v>
      </c>
      <c r="E31" s="221">
        <f t="shared" si="0"/>
        <v>103557315.35000002</v>
      </c>
      <c r="F31" s="233">
        <f>F22-F30</f>
        <v>74852794.520000011</v>
      </c>
      <c r="G31" s="233">
        <f>G22-G30</f>
        <v>-750411.01999999955</v>
      </c>
      <c r="H31" s="232">
        <f t="shared" si="1"/>
        <v>74102383.500000015</v>
      </c>
    </row>
    <row r="32" spans="1:8">
      <c r="A32" s="113"/>
      <c r="B32" s="45"/>
      <c r="C32" s="235"/>
      <c r="D32" s="235"/>
      <c r="E32" s="235"/>
      <c r="F32" s="235"/>
      <c r="G32" s="235"/>
      <c r="H32" s="236"/>
    </row>
    <row r="33" spans="1:8" ht="15.75">
      <c r="A33" s="113"/>
      <c r="B33" s="45" t="s">
        <v>120</v>
      </c>
      <c r="C33" s="231"/>
      <c r="D33" s="231"/>
      <c r="E33" s="220"/>
      <c r="F33" s="231"/>
      <c r="G33" s="231"/>
      <c r="H33" s="234"/>
    </row>
    <row r="34" spans="1:8" ht="15.75">
      <c r="A34" s="113">
        <v>15</v>
      </c>
      <c r="B34" s="44" t="s">
        <v>91</v>
      </c>
      <c r="C34" s="237">
        <f>C35-C36</f>
        <v>12634182.449999999</v>
      </c>
      <c r="D34" s="237">
        <f>D35-D36</f>
        <v>-1840182.7699999996</v>
      </c>
      <c r="E34" s="221">
        <f t="shared" si="0"/>
        <v>10793999.68</v>
      </c>
      <c r="F34" s="237">
        <f>F35-F36</f>
        <v>9422885.5600000005</v>
      </c>
      <c r="G34" s="237">
        <f>G35-G36</f>
        <v>-1398728.3099999996</v>
      </c>
      <c r="H34" s="232">
        <f t="shared" si="1"/>
        <v>8024157.2500000009</v>
      </c>
    </row>
    <row r="35" spans="1:8" ht="15.75">
      <c r="A35" s="113">
        <v>15.1</v>
      </c>
      <c r="B35" s="48" t="s">
        <v>121</v>
      </c>
      <c r="C35" s="231">
        <v>14906434.619999999</v>
      </c>
      <c r="D35" s="231">
        <v>4233638.8100000005</v>
      </c>
      <c r="E35" s="221">
        <f t="shared" si="0"/>
        <v>19140073.43</v>
      </c>
      <c r="F35" s="231">
        <v>11405984.800000001</v>
      </c>
      <c r="G35" s="231">
        <v>3157056.37</v>
      </c>
      <c r="H35" s="232">
        <f t="shared" si="1"/>
        <v>14563041.170000002</v>
      </c>
    </row>
    <row r="36" spans="1:8" ht="15.75">
      <c r="A36" s="113">
        <v>15.2</v>
      </c>
      <c r="B36" s="48" t="s">
        <v>122</v>
      </c>
      <c r="C36" s="231">
        <v>2272252.17</v>
      </c>
      <c r="D36" s="231">
        <v>6073821.5800000001</v>
      </c>
      <c r="E36" s="221">
        <f t="shared" si="0"/>
        <v>8346073.75</v>
      </c>
      <c r="F36" s="231">
        <v>1983099.24</v>
      </c>
      <c r="G36" s="231">
        <v>4555784.68</v>
      </c>
      <c r="H36" s="232">
        <f t="shared" si="1"/>
        <v>6538883.9199999999</v>
      </c>
    </row>
    <row r="37" spans="1:8" ht="15.75">
      <c r="A37" s="113">
        <v>16</v>
      </c>
      <c r="B37" s="47" t="s">
        <v>123</v>
      </c>
      <c r="C37" s="231">
        <v>0</v>
      </c>
      <c r="D37" s="231">
        <v>0</v>
      </c>
      <c r="E37" s="221">
        <f t="shared" si="0"/>
        <v>0</v>
      </c>
      <c r="F37" s="231">
        <v>0</v>
      </c>
      <c r="G37" s="231">
        <v>0</v>
      </c>
      <c r="H37" s="232">
        <f t="shared" si="1"/>
        <v>0</v>
      </c>
    </row>
    <row r="38" spans="1:8" ht="15.75">
      <c r="A38" s="113">
        <v>17</v>
      </c>
      <c r="B38" s="47" t="s">
        <v>124</v>
      </c>
      <c r="C38" s="231">
        <v>0</v>
      </c>
      <c r="D38" s="231">
        <v>0</v>
      </c>
      <c r="E38" s="221">
        <f t="shared" si="0"/>
        <v>0</v>
      </c>
      <c r="F38" s="231">
        <v>0</v>
      </c>
      <c r="G38" s="231">
        <v>0</v>
      </c>
      <c r="H38" s="232">
        <f t="shared" si="1"/>
        <v>0</v>
      </c>
    </row>
    <row r="39" spans="1:8" ht="15.75">
      <c r="A39" s="113">
        <v>18</v>
      </c>
      <c r="B39" s="47" t="s">
        <v>125</v>
      </c>
      <c r="C39" s="231">
        <v>38284.51</v>
      </c>
      <c r="D39" s="231">
        <v>19307.87</v>
      </c>
      <c r="E39" s="221">
        <f t="shared" si="0"/>
        <v>57592.380000000005</v>
      </c>
      <c r="F39" s="231">
        <v>24463.93</v>
      </c>
      <c r="G39" s="231">
        <v>17830.11</v>
      </c>
      <c r="H39" s="232">
        <f t="shared" si="1"/>
        <v>42294.04</v>
      </c>
    </row>
    <row r="40" spans="1:8" ht="15.75">
      <c r="A40" s="113">
        <v>19</v>
      </c>
      <c r="B40" s="47" t="s">
        <v>126</v>
      </c>
      <c r="C40" s="231">
        <v>-4495131.57</v>
      </c>
      <c r="D40" s="231">
        <v>0</v>
      </c>
      <c r="E40" s="221">
        <f t="shared" si="0"/>
        <v>-4495131.57</v>
      </c>
      <c r="F40" s="231">
        <v>6108733.1500000022</v>
      </c>
      <c r="G40" s="231">
        <v>0</v>
      </c>
      <c r="H40" s="232">
        <f t="shared" si="1"/>
        <v>6108733.1500000022</v>
      </c>
    </row>
    <row r="41" spans="1:8" ht="15.75">
      <c r="A41" s="113">
        <v>20</v>
      </c>
      <c r="B41" s="47" t="s">
        <v>127</v>
      </c>
      <c r="C41" s="231">
        <v>4906136.34</v>
      </c>
      <c r="D41" s="231">
        <v>0</v>
      </c>
      <c r="E41" s="221">
        <f t="shared" si="0"/>
        <v>4906136.34</v>
      </c>
      <c r="F41" s="231">
        <v>-1448035.8499999968</v>
      </c>
      <c r="G41" s="231">
        <v>0</v>
      </c>
      <c r="H41" s="232">
        <f t="shared" si="1"/>
        <v>-1448035.8499999968</v>
      </c>
    </row>
    <row r="42" spans="1:8" ht="15.75">
      <c r="A42" s="113">
        <v>21</v>
      </c>
      <c r="B42" s="47" t="s">
        <v>128</v>
      </c>
      <c r="C42" s="231">
        <v>-542291.74</v>
      </c>
      <c r="D42" s="231">
        <v>0</v>
      </c>
      <c r="E42" s="221">
        <f t="shared" si="0"/>
        <v>-542291.74</v>
      </c>
      <c r="F42" s="231">
        <v>51975.919999999984</v>
      </c>
      <c r="G42" s="231">
        <v>0</v>
      </c>
      <c r="H42" s="232">
        <f t="shared" si="1"/>
        <v>51975.919999999984</v>
      </c>
    </row>
    <row r="43" spans="1:8" ht="15.75">
      <c r="A43" s="113">
        <v>22</v>
      </c>
      <c r="B43" s="47" t="s">
        <v>129</v>
      </c>
      <c r="C43" s="231">
        <v>2627.45</v>
      </c>
      <c r="D43" s="231">
        <v>30323.52</v>
      </c>
      <c r="E43" s="221">
        <f t="shared" si="0"/>
        <v>32950.97</v>
      </c>
      <c r="F43" s="231">
        <v>63048.56</v>
      </c>
      <c r="G43" s="231">
        <v>2323.52</v>
      </c>
      <c r="H43" s="232">
        <f t="shared" si="1"/>
        <v>65372.079999999994</v>
      </c>
    </row>
    <row r="44" spans="1:8" ht="15.75">
      <c r="A44" s="113">
        <v>23</v>
      </c>
      <c r="B44" s="47" t="s">
        <v>130</v>
      </c>
      <c r="C44" s="231">
        <v>3923682.37</v>
      </c>
      <c r="D44" s="231">
        <v>7575.17</v>
      </c>
      <c r="E44" s="221">
        <f t="shared" si="0"/>
        <v>3931257.54</v>
      </c>
      <c r="F44" s="231">
        <v>1409688.9</v>
      </c>
      <c r="G44" s="231">
        <v>84687.18</v>
      </c>
      <c r="H44" s="232">
        <f t="shared" si="1"/>
        <v>1494376.0799999998</v>
      </c>
    </row>
    <row r="45" spans="1:8" ht="15.75">
      <c r="A45" s="113">
        <v>24</v>
      </c>
      <c r="B45" s="50" t="s">
        <v>131</v>
      </c>
      <c r="C45" s="233">
        <f>C34+C37+C38+C39+C40+C41+C42+C43+C44</f>
        <v>16467489.809999999</v>
      </c>
      <c r="D45" s="233">
        <f>D34+D37+D38+D39+D40+D41+D42+D43+D44</f>
        <v>-1782976.2099999995</v>
      </c>
      <c r="E45" s="221">
        <f t="shared" si="0"/>
        <v>14684513.6</v>
      </c>
      <c r="F45" s="233">
        <f>F34+F37+F38+F39+F40+F41+F42+F43+F44</f>
        <v>15632760.170000007</v>
      </c>
      <c r="G45" s="233">
        <f>G34+G37+G38+G39+G40+G41+G42+G43+G44</f>
        <v>-1293887.4999999995</v>
      </c>
      <c r="H45" s="232">
        <f t="shared" si="1"/>
        <v>14338872.670000007</v>
      </c>
    </row>
    <row r="46" spans="1:8">
      <c r="A46" s="113"/>
      <c r="B46" s="45" t="s">
        <v>132</v>
      </c>
      <c r="C46" s="231"/>
      <c r="D46" s="231"/>
      <c r="E46" s="231"/>
      <c r="F46" s="231"/>
      <c r="G46" s="231"/>
      <c r="H46" s="238"/>
    </row>
    <row r="47" spans="1:8" ht="15.75">
      <c r="A47" s="113">
        <v>25</v>
      </c>
      <c r="B47" s="47" t="s">
        <v>133</v>
      </c>
      <c r="C47" s="231">
        <v>1755867.6</v>
      </c>
      <c r="D47" s="231">
        <v>9937.39</v>
      </c>
      <c r="E47" s="221">
        <f t="shared" si="0"/>
        <v>1765804.99</v>
      </c>
      <c r="F47" s="231">
        <v>1616768.09</v>
      </c>
      <c r="G47" s="231">
        <v>2353.48</v>
      </c>
      <c r="H47" s="232">
        <f t="shared" si="1"/>
        <v>1619121.57</v>
      </c>
    </row>
    <row r="48" spans="1:8" ht="15.75">
      <c r="A48" s="113">
        <v>26</v>
      </c>
      <c r="B48" s="47" t="s">
        <v>134</v>
      </c>
      <c r="C48" s="231">
        <v>3367304.4</v>
      </c>
      <c r="D48" s="231">
        <v>389858.74</v>
      </c>
      <c r="E48" s="221">
        <f t="shared" si="0"/>
        <v>3757163.1399999997</v>
      </c>
      <c r="F48" s="231">
        <v>3872699.35</v>
      </c>
      <c r="G48" s="231">
        <v>341784.38999999996</v>
      </c>
      <c r="H48" s="232">
        <f t="shared" si="1"/>
        <v>4214483.74</v>
      </c>
    </row>
    <row r="49" spans="1:9" ht="15.75">
      <c r="A49" s="113">
        <v>27</v>
      </c>
      <c r="B49" s="47" t="s">
        <v>135</v>
      </c>
      <c r="C49" s="231">
        <v>39429049.61999999</v>
      </c>
      <c r="D49" s="231">
        <v>0</v>
      </c>
      <c r="E49" s="221">
        <f t="shared" si="0"/>
        <v>39429049.61999999</v>
      </c>
      <c r="F49" s="231">
        <v>40057766.140000001</v>
      </c>
      <c r="G49" s="231">
        <v>0</v>
      </c>
      <c r="H49" s="232">
        <f t="shared" si="1"/>
        <v>40057766.140000001</v>
      </c>
    </row>
    <row r="50" spans="1:9" ht="15.75">
      <c r="A50" s="113">
        <v>28</v>
      </c>
      <c r="B50" s="47" t="s">
        <v>271</v>
      </c>
      <c r="C50" s="231">
        <v>823787.6399999999</v>
      </c>
      <c r="D50" s="231">
        <v>0</v>
      </c>
      <c r="E50" s="221">
        <f t="shared" si="0"/>
        <v>823787.6399999999</v>
      </c>
      <c r="F50" s="231">
        <v>817632.57000000007</v>
      </c>
      <c r="G50" s="231">
        <v>0</v>
      </c>
      <c r="H50" s="232">
        <f t="shared" si="1"/>
        <v>817632.57000000007</v>
      </c>
    </row>
    <row r="51" spans="1:9" ht="15.75">
      <c r="A51" s="113">
        <v>29</v>
      </c>
      <c r="B51" s="47" t="s">
        <v>136</v>
      </c>
      <c r="C51" s="231">
        <v>17189235.66</v>
      </c>
      <c r="D51" s="231">
        <v>0</v>
      </c>
      <c r="E51" s="221">
        <f t="shared" si="0"/>
        <v>17189235.66</v>
      </c>
      <c r="F51" s="231">
        <v>15966207.9</v>
      </c>
      <c r="G51" s="231">
        <v>0</v>
      </c>
      <c r="H51" s="232">
        <f t="shared" si="1"/>
        <v>15966207.9</v>
      </c>
    </row>
    <row r="52" spans="1:9" ht="15.75">
      <c r="A52" s="113">
        <v>30</v>
      </c>
      <c r="B52" s="47" t="s">
        <v>137</v>
      </c>
      <c r="C52" s="231">
        <v>17709731.93</v>
      </c>
      <c r="D52" s="231">
        <v>1222812.24</v>
      </c>
      <c r="E52" s="221">
        <f t="shared" si="0"/>
        <v>18932544.169999998</v>
      </c>
      <c r="F52" s="231">
        <v>13143008.15</v>
      </c>
      <c r="G52" s="231">
        <v>43950.42</v>
      </c>
      <c r="H52" s="232">
        <f t="shared" si="1"/>
        <v>13186958.57</v>
      </c>
    </row>
    <row r="53" spans="1:9" ht="15.75">
      <c r="A53" s="113">
        <v>31</v>
      </c>
      <c r="B53" s="50" t="s">
        <v>138</v>
      </c>
      <c r="C53" s="233">
        <f>C47+C48+C49+C50+C51+C52</f>
        <v>80274976.849999994</v>
      </c>
      <c r="D53" s="233">
        <f>D47+D48+D49+D50+D51+D52</f>
        <v>1622608.37</v>
      </c>
      <c r="E53" s="221">
        <f t="shared" si="0"/>
        <v>81897585.219999999</v>
      </c>
      <c r="F53" s="233">
        <f>F47+F48+F49+F50+F51+F52</f>
        <v>75474082.200000003</v>
      </c>
      <c r="G53" s="233">
        <f>G47+G48+G49+G50+G51+G52</f>
        <v>388088.28999999992</v>
      </c>
      <c r="H53" s="232">
        <f t="shared" si="1"/>
        <v>75862170.49000001</v>
      </c>
    </row>
    <row r="54" spans="1:9" ht="15.75">
      <c r="A54" s="113">
        <v>32</v>
      </c>
      <c r="B54" s="50" t="s">
        <v>139</v>
      </c>
      <c r="C54" s="233">
        <f>C45-C53</f>
        <v>-63807487.039999992</v>
      </c>
      <c r="D54" s="233">
        <f>D45-D53</f>
        <v>-3405584.5799999996</v>
      </c>
      <c r="E54" s="221">
        <f t="shared" si="0"/>
        <v>-67213071.61999999</v>
      </c>
      <c r="F54" s="233">
        <f>F45-F53</f>
        <v>-59841322.029999994</v>
      </c>
      <c r="G54" s="233">
        <f>G45-G53</f>
        <v>-1681975.7899999996</v>
      </c>
      <c r="H54" s="232">
        <f t="shared" si="1"/>
        <v>-61523297.819999993</v>
      </c>
    </row>
    <row r="55" spans="1:9">
      <c r="A55" s="113"/>
      <c r="B55" s="45"/>
      <c r="C55" s="235"/>
      <c r="D55" s="235"/>
      <c r="E55" s="235"/>
      <c r="F55" s="235"/>
      <c r="G55" s="235"/>
      <c r="H55" s="236"/>
    </row>
    <row r="56" spans="1:9" ht="15.75">
      <c r="A56" s="113">
        <v>33</v>
      </c>
      <c r="B56" s="50" t="s">
        <v>140</v>
      </c>
      <c r="C56" s="233">
        <f>C31+C54</f>
        <v>36496862.530000031</v>
      </c>
      <c r="D56" s="233">
        <f>D31+D54</f>
        <v>-152618.79999999655</v>
      </c>
      <c r="E56" s="221">
        <f t="shared" si="0"/>
        <v>36344243.730000034</v>
      </c>
      <c r="F56" s="233">
        <f>F31+F54</f>
        <v>15011472.490000017</v>
      </c>
      <c r="G56" s="233">
        <f>G31+G54</f>
        <v>-2432386.8099999991</v>
      </c>
      <c r="H56" s="232">
        <f t="shared" si="1"/>
        <v>12579085.680000018</v>
      </c>
    </row>
    <row r="57" spans="1:9">
      <c r="A57" s="113"/>
      <c r="B57" s="45"/>
      <c r="C57" s="235"/>
      <c r="D57" s="235"/>
      <c r="E57" s="235"/>
      <c r="F57" s="235"/>
      <c r="G57" s="235"/>
      <c r="H57" s="236"/>
    </row>
    <row r="58" spans="1:9" ht="15.75">
      <c r="A58" s="113">
        <v>34</v>
      </c>
      <c r="B58" s="47" t="s">
        <v>141</v>
      </c>
      <c r="C58" s="240">
        <v>11818701.640000001</v>
      </c>
      <c r="D58" s="240">
        <v>1045051.94</v>
      </c>
      <c r="E58" s="221">
        <f t="shared" si="0"/>
        <v>12863753.58</v>
      </c>
      <c r="F58" s="231">
        <v>31209523.489999998</v>
      </c>
      <c r="G58" s="231">
        <v>1607862.7</v>
      </c>
      <c r="H58" s="232">
        <f t="shared" si="1"/>
        <v>32817386.189999998</v>
      </c>
    </row>
    <row r="59" spans="1:9" s="191" customFormat="1" ht="15.75">
      <c r="A59" s="113">
        <v>35</v>
      </c>
      <c r="B59" s="44" t="s">
        <v>142</v>
      </c>
      <c r="C59" s="240">
        <v>0</v>
      </c>
      <c r="D59" s="240">
        <v>0</v>
      </c>
      <c r="E59" s="239">
        <f t="shared" si="0"/>
        <v>0</v>
      </c>
      <c r="F59" s="240">
        <v>-104000</v>
      </c>
      <c r="G59" s="240">
        <v>0</v>
      </c>
      <c r="H59" s="241">
        <f t="shared" si="1"/>
        <v>-104000</v>
      </c>
      <c r="I59" s="190"/>
    </row>
    <row r="60" spans="1:9" ht="15.75">
      <c r="A60" s="113">
        <v>36</v>
      </c>
      <c r="B60" s="47" t="s">
        <v>143</v>
      </c>
      <c r="C60" s="240">
        <v>227395.95</v>
      </c>
      <c r="D60" s="240">
        <v>5837.44</v>
      </c>
      <c r="E60" s="221">
        <f t="shared" si="0"/>
        <v>233233.39</v>
      </c>
      <c r="F60" s="231">
        <v>225809.50999999998</v>
      </c>
      <c r="G60" s="231">
        <v>-3188.9</v>
      </c>
      <c r="H60" s="232">
        <f t="shared" si="1"/>
        <v>222620.61</v>
      </c>
    </row>
    <row r="61" spans="1:9" ht="15.75">
      <c r="A61" s="113">
        <v>37</v>
      </c>
      <c r="B61" s="50" t="s">
        <v>144</v>
      </c>
      <c r="C61" s="233">
        <f>C58+C59+C60</f>
        <v>12046097.59</v>
      </c>
      <c r="D61" s="233">
        <f>D58+D59+D60</f>
        <v>1050889.3799999999</v>
      </c>
      <c r="E61" s="221">
        <f t="shared" si="0"/>
        <v>13096986.969999999</v>
      </c>
      <c r="F61" s="233">
        <f>F58+F59+F60</f>
        <v>31331333</v>
      </c>
      <c r="G61" s="233">
        <f>G58+G59+G60</f>
        <v>1604673.8</v>
      </c>
      <c r="H61" s="232">
        <f t="shared" si="1"/>
        <v>32936006.800000001</v>
      </c>
    </row>
    <row r="62" spans="1:9">
      <c r="A62" s="113"/>
      <c r="B62" s="51"/>
      <c r="C62" s="231"/>
      <c r="D62" s="231"/>
      <c r="E62" s="231"/>
      <c r="F62" s="231"/>
      <c r="G62" s="231"/>
      <c r="H62" s="238"/>
    </row>
    <row r="63" spans="1:9" ht="15.75">
      <c r="A63" s="113">
        <v>38</v>
      </c>
      <c r="B63" s="52" t="s">
        <v>272</v>
      </c>
      <c r="C63" s="233">
        <f>C56-C61</f>
        <v>24450764.940000031</v>
      </c>
      <c r="D63" s="233">
        <f>D56-D61</f>
        <v>-1203508.1799999964</v>
      </c>
      <c r="E63" s="221">
        <f t="shared" si="0"/>
        <v>23247256.760000035</v>
      </c>
      <c r="F63" s="233">
        <f>F56-F61</f>
        <v>-16319860.509999983</v>
      </c>
      <c r="G63" s="233">
        <f>G56-G61</f>
        <v>-4037060.6099999994</v>
      </c>
      <c r="H63" s="232">
        <f t="shared" si="1"/>
        <v>-20356921.119999982</v>
      </c>
    </row>
    <row r="64" spans="1:9" ht="15.75">
      <c r="A64" s="111">
        <v>39</v>
      </c>
      <c r="B64" s="47" t="s">
        <v>145</v>
      </c>
      <c r="C64" s="242"/>
      <c r="D64" s="242"/>
      <c r="E64" s="221">
        <f t="shared" si="0"/>
        <v>0</v>
      </c>
      <c r="F64" s="242"/>
      <c r="G64" s="242"/>
      <c r="H64" s="232">
        <f t="shared" si="1"/>
        <v>0</v>
      </c>
    </row>
    <row r="65" spans="1:8" ht="15.75">
      <c r="A65" s="113">
        <v>40</v>
      </c>
      <c r="B65" s="50" t="s">
        <v>146</v>
      </c>
      <c r="C65" s="233">
        <f>C63-C64</f>
        <v>24450764.940000031</v>
      </c>
      <c r="D65" s="233">
        <f>D63-D64</f>
        <v>-1203508.1799999964</v>
      </c>
      <c r="E65" s="221">
        <f t="shared" si="0"/>
        <v>23247256.760000035</v>
      </c>
      <c r="F65" s="233">
        <f>F63-F64</f>
        <v>-16319860.509999983</v>
      </c>
      <c r="G65" s="233">
        <f>G63-G64</f>
        <v>-4037060.6099999994</v>
      </c>
      <c r="H65" s="232">
        <f t="shared" si="1"/>
        <v>-20356921.119999982</v>
      </c>
    </row>
    <row r="66" spans="1:8" ht="15.75">
      <c r="A66" s="111">
        <v>41</v>
      </c>
      <c r="B66" s="47" t="s">
        <v>147</v>
      </c>
      <c r="C66" s="242"/>
      <c r="D66" s="242"/>
      <c r="E66" s="221">
        <f t="shared" si="0"/>
        <v>0</v>
      </c>
      <c r="F66" s="242"/>
      <c r="G66" s="242"/>
      <c r="H66" s="232">
        <f t="shared" si="1"/>
        <v>0</v>
      </c>
    </row>
    <row r="67" spans="1:8" ht="16.5" thickBot="1">
      <c r="A67" s="115">
        <v>42</v>
      </c>
      <c r="B67" s="116" t="s">
        <v>148</v>
      </c>
      <c r="C67" s="243">
        <f>C65+C66</f>
        <v>24450764.940000031</v>
      </c>
      <c r="D67" s="243">
        <f>D65+D66</f>
        <v>-1203508.1799999964</v>
      </c>
      <c r="E67" s="229">
        <f t="shared" si="0"/>
        <v>23247256.760000035</v>
      </c>
      <c r="F67" s="243">
        <f>F65+F66</f>
        <v>-16319860.509999983</v>
      </c>
      <c r="G67" s="243">
        <f>G65+G66</f>
        <v>-4037060.6099999994</v>
      </c>
      <c r="H67" s="244">
        <f t="shared" si="1"/>
        <v>-20356921.119999982</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28" sqref="B28"/>
    </sheetView>
  </sheetViews>
  <sheetFormatPr defaultRowHeight="15"/>
  <cols>
    <col min="1" max="1" width="9.5703125" bestFit="1" customWidth="1"/>
    <col min="2" max="2" width="72.28515625" customWidth="1"/>
    <col min="3" max="3" width="12.7109375" customWidth="1"/>
    <col min="4" max="5" width="13.5703125" bestFit="1" customWidth="1"/>
    <col min="6" max="6" width="12" bestFit="1" customWidth="1"/>
    <col min="7" max="8" width="13.5703125" bestFit="1" customWidth="1"/>
  </cols>
  <sheetData>
    <row r="1" spans="1:8">
      <c r="A1" s="1" t="s">
        <v>188</v>
      </c>
      <c r="B1" t="str">
        <f>Info!C2</f>
        <v>სს ”ლიბერთი ბანკი”</v>
      </c>
    </row>
    <row r="2" spans="1:8">
      <c r="A2" s="1" t="s">
        <v>189</v>
      </c>
      <c r="B2" s="587">
        <f>'1. key ratios'!B2</f>
        <v>44377</v>
      </c>
    </row>
    <row r="3" spans="1:8">
      <c r="A3" s="1"/>
    </row>
    <row r="4" spans="1:8" ht="16.5" thickBot="1">
      <c r="A4" s="1" t="s">
        <v>408</v>
      </c>
      <c r="B4" s="1"/>
      <c r="C4" s="195"/>
      <c r="D4" s="195"/>
      <c r="E4" s="195"/>
      <c r="F4" s="196"/>
      <c r="G4" s="196"/>
      <c r="H4" s="197" t="s">
        <v>93</v>
      </c>
    </row>
    <row r="5" spans="1:8" ht="15.75">
      <c r="A5" s="766" t="s">
        <v>26</v>
      </c>
      <c r="B5" s="768" t="s">
        <v>245</v>
      </c>
      <c r="C5" s="770" t="s">
        <v>194</v>
      </c>
      <c r="D5" s="770"/>
      <c r="E5" s="770"/>
      <c r="F5" s="770" t="s">
        <v>195</v>
      </c>
      <c r="G5" s="770"/>
      <c r="H5" s="771"/>
    </row>
    <row r="6" spans="1:8">
      <c r="A6" s="767"/>
      <c r="B6" s="769"/>
      <c r="C6" s="32" t="s">
        <v>27</v>
      </c>
      <c r="D6" s="32" t="s">
        <v>94</v>
      </c>
      <c r="E6" s="32" t="s">
        <v>68</v>
      </c>
      <c r="F6" s="32" t="s">
        <v>27</v>
      </c>
      <c r="G6" s="32" t="s">
        <v>94</v>
      </c>
      <c r="H6" s="33" t="s">
        <v>68</v>
      </c>
    </row>
    <row r="7" spans="1:8" s="2" customFormat="1" ht="15.75">
      <c r="A7" s="198">
        <v>1</v>
      </c>
      <c r="B7" s="199" t="s">
        <v>484</v>
      </c>
      <c r="C7" s="663">
        <f>SUM(C8:C11)</f>
        <v>85831585.25</v>
      </c>
      <c r="D7" s="663">
        <f t="shared" ref="D7" si="0">SUM(D8:D11)</f>
        <v>52771902.865999997</v>
      </c>
      <c r="E7" s="663">
        <f>C7+D7</f>
        <v>138603488.116</v>
      </c>
      <c r="F7" s="663">
        <f>SUM(F8:F11)</f>
        <v>67443716.900000006</v>
      </c>
      <c r="G7" s="663">
        <f>SUM(G8:G11)</f>
        <v>71312634.670000002</v>
      </c>
      <c r="H7" s="664">
        <f t="shared" ref="H7:H53" si="1">F7+G7</f>
        <v>138756351.56999999</v>
      </c>
    </row>
    <row r="8" spans="1:8" s="2" customFormat="1" ht="15.75">
      <c r="A8" s="198">
        <v>1.1000000000000001</v>
      </c>
      <c r="B8" s="200" t="s">
        <v>276</v>
      </c>
      <c r="C8" s="665">
        <v>4742739</v>
      </c>
      <c r="D8" s="665">
        <v>6527629.5419999994</v>
      </c>
      <c r="E8" s="663">
        <f t="shared" ref="E8:E52" si="2">C8+D8</f>
        <v>11270368.541999999</v>
      </c>
      <c r="F8" s="665">
        <v>5343020.3199999994</v>
      </c>
      <c r="G8" s="665">
        <v>5067227.38</v>
      </c>
      <c r="H8" s="664">
        <f t="shared" si="1"/>
        <v>10410247.699999999</v>
      </c>
    </row>
    <row r="9" spans="1:8" s="2" customFormat="1" ht="15.75">
      <c r="A9" s="198">
        <v>1.2</v>
      </c>
      <c r="B9" s="200" t="s">
        <v>277</v>
      </c>
      <c r="C9" s="665">
        <v>0</v>
      </c>
      <c r="D9" s="665">
        <v>0</v>
      </c>
      <c r="E9" s="663">
        <f t="shared" si="2"/>
        <v>0</v>
      </c>
      <c r="F9" s="665">
        <v>5206723.1300000008</v>
      </c>
      <c r="G9" s="665">
        <v>0</v>
      </c>
      <c r="H9" s="664">
        <f t="shared" si="1"/>
        <v>5206723.1300000008</v>
      </c>
    </row>
    <row r="10" spans="1:8" s="2" customFormat="1" ht="15.75">
      <c r="A10" s="198">
        <v>1.3</v>
      </c>
      <c r="B10" s="200" t="s">
        <v>278</v>
      </c>
      <c r="C10" s="665">
        <v>80688846.25</v>
      </c>
      <c r="D10" s="665">
        <v>46244273.324000001</v>
      </c>
      <c r="E10" s="663">
        <f t="shared" si="2"/>
        <v>126933119.574</v>
      </c>
      <c r="F10" s="665">
        <v>56693973.450000003</v>
      </c>
      <c r="G10" s="665">
        <v>66144205.350000001</v>
      </c>
      <c r="H10" s="664">
        <f t="shared" si="1"/>
        <v>122838178.80000001</v>
      </c>
    </row>
    <row r="11" spans="1:8" s="2" customFormat="1" ht="15.75">
      <c r="A11" s="198">
        <v>1.4</v>
      </c>
      <c r="B11" s="200" t="s">
        <v>279</v>
      </c>
      <c r="C11" s="665">
        <v>400000</v>
      </c>
      <c r="D11" s="665">
        <v>0</v>
      </c>
      <c r="E11" s="663">
        <f t="shared" si="2"/>
        <v>400000</v>
      </c>
      <c r="F11" s="665">
        <v>200000</v>
      </c>
      <c r="G11" s="665">
        <v>101201.94</v>
      </c>
      <c r="H11" s="664">
        <f t="shared" si="1"/>
        <v>301201.94</v>
      </c>
    </row>
    <row r="12" spans="1:8" s="2" customFormat="1" ht="29.25" customHeight="1">
      <c r="A12" s="198">
        <v>2</v>
      </c>
      <c r="B12" s="199" t="s">
        <v>280</v>
      </c>
      <c r="C12" s="663">
        <v>0</v>
      </c>
      <c r="D12" s="663">
        <v>0</v>
      </c>
      <c r="E12" s="663">
        <f t="shared" si="2"/>
        <v>0</v>
      </c>
      <c r="F12" s="663">
        <v>0</v>
      </c>
      <c r="G12" s="663">
        <v>0</v>
      </c>
      <c r="H12" s="664">
        <f t="shared" si="1"/>
        <v>0</v>
      </c>
    </row>
    <row r="13" spans="1:8" s="2" customFormat="1" ht="25.5">
      <c r="A13" s="198">
        <v>3</v>
      </c>
      <c r="B13" s="199" t="s">
        <v>281</v>
      </c>
      <c r="C13" s="663">
        <f>SUM(C14:C15)</f>
        <v>229106000</v>
      </c>
      <c r="D13" s="663">
        <f t="shared" ref="D13" si="3">SUM(D14:D15)</f>
        <v>0</v>
      </c>
      <c r="E13" s="663">
        <f t="shared" si="2"/>
        <v>229106000</v>
      </c>
      <c r="F13" s="663">
        <f>SUM(F14:F15)</f>
        <v>13086000</v>
      </c>
      <c r="G13" s="663">
        <f t="shared" ref="G13" si="4">SUM(G14:G15)</f>
        <v>0</v>
      </c>
      <c r="H13" s="664">
        <f t="shared" si="1"/>
        <v>13086000</v>
      </c>
    </row>
    <row r="14" spans="1:8" s="2" customFormat="1" ht="15.75">
      <c r="A14" s="198">
        <v>3.1</v>
      </c>
      <c r="B14" s="200" t="s">
        <v>282</v>
      </c>
      <c r="C14" s="665">
        <v>229106000</v>
      </c>
      <c r="D14" s="665">
        <v>0</v>
      </c>
      <c r="E14" s="663">
        <f t="shared" si="2"/>
        <v>229106000</v>
      </c>
      <c r="F14" s="665">
        <v>13086000</v>
      </c>
      <c r="G14" s="665">
        <v>0</v>
      </c>
      <c r="H14" s="664">
        <f t="shared" si="1"/>
        <v>13086000</v>
      </c>
    </row>
    <row r="15" spans="1:8" s="2" customFormat="1" ht="15.75">
      <c r="A15" s="198">
        <v>3.2</v>
      </c>
      <c r="B15" s="200" t="s">
        <v>283</v>
      </c>
      <c r="C15" s="665">
        <v>0</v>
      </c>
      <c r="D15" s="665">
        <v>0</v>
      </c>
      <c r="E15" s="663">
        <f t="shared" si="2"/>
        <v>0</v>
      </c>
      <c r="F15" s="665">
        <v>0</v>
      </c>
      <c r="G15" s="665">
        <v>0</v>
      </c>
      <c r="H15" s="664">
        <f t="shared" si="1"/>
        <v>0</v>
      </c>
    </row>
    <row r="16" spans="1:8" s="2" customFormat="1" ht="15.75">
      <c r="A16" s="198">
        <v>4</v>
      </c>
      <c r="B16" s="199" t="s">
        <v>284</v>
      </c>
      <c r="C16" s="663">
        <f>SUM(C17:C18)</f>
        <v>422270005.94999999</v>
      </c>
      <c r="D16" s="663">
        <f t="shared" ref="D16" si="5">SUM(D17:D18)</f>
        <v>4096145705.9440002</v>
      </c>
      <c r="E16" s="663">
        <f t="shared" si="2"/>
        <v>4518415711.8940001</v>
      </c>
      <c r="F16" s="663">
        <f t="shared" ref="F16" si="6">SUM(F17:F18)</f>
        <v>504594916.55999994</v>
      </c>
      <c r="G16" s="663">
        <f>SUM(G17:G18)</f>
        <v>2418106184.71</v>
      </c>
      <c r="H16" s="664">
        <f t="shared" si="1"/>
        <v>2922701101.27</v>
      </c>
    </row>
    <row r="17" spans="1:8" s="2" customFormat="1" ht="15.75">
      <c r="A17" s="198">
        <v>4.0999999999999996</v>
      </c>
      <c r="B17" s="200" t="s">
        <v>285</v>
      </c>
      <c r="C17" s="665">
        <v>0</v>
      </c>
      <c r="D17" s="665">
        <v>0</v>
      </c>
      <c r="E17" s="663">
        <f t="shared" si="2"/>
        <v>0</v>
      </c>
      <c r="F17" s="665">
        <v>0</v>
      </c>
      <c r="G17" s="665">
        <v>0</v>
      </c>
      <c r="H17" s="664">
        <f t="shared" si="1"/>
        <v>0</v>
      </c>
    </row>
    <row r="18" spans="1:8" s="2" customFormat="1" ht="15.75">
      <c r="A18" s="198">
        <v>4.2</v>
      </c>
      <c r="B18" s="200" t="s">
        <v>286</v>
      </c>
      <c r="C18" s="665">
        <v>422270005.94999999</v>
      </c>
      <c r="D18" s="665">
        <v>4096145705.9440002</v>
      </c>
      <c r="E18" s="663">
        <f t="shared" si="2"/>
        <v>4518415711.8940001</v>
      </c>
      <c r="F18" s="665">
        <v>504594916.55999994</v>
      </c>
      <c r="G18" s="665">
        <v>2418106184.71</v>
      </c>
      <c r="H18" s="664">
        <f t="shared" si="1"/>
        <v>2922701101.27</v>
      </c>
    </row>
    <row r="19" spans="1:8" s="2" customFormat="1" ht="25.5">
      <c r="A19" s="198">
        <v>5</v>
      </c>
      <c r="B19" s="199" t="s">
        <v>287</v>
      </c>
      <c r="C19" s="663">
        <f>SUM(C20,C21,C22,C28,C29,C30,C31)</f>
        <v>225024524.53</v>
      </c>
      <c r="D19" s="663">
        <f t="shared" ref="D19" si="7">SUM(D20,D21,D22,D28,D29,D30,D31)</f>
        <v>3209658284.71</v>
      </c>
      <c r="E19" s="663">
        <f>C19+D19</f>
        <v>3434682809.2400002</v>
      </c>
      <c r="F19" s="663">
        <f>SUM(F20,F21,F22,F28,F29,F30,F31)</f>
        <v>151266732.80000001</v>
      </c>
      <c r="G19" s="663">
        <f t="shared" ref="G19" si="8">SUM(G20,G21,G22,G28,G29,G30,G31)</f>
        <v>2436757894.0432014</v>
      </c>
      <c r="H19" s="664">
        <f>F19+G19</f>
        <v>2588024626.8432016</v>
      </c>
    </row>
    <row r="20" spans="1:8" s="2" customFormat="1" ht="15.75">
      <c r="A20" s="198">
        <v>5.0999999999999996</v>
      </c>
      <c r="B20" s="200" t="s">
        <v>288</v>
      </c>
      <c r="C20" s="665">
        <v>20503200.52</v>
      </c>
      <c r="D20" s="665">
        <v>3385468.91</v>
      </c>
      <c r="E20" s="663">
        <f t="shared" si="2"/>
        <v>23888669.43</v>
      </c>
      <c r="F20" s="665">
        <v>6581984.1500000004</v>
      </c>
      <c r="G20" s="665">
        <v>39806127.020000003</v>
      </c>
      <c r="H20" s="664">
        <f>F20+G20</f>
        <v>46388111.170000002</v>
      </c>
    </row>
    <row r="21" spans="1:8" s="2" customFormat="1" ht="15.75">
      <c r="A21" s="198">
        <v>5.2</v>
      </c>
      <c r="B21" s="200" t="s">
        <v>289</v>
      </c>
      <c r="C21" s="665">
        <v>66297177.119999997</v>
      </c>
      <c r="D21" s="665">
        <v>101076908</v>
      </c>
      <c r="E21" s="663">
        <f t="shared" si="2"/>
        <v>167374085.12</v>
      </c>
      <c r="F21" s="665">
        <v>75089028.239999995</v>
      </c>
      <c r="G21" s="665">
        <v>102335534.2</v>
      </c>
      <c r="H21" s="664">
        <f>F21+G21</f>
        <v>177424562.44</v>
      </c>
    </row>
    <row r="22" spans="1:8" s="2" customFormat="1" ht="15.75">
      <c r="A22" s="198">
        <v>5.3</v>
      </c>
      <c r="B22" s="200" t="s">
        <v>290</v>
      </c>
      <c r="C22" s="663">
        <f>SUM(C23:C27)</f>
        <v>684500</v>
      </c>
      <c r="D22" s="663">
        <f>SUM(D23:D27)</f>
        <v>1992243151</v>
      </c>
      <c r="E22" s="663">
        <f>C22+D22</f>
        <v>1992927651</v>
      </c>
      <c r="F22" s="663">
        <f>SUM(F23:F27)</f>
        <v>380246.44</v>
      </c>
      <c r="G22" s="663">
        <f>SUM(G23:G27)</f>
        <v>1383810831.7232015</v>
      </c>
      <c r="H22" s="664">
        <f t="shared" si="1"/>
        <v>1384191078.1632016</v>
      </c>
    </row>
    <row r="23" spans="1:8" s="2" customFormat="1" ht="15.75">
      <c r="A23" s="198" t="s">
        <v>291</v>
      </c>
      <c r="B23" s="201" t="s">
        <v>292</v>
      </c>
      <c r="C23" s="665">
        <v>400800</v>
      </c>
      <c r="D23" s="665">
        <v>1020538089.6696401</v>
      </c>
      <c r="E23" s="663">
        <f t="shared" si="2"/>
        <v>1020938889.6696401</v>
      </c>
      <c r="F23" s="665">
        <v>118246.22</v>
      </c>
      <c r="G23" s="665">
        <v>455611010.88720137</v>
      </c>
      <c r="H23" s="664">
        <f t="shared" si="1"/>
        <v>455729257.1072014</v>
      </c>
    </row>
    <row r="24" spans="1:8" s="2" customFormat="1" ht="15.75">
      <c r="A24" s="198" t="s">
        <v>293</v>
      </c>
      <c r="B24" s="201" t="s">
        <v>294</v>
      </c>
      <c r="C24" s="665">
        <v>11000</v>
      </c>
      <c r="D24" s="665">
        <v>544399671.28689981</v>
      </c>
      <c r="E24" s="663">
        <f t="shared" si="2"/>
        <v>544410671.28689981</v>
      </c>
      <c r="F24" s="665">
        <v>0</v>
      </c>
      <c r="G24" s="665">
        <v>177165869.43599999</v>
      </c>
      <c r="H24" s="664">
        <f t="shared" si="1"/>
        <v>177165869.43599999</v>
      </c>
    </row>
    <row r="25" spans="1:8" s="2" customFormat="1" ht="15.75">
      <c r="A25" s="198" t="s">
        <v>295</v>
      </c>
      <c r="B25" s="202" t="s">
        <v>296</v>
      </c>
      <c r="C25" s="665">
        <v>0</v>
      </c>
      <c r="D25" s="665">
        <v>50918756.760300003</v>
      </c>
      <c r="E25" s="663">
        <f t="shared" si="2"/>
        <v>50918756.760300003</v>
      </c>
      <c r="F25" s="665">
        <v>0</v>
      </c>
      <c r="G25" s="665">
        <v>47428927.8552</v>
      </c>
      <c r="H25" s="664">
        <f t="shared" si="1"/>
        <v>47428927.8552</v>
      </c>
    </row>
    <row r="26" spans="1:8" s="2" customFormat="1" ht="15.75">
      <c r="A26" s="198" t="s">
        <v>297</v>
      </c>
      <c r="B26" s="201" t="s">
        <v>298</v>
      </c>
      <c r="C26" s="665">
        <v>237700</v>
      </c>
      <c r="D26" s="665">
        <v>288281005.0268001</v>
      </c>
      <c r="E26" s="663">
        <f t="shared" si="2"/>
        <v>288518705.0268001</v>
      </c>
      <c r="F26" s="665">
        <v>0</v>
      </c>
      <c r="G26" s="665">
        <v>34044090.544799998</v>
      </c>
      <c r="H26" s="664">
        <f t="shared" si="1"/>
        <v>34044090.544799998</v>
      </c>
    </row>
    <row r="27" spans="1:8" s="2" customFormat="1" ht="15.75">
      <c r="A27" s="198" t="s">
        <v>299</v>
      </c>
      <c r="B27" s="201" t="s">
        <v>300</v>
      </c>
      <c r="C27" s="665">
        <v>35000</v>
      </c>
      <c r="D27" s="665">
        <v>88105628.256360009</v>
      </c>
      <c r="E27" s="663">
        <f t="shared" si="2"/>
        <v>88140628.256360009</v>
      </c>
      <c r="F27" s="665">
        <v>262000.22</v>
      </c>
      <c r="G27" s="665">
        <v>669560933</v>
      </c>
      <c r="H27" s="664">
        <f t="shared" si="1"/>
        <v>669822933.22000003</v>
      </c>
    </row>
    <row r="28" spans="1:8" s="2" customFormat="1" ht="15.75">
      <c r="A28" s="198">
        <v>5.4</v>
      </c>
      <c r="B28" s="200" t="s">
        <v>301</v>
      </c>
      <c r="C28" s="665">
        <v>3797531.29</v>
      </c>
      <c r="D28" s="665">
        <v>184445993.69999999</v>
      </c>
      <c r="E28" s="663">
        <f t="shared" si="2"/>
        <v>188243524.98999998</v>
      </c>
      <c r="F28" s="665">
        <v>4470275.97</v>
      </c>
      <c r="G28" s="665">
        <v>171291344.59999999</v>
      </c>
      <c r="H28" s="664">
        <f t="shared" si="1"/>
        <v>175761620.56999999</v>
      </c>
    </row>
    <row r="29" spans="1:8" s="2" customFormat="1" ht="15.75">
      <c r="A29" s="198">
        <v>5.5</v>
      </c>
      <c r="B29" s="200" t="s">
        <v>302</v>
      </c>
      <c r="C29" s="665">
        <v>10000000</v>
      </c>
      <c r="D29" s="665">
        <v>335719403.19999999</v>
      </c>
      <c r="E29" s="663">
        <f t="shared" si="2"/>
        <v>345719403.19999999</v>
      </c>
      <c r="F29" s="665">
        <v>10000000</v>
      </c>
      <c r="G29" s="665">
        <v>195217400</v>
      </c>
      <c r="H29" s="664">
        <f t="shared" si="1"/>
        <v>205217400</v>
      </c>
    </row>
    <row r="30" spans="1:8" s="2" customFormat="1" ht="15.75">
      <c r="A30" s="198">
        <v>5.6</v>
      </c>
      <c r="B30" s="200" t="s">
        <v>303</v>
      </c>
      <c r="C30" s="665">
        <v>9000000</v>
      </c>
      <c r="D30" s="665">
        <v>217307924.09999999</v>
      </c>
      <c r="E30" s="663">
        <f t="shared" si="2"/>
        <v>226307924.09999999</v>
      </c>
      <c r="F30" s="665">
        <v>9000000</v>
      </c>
      <c r="G30" s="665">
        <v>198257011.90000001</v>
      </c>
      <c r="H30" s="664">
        <f t="shared" si="1"/>
        <v>207257011.90000001</v>
      </c>
    </row>
    <row r="31" spans="1:8" s="2" customFormat="1" ht="15.75">
      <c r="A31" s="198">
        <v>5.7</v>
      </c>
      <c r="B31" s="200" t="s">
        <v>304</v>
      </c>
      <c r="C31" s="665">
        <v>114742115.59999999</v>
      </c>
      <c r="D31" s="665">
        <v>375479435.80000001</v>
      </c>
      <c r="E31" s="663">
        <f t="shared" si="2"/>
        <v>490221551.39999998</v>
      </c>
      <c r="F31" s="665">
        <v>45745198</v>
      </c>
      <c r="G31" s="665">
        <v>346039644.60000002</v>
      </c>
      <c r="H31" s="664">
        <f t="shared" si="1"/>
        <v>391784842.60000002</v>
      </c>
    </row>
    <row r="32" spans="1:8" s="2" customFormat="1" ht="15.75">
      <c r="A32" s="198">
        <v>6</v>
      </c>
      <c r="B32" s="199" t="s">
        <v>305</v>
      </c>
      <c r="C32" s="663">
        <f>SUM(C33:C39)</f>
        <v>152528292.02000001</v>
      </c>
      <c r="D32" s="663">
        <f>SUM(D33:D39)</f>
        <v>398046523.75</v>
      </c>
      <c r="E32" s="663">
        <f t="shared" si="2"/>
        <v>550574815.76999998</v>
      </c>
      <c r="F32" s="663">
        <f>SUM(F33:F39)</f>
        <v>154245529.86999997</v>
      </c>
      <c r="G32" s="663">
        <f>SUM(G33:G39)</f>
        <v>351095854.50999999</v>
      </c>
      <c r="H32" s="664">
        <f t="shared" si="1"/>
        <v>505341384.38</v>
      </c>
    </row>
    <row r="33" spans="1:8" s="2" customFormat="1" ht="25.5">
      <c r="A33" s="198">
        <v>6.1</v>
      </c>
      <c r="B33" s="200" t="s">
        <v>485</v>
      </c>
      <c r="C33" s="665">
        <v>9260853.0200000107</v>
      </c>
      <c r="D33" s="665">
        <v>254717424.06</v>
      </c>
      <c r="E33" s="663">
        <f t="shared" si="2"/>
        <v>263978277.08000001</v>
      </c>
      <c r="F33" s="665">
        <v>57058734.870000005</v>
      </c>
      <c r="G33" s="665">
        <v>187276469.50999999</v>
      </c>
      <c r="H33" s="664">
        <f t="shared" si="1"/>
        <v>244335204.38</v>
      </c>
    </row>
    <row r="34" spans="1:8" s="2" customFormat="1" ht="25.5">
      <c r="A34" s="198">
        <v>6.2</v>
      </c>
      <c r="B34" s="200" t="s">
        <v>306</v>
      </c>
      <c r="C34" s="665">
        <v>143267439</v>
      </c>
      <c r="D34" s="665">
        <v>143329099.69</v>
      </c>
      <c r="E34" s="663">
        <f t="shared" si="2"/>
        <v>286596538.69</v>
      </c>
      <c r="F34" s="665">
        <v>97186794.99999997</v>
      </c>
      <c r="G34" s="665">
        <v>163819385</v>
      </c>
      <c r="H34" s="664">
        <f t="shared" si="1"/>
        <v>261006179.99999997</v>
      </c>
    </row>
    <row r="35" spans="1:8" s="2" customFormat="1" ht="25.5">
      <c r="A35" s="198">
        <v>6.3</v>
      </c>
      <c r="B35" s="200" t="s">
        <v>307</v>
      </c>
      <c r="C35" s="665">
        <v>0</v>
      </c>
      <c r="D35" s="665">
        <v>0</v>
      </c>
      <c r="E35" s="663">
        <f t="shared" si="2"/>
        <v>0</v>
      </c>
      <c r="F35" s="665">
        <v>0</v>
      </c>
      <c r="G35" s="665">
        <v>0</v>
      </c>
      <c r="H35" s="664">
        <f t="shared" si="1"/>
        <v>0</v>
      </c>
    </row>
    <row r="36" spans="1:8" s="2" customFormat="1" ht="15.75">
      <c r="A36" s="198">
        <v>6.4</v>
      </c>
      <c r="B36" s="200" t="s">
        <v>308</v>
      </c>
      <c r="C36" s="665">
        <v>0</v>
      </c>
      <c r="D36" s="665">
        <v>0</v>
      </c>
      <c r="E36" s="663">
        <f t="shared" si="2"/>
        <v>0</v>
      </c>
      <c r="F36" s="665">
        <v>0</v>
      </c>
      <c r="G36" s="665">
        <v>0</v>
      </c>
      <c r="H36" s="664">
        <f t="shared" si="1"/>
        <v>0</v>
      </c>
    </row>
    <row r="37" spans="1:8" s="2" customFormat="1" ht="15.75">
      <c r="A37" s="198">
        <v>6.5</v>
      </c>
      <c r="B37" s="200" t="s">
        <v>309</v>
      </c>
      <c r="C37" s="665">
        <v>0</v>
      </c>
      <c r="D37" s="665">
        <v>0</v>
      </c>
      <c r="E37" s="663">
        <f t="shared" si="2"/>
        <v>0</v>
      </c>
      <c r="F37" s="665">
        <v>0</v>
      </c>
      <c r="G37" s="665">
        <v>0</v>
      </c>
      <c r="H37" s="664">
        <f t="shared" si="1"/>
        <v>0</v>
      </c>
    </row>
    <row r="38" spans="1:8" s="2" customFormat="1" ht="25.5">
      <c r="A38" s="198">
        <v>6.6</v>
      </c>
      <c r="B38" s="200" t="s">
        <v>310</v>
      </c>
      <c r="C38" s="665">
        <v>0</v>
      </c>
      <c r="D38" s="665">
        <v>0</v>
      </c>
      <c r="E38" s="663">
        <f t="shared" si="2"/>
        <v>0</v>
      </c>
      <c r="F38" s="665">
        <v>0</v>
      </c>
      <c r="G38" s="665">
        <v>0</v>
      </c>
      <c r="H38" s="664">
        <f t="shared" si="1"/>
        <v>0</v>
      </c>
    </row>
    <row r="39" spans="1:8" s="2" customFormat="1" ht="25.5">
      <c r="A39" s="198">
        <v>6.7</v>
      </c>
      <c r="B39" s="200" t="s">
        <v>311</v>
      </c>
      <c r="C39" s="665">
        <v>0</v>
      </c>
      <c r="D39" s="665">
        <v>0</v>
      </c>
      <c r="E39" s="663">
        <f t="shared" si="2"/>
        <v>0</v>
      </c>
      <c r="F39" s="665">
        <v>0</v>
      </c>
      <c r="G39" s="665">
        <v>0</v>
      </c>
      <c r="H39" s="664">
        <f t="shared" si="1"/>
        <v>0</v>
      </c>
    </row>
    <row r="40" spans="1:8" s="2" customFormat="1" ht="15.75">
      <c r="A40" s="198">
        <v>7</v>
      </c>
      <c r="B40" s="199" t="s">
        <v>312</v>
      </c>
      <c r="C40" s="663">
        <f>SUM(C41:C44)-C41-C42</f>
        <v>120814547.4099997</v>
      </c>
      <c r="D40" s="663">
        <f>SUM(D41:D44)-D41-D42</f>
        <v>2275890.8780547101</v>
      </c>
      <c r="E40" s="663">
        <f t="shared" si="2"/>
        <v>123090438.28805441</v>
      </c>
      <c r="F40" s="663">
        <f>SUM(F41:F44)-F41-F42</f>
        <v>110144760.26999973</v>
      </c>
      <c r="G40" s="663">
        <f>SUM(G41:G44)-G41-G42</f>
        <v>2024905.7745747101</v>
      </c>
      <c r="H40" s="664">
        <f t="shared" si="1"/>
        <v>112169666.04457444</v>
      </c>
    </row>
    <row r="41" spans="1:8" s="2" customFormat="1" ht="25.5">
      <c r="A41" s="198">
        <v>7.1</v>
      </c>
      <c r="B41" s="200" t="s">
        <v>313</v>
      </c>
      <c r="C41" s="665">
        <v>10282384.639999973</v>
      </c>
      <c r="D41" s="665">
        <v>248079.42829400001</v>
      </c>
      <c r="E41" s="663">
        <f t="shared" si="2"/>
        <v>10530464.068293972</v>
      </c>
      <c r="F41" s="665">
        <v>61100.079999999987</v>
      </c>
      <c r="G41" s="665">
        <v>0</v>
      </c>
      <c r="H41" s="664">
        <f t="shared" si="1"/>
        <v>61100.079999999987</v>
      </c>
    </row>
    <row r="42" spans="1:8" s="2" customFormat="1" ht="25.5">
      <c r="A42" s="198">
        <v>7.2</v>
      </c>
      <c r="B42" s="200" t="s">
        <v>314</v>
      </c>
      <c r="C42" s="665">
        <v>0</v>
      </c>
      <c r="D42" s="665">
        <v>0</v>
      </c>
      <c r="E42" s="663">
        <f t="shared" si="2"/>
        <v>0</v>
      </c>
      <c r="F42" s="665">
        <v>0</v>
      </c>
      <c r="G42" s="665">
        <v>0</v>
      </c>
      <c r="H42" s="664">
        <f t="shared" si="1"/>
        <v>0</v>
      </c>
    </row>
    <row r="43" spans="1:8" s="2" customFormat="1" ht="25.5">
      <c r="A43" s="198">
        <v>7.3</v>
      </c>
      <c r="B43" s="200" t="s">
        <v>315</v>
      </c>
      <c r="C43" s="665">
        <v>120814547.4099997</v>
      </c>
      <c r="D43" s="665">
        <v>2275890.8780547101</v>
      </c>
      <c r="E43" s="663">
        <f t="shared" si="2"/>
        <v>123090438.28805441</v>
      </c>
      <c r="F43" s="665">
        <v>110144760.26999973</v>
      </c>
      <c r="G43" s="665">
        <v>2024905.7745747101</v>
      </c>
      <c r="H43" s="664">
        <f t="shared" si="1"/>
        <v>112169666.04457444</v>
      </c>
    </row>
    <row r="44" spans="1:8" s="2" customFormat="1" ht="25.5">
      <c r="A44" s="198">
        <v>7.4</v>
      </c>
      <c r="B44" s="200" t="s">
        <v>316</v>
      </c>
      <c r="C44" s="665">
        <v>0</v>
      </c>
      <c r="D44" s="665">
        <v>0</v>
      </c>
      <c r="E44" s="663">
        <f t="shared" si="2"/>
        <v>0</v>
      </c>
      <c r="F44" s="665">
        <v>0</v>
      </c>
      <c r="G44" s="665">
        <v>0</v>
      </c>
      <c r="H44" s="664">
        <f t="shared" si="1"/>
        <v>0</v>
      </c>
    </row>
    <row r="45" spans="1:8" s="2" customFormat="1" ht="15.75">
      <c r="A45" s="198">
        <v>8</v>
      </c>
      <c r="B45" s="199" t="s">
        <v>317</v>
      </c>
      <c r="C45" s="663">
        <f>SUM(C46:C52)</f>
        <v>4230069.6685808776</v>
      </c>
      <c r="D45" s="663">
        <f t="shared" ref="D45" si="9">SUM(D46:D52)</f>
        <v>41056839.864770994</v>
      </c>
      <c r="E45" s="663">
        <f t="shared" si="2"/>
        <v>45286909.533351868</v>
      </c>
      <c r="F45" s="663">
        <f t="shared" ref="F45:G45" si="10">SUM(F46:F52)</f>
        <v>2551838.6037969901</v>
      </c>
      <c r="G45" s="663">
        <f t="shared" si="10"/>
        <v>49852180.468296006</v>
      </c>
      <c r="H45" s="664">
        <f t="shared" si="1"/>
        <v>52404019.072092995</v>
      </c>
    </row>
    <row r="46" spans="1:8" s="2" customFormat="1" ht="15.75">
      <c r="A46" s="198">
        <v>8.1</v>
      </c>
      <c r="B46" s="200" t="s">
        <v>318</v>
      </c>
      <c r="C46" s="665">
        <v>0</v>
      </c>
      <c r="D46" s="665">
        <v>0</v>
      </c>
      <c r="E46" s="663">
        <f t="shared" si="2"/>
        <v>0</v>
      </c>
      <c r="F46" s="665">
        <v>0</v>
      </c>
      <c r="G46" s="665">
        <v>0</v>
      </c>
      <c r="H46" s="664">
        <f t="shared" si="1"/>
        <v>0</v>
      </c>
    </row>
    <row r="47" spans="1:8" s="2" customFormat="1" ht="15.75">
      <c r="A47" s="198">
        <v>8.1999999999999993</v>
      </c>
      <c r="B47" s="200" t="s">
        <v>319</v>
      </c>
      <c r="C47" s="665">
        <v>1568489.380156344</v>
      </c>
      <c r="D47" s="665">
        <v>8022402.9526450001</v>
      </c>
      <c r="E47" s="663">
        <f t="shared" si="2"/>
        <v>9590892.3328013439</v>
      </c>
      <c r="F47" s="665">
        <v>160475.10379699001</v>
      </c>
      <c r="G47" s="665">
        <v>9569723.7307536025</v>
      </c>
      <c r="H47" s="664">
        <f t="shared" si="1"/>
        <v>9730198.834550593</v>
      </c>
    </row>
    <row r="48" spans="1:8" s="2" customFormat="1" ht="15.75">
      <c r="A48" s="198">
        <v>8.3000000000000007</v>
      </c>
      <c r="B48" s="200" t="s">
        <v>320</v>
      </c>
      <c r="C48" s="665">
        <v>1000758.138424534</v>
      </c>
      <c r="D48" s="665">
        <v>6986663.0118379993</v>
      </c>
      <c r="E48" s="663">
        <f t="shared" si="2"/>
        <v>7987421.1502625337</v>
      </c>
      <c r="F48" s="665">
        <v>415022</v>
      </c>
      <c r="G48" s="665">
        <v>8611668.0349056013</v>
      </c>
      <c r="H48" s="664">
        <f t="shared" si="1"/>
        <v>9026690.0349056013</v>
      </c>
    </row>
    <row r="49" spans="1:8" s="2" customFormat="1" ht="15.75">
      <c r="A49" s="198">
        <v>8.4</v>
      </c>
      <c r="B49" s="200" t="s">
        <v>321</v>
      </c>
      <c r="C49" s="665">
        <v>376708.4</v>
      </c>
      <c r="D49" s="665">
        <v>6141519.7843379993</v>
      </c>
      <c r="E49" s="663">
        <f t="shared" si="2"/>
        <v>6518228.1843379997</v>
      </c>
      <c r="F49" s="665">
        <v>392288</v>
      </c>
      <c r="G49" s="665">
        <v>7500423.8350368012</v>
      </c>
      <c r="H49" s="664">
        <f t="shared" si="1"/>
        <v>7892711.8350368012</v>
      </c>
    </row>
    <row r="50" spans="1:8" s="2" customFormat="1" ht="15.75">
      <c r="A50" s="198">
        <v>8.5</v>
      </c>
      <c r="B50" s="200" t="s">
        <v>322</v>
      </c>
      <c r="C50" s="665">
        <v>347273.4</v>
      </c>
      <c r="D50" s="665">
        <v>5480527.2378379991</v>
      </c>
      <c r="E50" s="663">
        <f t="shared" si="2"/>
        <v>5827800.6378379995</v>
      </c>
      <c r="F50" s="665">
        <v>364393</v>
      </c>
      <c r="G50" s="665">
        <v>5996881.4452800006</v>
      </c>
      <c r="H50" s="664">
        <f t="shared" si="1"/>
        <v>6361274.4452800006</v>
      </c>
    </row>
    <row r="51" spans="1:8" s="2" customFormat="1" ht="15.75">
      <c r="A51" s="198">
        <v>8.6</v>
      </c>
      <c r="B51" s="200" t="s">
        <v>323</v>
      </c>
      <c r="C51" s="665">
        <v>329713.40000000002</v>
      </c>
      <c r="D51" s="665">
        <v>4391077.0188379996</v>
      </c>
      <c r="E51" s="663">
        <f t="shared" si="2"/>
        <v>4720790.4188379999</v>
      </c>
      <c r="F51" s="665">
        <v>339438</v>
      </c>
      <c r="G51" s="665">
        <v>5216109.8092800025</v>
      </c>
      <c r="H51" s="664">
        <f t="shared" si="1"/>
        <v>5555547.8092800025</v>
      </c>
    </row>
    <row r="52" spans="1:8" s="2" customFormat="1" ht="15.75">
      <c r="A52" s="198">
        <v>8.6999999999999993</v>
      </c>
      <c r="B52" s="200" t="s">
        <v>324</v>
      </c>
      <c r="C52" s="665">
        <v>607126.94999999995</v>
      </c>
      <c r="D52" s="665">
        <v>10034649.859274</v>
      </c>
      <c r="E52" s="663">
        <f t="shared" si="2"/>
        <v>10641776.809273999</v>
      </c>
      <c r="F52" s="665">
        <v>880222.5</v>
      </c>
      <c r="G52" s="665">
        <v>12957373.613040002</v>
      </c>
      <c r="H52" s="664">
        <f t="shared" si="1"/>
        <v>13837596.113040002</v>
      </c>
    </row>
    <row r="53" spans="1:8" s="2" customFormat="1" ht="16.5" thickBot="1">
      <c r="A53" s="203">
        <v>9</v>
      </c>
      <c r="B53" s="204" t="s">
        <v>325</v>
      </c>
      <c r="C53" s="666">
        <v>66806</v>
      </c>
      <c r="D53" s="666">
        <v>4383846</v>
      </c>
      <c r="E53" s="666">
        <f>C53+D53</f>
        <v>4450652</v>
      </c>
      <c r="F53" s="666">
        <v>405788</v>
      </c>
      <c r="G53" s="666">
        <v>4232805</v>
      </c>
      <c r="H53" s="667">
        <f t="shared" si="1"/>
        <v>4638593</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N14" sqref="N14"/>
      <selection pane="topRight" activeCell="N14" sqref="N14"/>
      <selection pane="bottomLeft" activeCell="N14" sqref="N14"/>
      <selection pane="bottomRight" activeCell="D25" sqref="D25"/>
    </sheetView>
  </sheetViews>
  <sheetFormatPr defaultColWidth="9.140625" defaultRowHeight="12.75"/>
  <cols>
    <col min="1" max="1" width="9.5703125" style="1" bestFit="1" customWidth="1"/>
    <col min="2" max="2" width="91" style="1" customWidth="1"/>
    <col min="3" max="3" width="14.85546875" style="1" bestFit="1" customWidth="1"/>
    <col min="4" max="4" width="14.42578125" style="1" bestFit="1" customWidth="1"/>
    <col min="5" max="5" width="14.85546875" style="11" bestFit="1" customWidth="1"/>
    <col min="6" max="6" width="14.140625" style="11" bestFit="1" customWidth="1"/>
    <col min="7" max="7" width="14" style="11" bestFit="1" customWidth="1"/>
    <col min="8" max="11" width="9.7109375" style="11" customWidth="1"/>
    <col min="12" max="16384" width="9.140625" style="11"/>
  </cols>
  <sheetData>
    <row r="1" spans="1:8" ht="15">
      <c r="A1" s="13" t="s">
        <v>188</v>
      </c>
      <c r="B1" s="12" t="str">
        <f>Info!C2</f>
        <v>სს ”ლიბერთი ბანკი”</v>
      </c>
      <c r="C1" s="12"/>
      <c r="D1" s="287"/>
    </row>
    <row r="2" spans="1:8" ht="15">
      <c r="A2" s="13" t="s">
        <v>189</v>
      </c>
      <c r="B2" s="586">
        <v>44377</v>
      </c>
      <c r="C2" s="22"/>
      <c r="D2" s="14"/>
      <c r="E2" s="10"/>
      <c r="F2" s="10"/>
      <c r="G2" s="10"/>
      <c r="H2" s="10"/>
    </row>
    <row r="3" spans="1:8" ht="15">
      <c r="A3" s="13"/>
      <c r="B3" s="12"/>
      <c r="C3" s="22"/>
      <c r="D3" s="14"/>
      <c r="E3" s="10"/>
      <c r="F3" s="10"/>
      <c r="G3" s="10"/>
      <c r="H3" s="10"/>
    </row>
    <row r="4" spans="1:8" ht="15" customHeight="1" thickBot="1">
      <c r="A4" s="192" t="s">
        <v>409</v>
      </c>
      <c r="B4" s="193" t="s">
        <v>187</v>
      </c>
      <c r="C4" s="194" t="s">
        <v>93</v>
      </c>
    </row>
    <row r="5" spans="1:8" ht="15" customHeight="1">
      <c r="A5" s="927" t="s">
        <v>26</v>
      </c>
      <c r="B5" s="928"/>
      <c r="C5" s="380" t="str">
        <f>INT((MONTH($B$2))/3)&amp;"Q"&amp;"-"&amp;YEAR($B$2)</f>
        <v>2Q-2021</v>
      </c>
      <c r="D5" s="380" t="str">
        <f>IF(INT(MONTH($B$2))=3, "4"&amp;"Q"&amp;"-"&amp;YEAR($B$2)-1, IF(INT(MONTH($B$2))=6, "1"&amp;"Q"&amp;"-"&amp;YEAR($B$2), IF(INT(MONTH($B$2))=9, "2"&amp;"Q"&amp;"-"&amp;YEAR($B$2),IF(INT(MONTH($B$2))=12, "3"&amp;"Q"&amp;"-"&amp;YEAR($B$2), 0))))</f>
        <v>1Q-2021</v>
      </c>
      <c r="E5" s="380" t="str">
        <f>IF(INT(MONTH($B$2))=3, "3"&amp;"Q"&amp;"-"&amp;YEAR($B$2)-1, IF(INT(MONTH($B$2))=6, "4"&amp;"Q"&amp;"-"&amp;YEAR($B$2)-1, IF(INT(MONTH($B$2))=9, "1"&amp;"Q"&amp;"-"&amp;YEAR($B$2),IF(INT(MONTH($B$2))=12, "2"&amp;"Q"&amp;"-"&amp;YEAR($B$2), 0))))</f>
        <v>4Q-2020</v>
      </c>
      <c r="F5" s="380" t="str">
        <f>IF(INT(MONTH($B$2))=3, "2"&amp;"Q"&amp;"-"&amp;YEAR($B$2)-1, IF(INT(MONTH($B$2))=6, "3"&amp;"Q"&amp;"-"&amp;YEAR($B$2)-1, IF(INT(MONTH($B$2))=9, "4"&amp;"Q"&amp;"-"&amp;YEAR($B$2)-1,IF(INT(MONTH($B$2))=12, "1"&amp;"Q"&amp;"-"&amp;YEAR($B$2), 0))))</f>
        <v>3Q-2020</v>
      </c>
      <c r="G5" s="929" t="str">
        <f>IF(INT(MONTH($B$2))=3, "1"&amp;"Q"&amp;"-"&amp;YEAR($B$2)-1, IF(INT(MONTH($B$2))=6, "2"&amp;"Q"&amp;"-"&amp;YEAR($B$2)-1, IF(INT(MONTH($B$2))=9, "3"&amp;"Q"&amp;"-"&amp;YEAR($B$2)-1,IF(INT(MONTH($B$2))=12, "4"&amp;"Q"&amp;"-"&amp;YEAR($B$2)-1, 0))))</f>
        <v>2Q-2020</v>
      </c>
    </row>
    <row r="6" spans="1:8" ht="15" customHeight="1">
      <c r="A6" s="323">
        <v>1</v>
      </c>
      <c r="B6" s="372" t="s">
        <v>192</v>
      </c>
      <c r="C6" s="324">
        <f>C7+C9+C10</f>
        <v>1778050218.9147983</v>
      </c>
      <c r="D6" s="375">
        <f>D7+D9+D10</f>
        <v>1800373041.6831629</v>
      </c>
      <c r="E6" s="324">
        <f t="shared" ref="E6:G6" si="0">E7+E9+E10</f>
        <v>1802773675.9819503</v>
      </c>
      <c r="F6" s="925">
        <f t="shared" si="0"/>
        <v>1648923127.4430413</v>
      </c>
      <c r="G6" s="376">
        <f t="shared" si="0"/>
        <v>1454246070.8102753</v>
      </c>
    </row>
    <row r="7" spans="1:8" ht="15" customHeight="1">
      <c r="A7" s="323">
        <v>1.1000000000000001</v>
      </c>
      <c r="B7" s="325" t="s">
        <v>606</v>
      </c>
      <c r="C7" s="543">
        <v>1740250366.1122696</v>
      </c>
      <c r="D7" s="544">
        <v>1761942211.0842853</v>
      </c>
      <c r="E7" s="543">
        <v>1764850263.7941375</v>
      </c>
      <c r="F7" s="543">
        <v>1599721772.1414185</v>
      </c>
      <c r="G7" s="545">
        <v>1408185152.1574531</v>
      </c>
    </row>
    <row r="8" spans="1:8" ht="25.5">
      <c r="A8" s="323" t="s">
        <v>252</v>
      </c>
      <c r="B8" s="326" t="s">
        <v>403</v>
      </c>
      <c r="C8" s="543">
        <v>0</v>
      </c>
      <c r="D8" s="544">
        <v>0</v>
      </c>
      <c r="E8" s="543">
        <v>0</v>
      </c>
      <c r="F8" s="543">
        <v>0</v>
      </c>
      <c r="G8" s="545">
        <v>0</v>
      </c>
    </row>
    <row r="9" spans="1:8" ht="15" customHeight="1">
      <c r="A9" s="323">
        <v>1.2</v>
      </c>
      <c r="B9" s="325" t="s">
        <v>22</v>
      </c>
      <c r="C9" s="543">
        <v>24450111.569896743</v>
      </c>
      <c r="D9" s="544">
        <v>21616449.361900996</v>
      </c>
      <c r="E9" s="543">
        <v>22533462.118989997</v>
      </c>
      <c r="F9" s="543">
        <v>36684352.895354643</v>
      </c>
      <c r="G9" s="545">
        <v>33326941.373222239</v>
      </c>
    </row>
    <row r="10" spans="1:8" ht="15" customHeight="1">
      <c r="A10" s="323">
        <v>1.3</v>
      </c>
      <c r="B10" s="373" t="s">
        <v>77</v>
      </c>
      <c r="C10" s="546">
        <v>13349741.232632</v>
      </c>
      <c r="D10" s="544">
        <v>16814381.236976728</v>
      </c>
      <c r="E10" s="546">
        <v>15389950.068822881</v>
      </c>
      <c r="F10" s="543">
        <v>12517002.406268001</v>
      </c>
      <c r="G10" s="547">
        <v>12733977.279600002</v>
      </c>
    </row>
    <row r="11" spans="1:8" ht="15" customHeight="1">
      <c r="A11" s="323">
        <v>2</v>
      </c>
      <c r="B11" s="372" t="s">
        <v>193</v>
      </c>
      <c r="C11" s="543">
        <v>15556362.330999991</v>
      </c>
      <c r="D11" s="544">
        <v>37835354.849999949</v>
      </c>
      <c r="E11" s="543">
        <v>42402189.649999894</v>
      </c>
      <c r="F11" s="543">
        <v>17478868.699999623</v>
      </c>
      <c r="G11" s="545">
        <v>6201184.3965417342</v>
      </c>
    </row>
    <row r="12" spans="1:8" ht="15" customHeight="1">
      <c r="A12" s="337">
        <v>3</v>
      </c>
      <c r="B12" s="374" t="s">
        <v>191</v>
      </c>
      <c r="C12" s="546">
        <v>381833772.73749995</v>
      </c>
      <c r="D12" s="544">
        <v>381833772.73749995</v>
      </c>
      <c r="E12" s="546">
        <v>381833772.73749995</v>
      </c>
      <c r="F12" s="543">
        <v>400856479.99999988</v>
      </c>
      <c r="G12" s="547">
        <v>400856479.99999988</v>
      </c>
    </row>
    <row r="13" spans="1:8" ht="15" customHeight="1" thickBot="1">
      <c r="A13" s="118">
        <v>4</v>
      </c>
      <c r="B13" s="379" t="s">
        <v>253</v>
      </c>
      <c r="C13" s="245">
        <f>C6+C11+C12</f>
        <v>2175440353.9832983</v>
      </c>
      <c r="D13" s="377">
        <f>D6+D11+D12</f>
        <v>2220042169.2706628</v>
      </c>
      <c r="E13" s="245">
        <f t="shared" ref="E13:G13" si="1">E6+E11+E12</f>
        <v>2227009638.3694501</v>
      </c>
      <c r="F13" s="926">
        <f t="shared" si="1"/>
        <v>2067258476.1430407</v>
      </c>
      <c r="G13" s="378">
        <f t="shared" si="1"/>
        <v>1861303735.2068172</v>
      </c>
    </row>
    <row r="14" spans="1:8">
      <c r="B14" s="18"/>
    </row>
    <row r="15" spans="1:8" ht="25.5">
      <c r="B15" s="92" t="s">
        <v>607</v>
      </c>
    </row>
    <row r="16" spans="1:8">
      <c r="B16" s="92"/>
    </row>
    <row r="17" spans="2:2">
      <c r="B17" s="92"/>
    </row>
    <row r="18" spans="2:2">
      <c r="B18" s="92"/>
    </row>
  </sheetData>
  <pageMargins left="0.7" right="0.7" top="0.75"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showGridLines="0" zoomScaleNormal="100" workbookViewId="0">
      <pane xSplit="1" ySplit="4" topLeftCell="B5" activePane="bottomRight" state="frozen"/>
      <selection activeCell="N14" sqref="N14"/>
      <selection pane="topRight" activeCell="N14" sqref="N14"/>
      <selection pane="bottomLeft" activeCell="N14" sqref="N14"/>
      <selection pane="bottomRight" activeCell="I23" sqref="I23"/>
    </sheetView>
  </sheetViews>
  <sheetFormatPr defaultRowHeight="15"/>
  <cols>
    <col min="1" max="1" width="9.5703125" style="589" bestFit="1" customWidth="1"/>
    <col min="2" max="2" width="64.42578125" style="589" customWidth="1"/>
    <col min="3" max="3" width="34.85546875" style="589" customWidth="1"/>
    <col min="4" max="16384" width="9.140625" style="638"/>
  </cols>
  <sheetData>
    <row r="1" spans="1:3">
      <c r="A1" s="589" t="s">
        <v>188</v>
      </c>
      <c r="B1" s="589" t="str">
        <f>Info!C2</f>
        <v>სს ”ლიბერთი ბანკი”</v>
      </c>
    </row>
    <row r="2" spans="1:3">
      <c r="A2" s="589" t="s">
        <v>189</v>
      </c>
      <c r="B2" s="590">
        <f>'1. key ratios'!B2</f>
        <v>44377</v>
      </c>
    </row>
    <row r="4" spans="1:3" ht="36.75" customHeight="1" thickBot="1">
      <c r="A4" s="642" t="s">
        <v>410</v>
      </c>
      <c r="B4" s="643" t="s">
        <v>149</v>
      </c>
      <c r="C4" s="644"/>
    </row>
    <row r="5" spans="1:3">
      <c r="A5" s="645"/>
      <c r="B5" s="646" t="s">
        <v>150</v>
      </c>
      <c r="C5" s="647" t="s">
        <v>621</v>
      </c>
    </row>
    <row r="6" spans="1:3">
      <c r="A6" s="648">
        <v>1</v>
      </c>
      <c r="B6" s="649" t="s">
        <v>967</v>
      </c>
      <c r="C6" s="639" t="s">
        <v>970</v>
      </c>
    </row>
    <row r="7" spans="1:3">
      <c r="A7" s="648">
        <v>2</v>
      </c>
      <c r="B7" s="649" t="s">
        <v>971</v>
      </c>
      <c r="C7" s="639" t="s">
        <v>972</v>
      </c>
    </row>
    <row r="8" spans="1:3">
      <c r="A8" s="648">
        <v>3</v>
      </c>
      <c r="B8" s="649" t="s">
        <v>973</v>
      </c>
      <c r="C8" s="639" t="s">
        <v>972</v>
      </c>
    </row>
    <row r="9" spans="1:3">
      <c r="A9" s="648">
        <v>4</v>
      </c>
      <c r="B9" s="649" t="s">
        <v>974</v>
      </c>
      <c r="C9" s="639" t="s">
        <v>972</v>
      </c>
    </row>
    <row r="10" spans="1:3">
      <c r="A10" s="648">
        <v>5</v>
      </c>
      <c r="B10" s="649" t="s">
        <v>975</v>
      </c>
      <c r="C10" s="639" t="s">
        <v>976</v>
      </c>
    </row>
    <row r="11" spans="1:3">
      <c r="A11" s="648"/>
      <c r="B11" s="772"/>
      <c r="C11" s="773"/>
    </row>
    <row r="12" spans="1:3" ht="42.75" customHeight="1">
      <c r="A12" s="648"/>
      <c r="B12" s="650" t="s">
        <v>151</v>
      </c>
      <c r="C12" s="651" t="s">
        <v>622</v>
      </c>
    </row>
    <row r="13" spans="1:3">
      <c r="A13" s="648">
        <v>1</v>
      </c>
      <c r="B13" s="649" t="s">
        <v>968</v>
      </c>
      <c r="C13" s="652" t="s">
        <v>977</v>
      </c>
    </row>
    <row r="14" spans="1:3" ht="25.5">
      <c r="A14" s="648">
        <v>2</v>
      </c>
      <c r="B14" s="649" t="s">
        <v>978</v>
      </c>
      <c r="C14" s="653" t="s">
        <v>979</v>
      </c>
    </row>
    <row r="15" spans="1:3" ht="25.5">
      <c r="A15" s="648">
        <v>3</v>
      </c>
      <c r="B15" s="649" t="s">
        <v>980</v>
      </c>
      <c r="C15" s="653" t="s">
        <v>981</v>
      </c>
    </row>
    <row r="16" spans="1:3" ht="15.75" customHeight="1">
      <c r="A16" s="648"/>
      <c r="B16" s="649"/>
      <c r="C16" s="655"/>
    </row>
    <row r="17" spans="1:3" ht="30" customHeight="1">
      <c r="A17" s="648"/>
      <c r="B17" s="774" t="s">
        <v>152</v>
      </c>
      <c r="C17" s="775"/>
    </row>
    <row r="18" spans="1:3">
      <c r="A18" s="648">
        <v>1</v>
      </c>
      <c r="B18" s="656" t="s">
        <v>982</v>
      </c>
      <c r="C18" s="657">
        <v>0.91985393346850919</v>
      </c>
    </row>
    <row r="19" spans="1:3">
      <c r="A19" s="648">
        <v>2</v>
      </c>
      <c r="B19" s="656" t="s">
        <v>983</v>
      </c>
      <c r="C19" s="657">
        <v>4.2502090182921587E-2</v>
      </c>
    </row>
    <row r="20" spans="1:3">
      <c r="A20" s="648">
        <v>3</v>
      </c>
      <c r="B20" s="656" t="s">
        <v>984</v>
      </c>
      <c r="C20" s="657">
        <v>1.0720064667454319E-2</v>
      </c>
    </row>
    <row r="21" spans="1:3">
      <c r="A21" s="648">
        <v>4</v>
      </c>
      <c r="B21" s="656" t="s">
        <v>985</v>
      </c>
      <c r="C21" s="657">
        <v>2.6923911681114875E-2</v>
      </c>
    </row>
    <row r="22" spans="1:3" ht="15.75" customHeight="1">
      <c r="A22" s="648"/>
      <c r="B22" s="649"/>
      <c r="C22" s="640"/>
    </row>
    <row r="23" spans="1:3" ht="29.25" customHeight="1">
      <c r="A23" s="648"/>
      <c r="B23" s="774" t="s">
        <v>273</v>
      </c>
      <c r="C23" s="775"/>
    </row>
    <row r="24" spans="1:3">
      <c r="A24" s="648">
        <v>1</v>
      </c>
      <c r="B24" s="654" t="s">
        <v>967</v>
      </c>
      <c r="C24" s="658">
        <v>0.30661797782283562</v>
      </c>
    </row>
    <row r="25" spans="1:3">
      <c r="A25" s="648">
        <v>2</v>
      </c>
      <c r="B25" s="659" t="s">
        <v>986</v>
      </c>
      <c r="C25" s="660">
        <v>0.30661797782283562</v>
      </c>
    </row>
    <row r="26" spans="1:3">
      <c r="A26" s="648">
        <v>3</v>
      </c>
      <c r="B26" s="659" t="s">
        <v>987</v>
      </c>
      <c r="C26" s="660">
        <v>0.30661797782283562</v>
      </c>
    </row>
    <row r="27" spans="1:3" ht="15.75" thickBot="1">
      <c r="A27" s="661"/>
      <c r="B27" s="662"/>
      <c r="C27" s="641"/>
    </row>
  </sheetData>
  <mergeCells count="3">
    <mergeCell ref="B11:C11"/>
    <mergeCell ref="B23:C23"/>
    <mergeCell ref="B17:C17"/>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6" activePane="bottomRight" state="frozen"/>
      <selection activeCell="N14" sqref="N14"/>
      <selection pane="topRight" activeCell="N14" sqref="N14"/>
      <selection pane="bottomLeft" activeCell="N14" sqref="N14"/>
      <selection pane="bottomRight" activeCell="N14" sqref="N14"/>
    </sheetView>
  </sheetViews>
  <sheetFormatPr defaultRowHeight="15"/>
  <cols>
    <col min="1" max="1" width="9.5703125" style="1" bestFit="1" customWidth="1"/>
    <col min="2" max="2" width="54.5703125" style="1" customWidth="1"/>
    <col min="3" max="3" width="27" style="1" customWidth="1"/>
    <col min="4" max="4" width="25.140625" style="1" customWidth="1"/>
    <col min="5" max="5" width="21.42578125" style="1" customWidth="1"/>
    <col min="6" max="6" width="12" bestFit="1" customWidth="1"/>
    <col min="7" max="7" width="12.5703125" bestFit="1" customWidth="1"/>
  </cols>
  <sheetData>
    <row r="1" spans="1:7" ht="15.75">
      <c r="A1" s="13" t="s">
        <v>188</v>
      </c>
      <c r="B1" s="12" t="str">
        <f>Info!C2</f>
        <v>სს ”ლიბერთი ბანკი”</v>
      </c>
    </row>
    <row r="2" spans="1:7" s="16" customFormat="1" ht="15.75" customHeight="1">
      <c r="A2" s="16" t="s">
        <v>189</v>
      </c>
      <c r="B2" s="587">
        <f>'1. key ratios'!B2</f>
        <v>44377</v>
      </c>
    </row>
    <row r="3" spans="1:7" s="16" customFormat="1" ht="15.75" customHeight="1"/>
    <row r="4" spans="1:7" s="16" customFormat="1" ht="15.75" customHeight="1" thickBot="1">
      <c r="A4" s="215" t="s">
        <v>411</v>
      </c>
      <c r="B4" s="216" t="s">
        <v>263</v>
      </c>
      <c r="C4" s="174"/>
      <c r="D4" s="174"/>
      <c r="E4" s="175" t="s">
        <v>93</v>
      </c>
    </row>
    <row r="5" spans="1:7" s="107" customFormat="1" ht="17.45" customHeight="1">
      <c r="A5" s="293"/>
      <c r="B5" s="294"/>
      <c r="C5" s="173" t="s">
        <v>0</v>
      </c>
      <c r="D5" s="173" t="s">
        <v>1</v>
      </c>
      <c r="E5" s="295" t="s">
        <v>2</v>
      </c>
    </row>
    <row r="6" spans="1:7" s="142" customFormat="1" ht="14.45" customHeight="1">
      <c r="A6" s="296"/>
      <c r="B6" s="776" t="s">
        <v>231</v>
      </c>
      <c r="C6" s="776" t="s">
        <v>230</v>
      </c>
      <c r="D6" s="777" t="s">
        <v>229</v>
      </c>
      <c r="E6" s="778"/>
      <c r="G6"/>
    </row>
    <row r="7" spans="1:7" s="142" customFormat="1" ht="99.6" customHeight="1">
      <c r="A7" s="296"/>
      <c r="B7" s="776"/>
      <c r="C7" s="776"/>
      <c r="D7" s="291" t="s">
        <v>228</v>
      </c>
      <c r="E7" s="292" t="s">
        <v>523</v>
      </c>
      <c r="G7"/>
    </row>
    <row r="8" spans="1:7">
      <c r="A8" s="297">
        <v>1</v>
      </c>
      <c r="B8" s="298" t="s">
        <v>154</v>
      </c>
      <c r="C8" s="299">
        <v>263694551.10999995</v>
      </c>
      <c r="D8" s="299"/>
      <c r="E8" s="300">
        <f>C8-D8</f>
        <v>263694551.10999995</v>
      </c>
    </row>
    <row r="9" spans="1:7">
      <c r="A9" s="297">
        <v>2</v>
      </c>
      <c r="B9" s="298" t="s">
        <v>155</v>
      </c>
      <c r="C9" s="299">
        <v>179529268.99900001</v>
      </c>
      <c r="D9" s="299"/>
      <c r="E9" s="300">
        <f t="shared" ref="E9:E20" si="0">C9-D9</f>
        <v>179529268.99900001</v>
      </c>
    </row>
    <row r="10" spans="1:7">
      <c r="A10" s="297">
        <v>3</v>
      </c>
      <c r="B10" s="298" t="s">
        <v>227</v>
      </c>
      <c r="C10" s="299">
        <v>67337235.903000012</v>
      </c>
      <c r="D10" s="299"/>
      <c r="E10" s="300">
        <f t="shared" si="0"/>
        <v>67337235.903000012</v>
      </c>
    </row>
    <row r="11" spans="1:7">
      <c r="A11" s="297">
        <v>4</v>
      </c>
      <c r="B11" s="298" t="s">
        <v>185</v>
      </c>
      <c r="C11" s="299">
        <v>0</v>
      </c>
      <c r="D11" s="299"/>
      <c r="E11" s="300">
        <f t="shared" si="0"/>
        <v>0</v>
      </c>
    </row>
    <row r="12" spans="1:7">
      <c r="A12" s="297">
        <v>5</v>
      </c>
      <c r="B12" s="298" t="s">
        <v>157</v>
      </c>
      <c r="C12" s="299">
        <v>248029388.15000004</v>
      </c>
      <c r="D12" s="299"/>
      <c r="E12" s="300">
        <f t="shared" si="0"/>
        <v>248029388.15000004</v>
      </c>
    </row>
    <row r="13" spans="1:7">
      <c r="A13" s="297">
        <v>6.1</v>
      </c>
      <c r="B13" s="298" t="s">
        <v>158</v>
      </c>
      <c r="C13" s="301">
        <v>1822437568.9490111</v>
      </c>
      <c r="D13" s="299"/>
      <c r="E13" s="300">
        <f t="shared" si="0"/>
        <v>1822437568.9490111</v>
      </c>
    </row>
    <row r="14" spans="1:7">
      <c r="A14" s="297">
        <v>6.2</v>
      </c>
      <c r="B14" s="302" t="s">
        <v>159</v>
      </c>
      <c r="C14" s="301">
        <v>-119845260.84599955</v>
      </c>
      <c r="D14" s="299"/>
      <c r="E14" s="300">
        <f t="shared" si="0"/>
        <v>-119845260.84599955</v>
      </c>
    </row>
    <row r="15" spans="1:7">
      <c r="A15" s="297">
        <v>6</v>
      </c>
      <c r="B15" s="298" t="s">
        <v>226</v>
      </c>
      <c r="C15" s="299">
        <v>1702592308.1030116</v>
      </c>
      <c r="D15" s="299"/>
      <c r="E15" s="300">
        <f t="shared" si="0"/>
        <v>1702592308.1030116</v>
      </c>
    </row>
    <row r="16" spans="1:7">
      <c r="A16" s="297">
        <v>7</v>
      </c>
      <c r="B16" s="298" t="s">
        <v>161</v>
      </c>
      <c r="C16" s="299">
        <v>37680764.428999998</v>
      </c>
      <c r="D16" s="299"/>
      <c r="E16" s="300">
        <f t="shared" si="0"/>
        <v>37680764.428999998</v>
      </c>
    </row>
    <row r="17" spans="1:7">
      <c r="A17" s="297">
        <v>8</v>
      </c>
      <c r="B17" s="298" t="s">
        <v>162</v>
      </c>
      <c r="C17" s="299">
        <v>128586.05399999954</v>
      </c>
      <c r="D17" s="299"/>
      <c r="E17" s="300">
        <f t="shared" si="0"/>
        <v>128586.05399999954</v>
      </c>
      <c r="F17" s="5"/>
      <c r="G17" s="5"/>
    </row>
    <row r="18" spans="1:7">
      <c r="A18" s="297">
        <v>9</v>
      </c>
      <c r="B18" s="298" t="s">
        <v>163</v>
      </c>
      <c r="C18" s="299">
        <v>106733.3</v>
      </c>
      <c r="D18" s="299">
        <v>106733.3</v>
      </c>
      <c r="E18" s="300">
        <f t="shared" si="0"/>
        <v>0</v>
      </c>
      <c r="G18" s="5"/>
    </row>
    <row r="19" spans="1:7">
      <c r="A19" s="297">
        <v>10</v>
      </c>
      <c r="B19" s="298" t="s">
        <v>164</v>
      </c>
      <c r="C19" s="299">
        <v>238188553.73000002</v>
      </c>
      <c r="D19" s="299">
        <v>86334261.430000007</v>
      </c>
      <c r="E19" s="300">
        <f t="shared" si="0"/>
        <v>151854292.30000001</v>
      </c>
      <c r="G19" s="5"/>
    </row>
    <row r="20" spans="1:7">
      <c r="A20" s="297">
        <v>11</v>
      </c>
      <c r="B20" s="298" t="s">
        <v>165</v>
      </c>
      <c r="C20" s="299">
        <v>54268014.630800001</v>
      </c>
      <c r="D20" s="299"/>
      <c r="E20" s="300">
        <f t="shared" si="0"/>
        <v>54268014.630800001</v>
      </c>
    </row>
    <row r="21" spans="1:7" ht="46.5" customHeight="1" thickBot="1">
      <c r="A21" s="303"/>
      <c r="B21" s="304" t="s">
        <v>486</v>
      </c>
      <c r="C21" s="285">
        <f>SUM(C8:C12, C15:C20)</f>
        <v>2791555404.4088116</v>
      </c>
      <c r="D21" s="285">
        <f>SUM(D8:D12, D15:D20)</f>
        <v>86440994.730000004</v>
      </c>
      <c r="E21" s="305">
        <f>SUM(E8:E12, E15:E20)</f>
        <v>2705114409.6788116</v>
      </c>
    </row>
    <row r="22" spans="1:7">
      <c r="A22"/>
      <c r="B22"/>
      <c r="C22"/>
      <c r="D22"/>
      <c r="E22"/>
    </row>
    <row r="23" spans="1:7">
      <c r="A23"/>
      <c r="B23"/>
      <c r="C23"/>
      <c r="D23"/>
      <c r="E23"/>
    </row>
    <row r="25" spans="1:7" s="1" customFormat="1">
      <c r="B25" s="55"/>
      <c r="F25"/>
      <c r="G25"/>
    </row>
    <row r="26" spans="1:7" s="1" customFormat="1">
      <c r="B26" s="56"/>
      <c r="F26"/>
      <c r="G26"/>
    </row>
    <row r="27" spans="1:7" s="1" customFormat="1">
      <c r="B27" s="55"/>
      <c r="F27"/>
      <c r="G27"/>
    </row>
    <row r="28" spans="1:7" s="1" customFormat="1">
      <c r="B28" s="55"/>
      <c r="F28"/>
      <c r="G28"/>
    </row>
    <row r="29" spans="1:7" s="1" customFormat="1">
      <c r="B29" s="55"/>
      <c r="F29"/>
      <c r="G29"/>
    </row>
    <row r="30" spans="1:7" s="1" customFormat="1">
      <c r="B30" s="55"/>
      <c r="F30"/>
      <c r="G30"/>
    </row>
    <row r="31" spans="1:7" s="1" customFormat="1">
      <c r="B31" s="55"/>
      <c r="F31"/>
      <c r="G31"/>
    </row>
    <row r="32" spans="1:7" s="1" customFormat="1">
      <c r="B32" s="56"/>
      <c r="F32"/>
      <c r="G32"/>
    </row>
    <row r="33" spans="2:7" s="1" customFormat="1">
      <c r="B33" s="56"/>
      <c r="F33"/>
      <c r="G33"/>
    </row>
    <row r="34" spans="2:7" s="1" customFormat="1">
      <c r="B34" s="56"/>
      <c r="F34"/>
      <c r="G34"/>
    </row>
    <row r="35" spans="2:7" s="1" customFormat="1">
      <c r="B35" s="56"/>
      <c r="F35"/>
      <c r="G35"/>
    </row>
    <row r="36" spans="2:7" s="1" customFormat="1">
      <c r="B36" s="56"/>
      <c r="F36"/>
      <c r="G36"/>
    </row>
    <row r="37" spans="2:7" s="1" customFormat="1">
      <c r="B37" s="56"/>
      <c r="F37"/>
      <c r="G37"/>
    </row>
  </sheetData>
  <mergeCells count="3">
    <mergeCell ref="B6:B7"/>
    <mergeCell ref="C6:C7"/>
    <mergeCell ref="D6:E6"/>
  </mergeCells>
  <pageMargins left="0.7" right="0.7" top="0.75" bottom="0.75" header="0.3" footer="0.3"/>
  <pageSetup paperSize="9" scale="54"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90" zoomScaleNormal="90" workbookViewId="0">
      <pane xSplit="1" ySplit="4" topLeftCell="B5" activePane="bottomRight" state="frozen"/>
      <selection activeCell="N14" sqref="N14"/>
      <selection pane="topRight" activeCell="N14" sqref="N14"/>
      <selection pane="bottomLeft" activeCell="N14" sqref="N14"/>
      <selection pane="bottomRight" activeCell="D29" sqref="C28:D29"/>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188</v>
      </c>
      <c r="B1" s="12" t="str">
        <f>Info!C2</f>
        <v>სს ”ლიბერთი ბანკი”</v>
      </c>
    </row>
    <row r="2" spans="1:6" s="16" customFormat="1" ht="15.75" customHeight="1">
      <c r="A2" s="16" t="s">
        <v>189</v>
      </c>
      <c r="B2" s="587">
        <f>'1. key ratios'!B2</f>
        <v>44377</v>
      </c>
      <c r="C2"/>
      <c r="D2"/>
      <c r="E2"/>
      <c r="F2"/>
    </row>
    <row r="3" spans="1:6" s="16" customFormat="1" ht="15.75" customHeight="1">
      <c r="C3"/>
      <c r="D3"/>
      <c r="E3"/>
      <c r="F3"/>
    </row>
    <row r="4" spans="1:6" s="16" customFormat="1" ht="26.25" thickBot="1">
      <c r="A4" s="16" t="s">
        <v>412</v>
      </c>
      <c r="B4" s="181" t="s">
        <v>266</v>
      </c>
      <c r="C4" s="175" t="s">
        <v>93</v>
      </c>
      <c r="D4"/>
      <c r="E4"/>
      <c r="F4"/>
    </row>
    <row r="5" spans="1:6" ht="26.25">
      <c r="A5" s="176">
        <v>1</v>
      </c>
      <c r="B5" s="177" t="s">
        <v>434</v>
      </c>
      <c r="C5" s="246">
        <f>'7. LI1'!E21</f>
        <v>2705114409.6788116</v>
      </c>
    </row>
    <row r="6" spans="1:6" s="166" customFormat="1">
      <c r="A6" s="106">
        <v>2.1</v>
      </c>
      <c r="B6" s="183" t="s">
        <v>267</v>
      </c>
      <c r="C6" s="247">
        <v>138203488.116225</v>
      </c>
    </row>
    <row r="7" spans="1:6" s="3" customFormat="1" ht="25.5" outlineLevel="1">
      <c r="A7" s="182">
        <v>2.2000000000000002</v>
      </c>
      <c r="B7" s="178" t="s">
        <v>268</v>
      </c>
      <c r="C7" s="248">
        <v>268730541.64660001</v>
      </c>
    </row>
    <row r="8" spans="1:6" s="3" customFormat="1" ht="26.25">
      <c r="A8" s="182">
        <v>3</v>
      </c>
      <c r="B8" s="179" t="s">
        <v>435</v>
      </c>
      <c r="C8" s="249">
        <f>SUM(C5:C7)</f>
        <v>3112048439.4416361</v>
      </c>
    </row>
    <row r="9" spans="1:6" s="166" customFormat="1">
      <c r="A9" s="106">
        <v>4</v>
      </c>
      <c r="B9" s="186" t="s">
        <v>264</v>
      </c>
      <c r="C9" s="247">
        <v>31994660.088620499</v>
      </c>
    </row>
    <row r="10" spans="1:6" s="3" customFormat="1" ht="25.5" outlineLevel="1">
      <c r="A10" s="182">
        <v>5.0999999999999996</v>
      </c>
      <c r="B10" s="178" t="s">
        <v>274</v>
      </c>
      <c r="C10" s="248">
        <v>-109997207.27052602</v>
      </c>
    </row>
    <row r="11" spans="1:6" s="3" customFormat="1" ht="25.5" outlineLevel="1">
      <c r="A11" s="182">
        <v>5.2</v>
      </c>
      <c r="B11" s="178" t="s">
        <v>275</v>
      </c>
      <c r="C11" s="248">
        <v>-255380800.413968</v>
      </c>
    </row>
    <row r="12" spans="1:6" s="3" customFormat="1">
      <c r="A12" s="182">
        <v>6</v>
      </c>
      <c r="B12" s="184" t="s">
        <v>608</v>
      </c>
      <c r="C12" s="306">
        <v>0</v>
      </c>
    </row>
    <row r="13" spans="1:6" s="3" customFormat="1" ht="15.75" thickBot="1">
      <c r="A13" s="185">
        <v>7</v>
      </c>
      <c r="B13" s="180" t="s">
        <v>265</v>
      </c>
      <c r="C13" s="250">
        <f>SUM(C8:C12)</f>
        <v>2778665091.8457627</v>
      </c>
    </row>
    <row r="15" spans="1:6" ht="26.25">
      <c r="B15" s="18" t="s">
        <v>609</v>
      </c>
    </row>
    <row r="17" spans="2:9" s="1" customFormat="1">
      <c r="B17" s="57"/>
      <c r="C17"/>
      <c r="D17"/>
      <c r="E17"/>
      <c r="F17"/>
      <c r="G17"/>
      <c r="H17"/>
      <c r="I17"/>
    </row>
    <row r="18" spans="2:9" s="1" customFormat="1">
      <c r="B18" s="54"/>
      <c r="C18"/>
      <c r="D18"/>
      <c r="E18"/>
      <c r="F18"/>
      <c r="G18"/>
      <c r="H18"/>
      <c r="I18"/>
    </row>
    <row r="19" spans="2:9" s="1" customFormat="1">
      <c r="B19" s="54"/>
      <c r="C19"/>
      <c r="D19"/>
      <c r="E19"/>
      <c r="F19"/>
      <c r="G19"/>
      <c r="H19"/>
      <c r="I19"/>
    </row>
    <row r="20" spans="2:9" s="1" customFormat="1">
      <c r="B20" s="56"/>
      <c r="C20"/>
      <c r="D20"/>
      <c r="E20"/>
      <c r="F20"/>
      <c r="G20"/>
      <c r="H20"/>
      <c r="I20"/>
    </row>
    <row r="21" spans="2:9" s="1" customFormat="1">
      <c r="B21" s="55"/>
      <c r="C21"/>
      <c r="D21"/>
      <c r="E21"/>
      <c r="F21"/>
      <c r="G21"/>
      <c r="H21"/>
      <c r="I21"/>
    </row>
    <row r="22" spans="2:9" s="1" customFormat="1">
      <c r="B22" s="56"/>
      <c r="C22"/>
      <c r="D22"/>
      <c r="E22"/>
      <c r="F22"/>
      <c r="G22"/>
      <c r="H22"/>
      <c r="I22"/>
    </row>
    <row r="23" spans="2:9" s="1" customFormat="1">
      <c r="B23" s="55"/>
      <c r="C23"/>
      <c r="D23"/>
      <c r="E23"/>
      <c r="F23"/>
      <c r="G23"/>
      <c r="H23"/>
      <c r="I23"/>
    </row>
    <row r="24" spans="2:9" s="1" customFormat="1">
      <c r="B24" s="55"/>
      <c r="C24"/>
      <c r="D24"/>
      <c r="E24"/>
      <c r="F24"/>
      <c r="G24"/>
      <c r="H24"/>
      <c r="I24"/>
    </row>
    <row r="25" spans="2:9" s="1" customFormat="1">
      <c r="B25" s="55"/>
      <c r="C25"/>
      <c r="D25"/>
      <c r="E25"/>
      <c r="F25"/>
      <c r="G25"/>
      <c r="H25"/>
      <c r="I25"/>
    </row>
    <row r="26" spans="2:9" s="1" customFormat="1">
      <c r="B26" s="55"/>
      <c r="C26"/>
      <c r="D26"/>
      <c r="E26"/>
      <c r="F26"/>
      <c r="G26"/>
      <c r="H26"/>
      <c r="I26"/>
    </row>
    <row r="27" spans="2:9" s="1" customFormat="1">
      <c r="B27" s="55"/>
      <c r="C27"/>
      <c r="D27"/>
      <c r="E27"/>
      <c r="F27"/>
      <c r="G27"/>
      <c r="H27"/>
      <c r="I27"/>
    </row>
    <row r="28" spans="2:9" s="1" customFormat="1">
      <c r="B28" s="56"/>
      <c r="C28"/>
      <c r="D28"/>
      <c r="E28"/>
      <c r="F28"/>
      <c r="G28"/>
      <c r="H28"/>
      <c r="I28"/>
    </row>
    <row r="29" spans="2:9" s="1" customFormat="1">
      <c r="B29" s="56"/>
      <c r="C29"/>
      <c r="D29"/>
      <c r="E29"/>
      <c r="F29"/>
      <c r="G29"/>
      <c r="H29"/>
      <c r="I29"/>
    </row>
    <row r="30" spans="2:9" s="1" customFormat="1">
      <c r="B30" s="56"/>
      <c r="C30"/>
      <c r="D30"/>
      <c r="E30"/>
      <c r="F30"/>
      <c r="G30"/>
      <c r="H30"/>
      <c r="I30"/>
    </row>
    <row r="31" spans="2:9" s="1" customFormat="1">
      <c r="B31" s="56"/>
      <c r="C31"/>
      <c r="D31"/>
      <c r="E31"/>
      <c r="F31"/>
      <c r="G31"/>
      <c r="H31"/>
      <c r="I31"/>
    </row>
    <row r="32" spans="2:9" s="1" customFormat="1">
      <c r="B32" s="56"/>
      <c r="C32"/>
      <c r="D32"/>
      <c r="E32"/>
      <c r="F32"/>
      <c r="G32"/>
      <c r="H32"/>
      <c r="I32"/>
    </row>
    <row r="33" spans="2:9" s="1" customFormat="1">
      <c r="B33" s="56"/>
      <c r="C33"/>
      <c r="D33"/>
      <c r="E33"/>
      <c r="F33"/>
      <c r="G33"/>
      <c r="H33"/>
      <c r="I33"/>
    </row>
  </sheetData>
  <pageMargins left="0.7" right="0.7" top="0.75" bottom="0.75" header="0.3" footer="0.3"/>
  <pageSetup paperSize="9" scale="52"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Ry169EW1qVKL+3sXpsn59hEFY0NHOHaQDpzz0zKJ5Y8=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zZZzbNjmQwmA+SQIMDSrhKh4kpMW3PHNNr3sgO3HUxM=</DigestValue>
    </Reference>
  </SignedInfo>
  <SignatureValue>hgcWSVy9gKuz4B+39GaG4AQrBI7M2mPewQWvPypl6roZ0UALqrOhXjs75JjVBYAYjI3AKQVNXh9H
AKOyqMRWCqb1Hmzq7Nd0DSKut9pbOSYEqSc6425+A0/tPvTjPrvs+1xVMW5NdB+gxHs+leNOAU0d
Z7yhVNZNFhqBqSQmTxSOvc7I2FgQPBgfI231mSpfdMyRxx1fMuYriliNaMFm4eHiUYBz0yv3r+EY
4NwrEJMrwXSAtZSieyuX+hm6aX9jdcnuA7V3sbhHs6BRYUZxCxjG0NhWtYYGUhpv3m3WhEH9RirU
m/qq1uL55QmXDJZyoiRtNIcKSDXb1JZFW7ft7A==</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0QhpokLSBgyW4E+t+0ugqikEEqOZDqEPgg2rJQNX17o=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ala7gPRxw0OZ+PLco0n6mRBdgRIp10Bws/XYJafh/EM=</DigestValue>
      </Reference>
      <Reference URI="/xl/printerSettings/printerSettings10.bin?ContentType=application/vnd.openxmlformats-officedocument.spreadsheetml.printerSettings">
        <DigestMethod Algorithm="http://www.w3.org/2001/04/xmlenc#sha256"/>
        <DigestValue>7YzhpfAC4ZAsM+roaKpU81KD6VQFw0bjatyLBnffMDI=</DigestValue>
      </Reference>
      <Reference URI="/xl/printerSettings/printerSettings11.bin?ContentType=application/vnd.openxmlformats-officedocument.spreadsheetml.printerSettings">
        <DigestMethod Algorithm="http://www.w3.org/2001/04/xmlenc#sha256"/>
        <DigestValue>7YzhpfAC4ZAsM+roaKpU81KD6VQFw0bjatyLBnffMDI=</DigestValue>
      </Reference>
      <Reference URI="/xl/printerSettings/printerSettings12.bin?ContentType=application/vnd.openxmlformats-officedocument.spreadsheetml.printerSettings">
        <DigestMethod Algorithm="http://www.w3.org/2001/04/xmlenc#sha256"/>
        <DigestValue>7YzhpfAC4ZAsM+roaKpU81KD6VQFw0bjatyLBnffMDI=</DigestValue>
      </Reference>
      <Reference URI="/xl/printerSettings/printerSettings13.bin?ContentType=application/vnd.openxmlformats-officedocument.spreadsheetml.printerSettings">
        <DigestMethod Algorithm="http://www.w3.org/2001/04/xmlenc#sha256"/>
        <DigestValue>sJx/YLwGjd3WIOF5CnAHTmbpBqBOhe8Q/n7hoHKIHHo=</DigestValue>
      </Reference>
      <Reference URI="/xl/printerSettings/printerSettings14.bin?ContentType=application/vnd.openxmlformats-officedocument.spreadsheetml.printerSettings">
        <DigestMethod Algorithm="http://www.w3.org/2001/04/xmlenc#sha256"/>
        <DigestValue>QeXgDc43Z8NanB8v5m/+Kl5NFsqrHR13kVjL/YTuf0c=</DigestValue>
      </Reference>
      <Reference URI="/xl/printerSettings/printerSettings15.bin?ContentType=application/vnd.openxmlformats-officedocument.spreadsheetml.printerSettings">
        <DigestMethod Algorithm="http://www.w3.org/2001/04/xmlenc#sha256"/>
        <DigestValue>TWRHUqSvVa3EUG3K/+0jv4QcFsINWUItkcRLoJWmmKE=</DigestValue>
      </Reference>
      <Reference URI="/xl/printerSettings/printerSettings16.bin?ContentType=application/vnd.openxmlformats-officedocument.spreadsheetml.printerSettings">
        <DigestMethod Algorithm="http://www.w3.org/2001/04/xmlenc#sha256"/>
        <DigestValue>7YzhpfAC4ZAsM+roaKpU81KD6VQFw0bjatyLBnffMDI=</DigestValue>
      </Reference>
      <Reference URI="/xl/printerSettings/printerSettings17.bin?ContentType=application/vnd.openxmlformats-officedocument.spreadsheetml.printerSettings">
        <DigestMethod Algorithm="http://www.w3.org/2001/04/xmlenc#sha256"/>
        <DigestValue>sJx/YLwGjd3WIOF5CnAHTmbpBqBOhe8Q/n7hoHKIHHo=</DigestValue>
      </Reference>
      <Reference URI="/xl/printerSettings/printerSettings18.bin?ContentType=application/vnd.openxmlformats-officedocument.spreadsheetml.printerSettings">
        <DigestMethod Algorithm="http://www.w3.org/2001/04/xmlenc#sha256"/>
        <DigestValue>TWRHUqSvVa3EUG3K/+0jv4QcFsINWUItkcRLoJWmmKE=</DigestValue>
      </Reference>
      <Reference URI="/xl/printerSettings/printerSettings19.bin?ContentType=application/vnd.openxmlformats-officedocument.spreadsheetml.printerSettings">
        <DigestMethod Algorithm="http://www.w3.org/2001/04/xmlenc#sha256"/>
        <DigestValue>7YzhpfAC4ZAsM+roaKpU81KD6VQFw0bjatyLBnffMDI=</DigestValue>
      </Reference>
      <Reference URI="/xl/printerSettings/printerSettings2.bin?ContentType=application/vnd.openxmlformats-officedocument.spreadsheetml.printerSettings">
        <DigestMethod Algorithm="http://www.w3.org/2001/04/xmlenc#sha256"/>
        <DigestValue>7YzhpfAC4ZAsM+roaKpU81KD6VQFw0bjatyLBnffMDI=</DigestValue>
      </Reference>
      <Reference URI="/xl/printerSettings/printerSettings20.bin?ContentType=application/vnd.openxmlformats-officedocument.spreadsheetml.printerSettings">
        <DigestMethod Algorithm="http://www.w3.org/2001/04/xmlenc#sha256"/>
        <DigestValue>7YzhpfAC4ZAsM+roaKpU81KD6VQFw0bjatyLBnffMDI=</DigestValue>
      </Reference>
      <Reference URI="/xl/printerSettings/printerSettings21.bin?ContentType=application/vnd.openxmlformats-officedocument.spreadsheetml.printerSettings">
        <DigestMethod Algorithm="http://www.w3.org/2001/04/xmlenc#sha256"/>
        <DigestValue>UPWW/FPKX1+B0G6BZvIzw4NCEo85vIy3znYLaup+5zo=</DigestValue>
      </Reference>
      <Reference URI="/xl/printerSettings/printerSettings22.bin?ContentType=application/vnd.openxmlformats-officedocument.spreadsheetml.printerSettings">
        <DigestMethod Algorithm="http://www.w3.org/2001/04/xmlenc#sha256"/>
        <DigestValue>mHh/x511J54kPbA7BqQmSa/vx5Jh7gh8ZuHhz++598Y=</DigestValue>
      </Reference>
      <Reference URI="/xl/printerSettings/printerSettings23.bin?ContentType=application/vnd.openxmlformats-officedocument.spreadsheetml.printerSettings">
        <DigestMethod Algorithm="http://www.w3.org/2001/04/xmlenc#sha256"/>
        <DigestValue>mHh/x511J54kPbA7BqQmSa/vx5Jh7gh8ZuHhz++598Y=</DigestValue>
      </Reference>
      <Reference URI="/xl/printerSettings/printerSettings24.bin?ContentType=application/vnd.openxmlformats-officedocument.spreadsheetml.printerSettings">
        <DigestMethod Algorithm="http://www.w3.org/2001/04/xmlenc#sha256"/>
        <DigestValue>TWRHUqSvVa3EUG3K/+0jv4QcFsINWUItkcRLoJWmmKE=</DigestValue>
      </Reference>
      <Reference URI="/xl/printerSettings/printerSettings25.bin?ContentType=application/vnd.openxmlformats-officedocument.spreadsheetml.printerSettings">
        <DigestMethod Algorithm="http://www.w3.org/2001/04/xmlenc#sha256"/>
        <DigestValue>VeWa+VZY3JYQFcFWhp2VdTreE0jQv85ZaWelfdDJcnE=</DigestValue>
      </Reference>
      <Reference URI="/xl/printerSettings/printerSettings26.bin?ContentType=application/vnd.openxmlformats-officedocument.spreadsheetml.printerSettings">
        <DigestMethod Algorithm="http://www.w3.org/2001/04/xmlenc#sha256"/>
        <DigestValue>jEfdYBP1iflZZYswe9CFi5vA6t8+gi8sOBB3cDydZKY=</DigestValue>
      </Reference>
      <Reference URI="/xl/printerSettings/printerSettings27.bin?ContentType=application/vnd.openxmlformats-officedocument.spreadsheetml.printerSettings">
        <DigestMethod Algorithm="http://www.w3.org/2001/04/xmlenc#sha256"/>
        <DigestValue>jEfdYBP1iflZZYswe9CFi5vA6t8+gi8sOBB3cDydZKY=</DigestValue>
      </Reference>
      <Reference URI="/xl/printerSettings/printerSettings28.bin?ContentType=application/vnd.openxmlformats-officedocument.spreadsheetml.printerSettings">
        <DigestMethod Algorithm="http://www.w3.org/2001/04/xmlenc#sha256"/>
        <DigestValue>jEfdYBP1iflZZYswe9CFi5vA6t8+gi8sOBB3cDydZKY=</DigestValue>
      </Reference>
      <Reference URI="/xl/printerSettings/printerSettings29.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7YzhpfAC4ZAsM+roaKpU81KD6VQFw0bjatyLBnffMDI=</DigestValue>
      </Reference>
      <Reference URI="/xl/printerSettings/printerSettings4.bin?ContentType=application/vnd.openxmlformats-officedocument.spreadsheetml.printerSettings">
        <DigestMethod Algorithm="http://www.w3.org/2001/04/xmlenc#sha256"/>
        <DigestValue>7YzhpfAC4ZAsM+roaKpU81KD6VQFw0bjatyLBnffMDI=</DigestValue>
      </Reference>
      <Reference URI="/xl/printerSettings/printerSettings5.bin?ContentType=application/vnd.openxmlformats-officedocument.spreadsheetml.printerSettings">
        <DigestMethod Algorithm="http://www.w3.org/2001/04/xmlenc#sha256"/>
        <DigestValue>7YzhpfAC4ZAsM+roaKpU81KD6VQFw0bjatyLBnffMDI=</DigestValue>
      </Reference>
      <Reference URI="/xl/printerSettings/printerSettings6.bin?ContentType=application/vnd.openxmlformats-officedocument.spreadsheetml.printerSettings">
        <DigestMethod Algorithm="http://www.w3.org/2001/04/xmlenc#sha256"/>
        <DigestValue>7YzhpfAC4ZAsM+roaKpU81KD6VQFw0bjatyLBnffMDI=</DigestValue>
      </Reference>
      <Reference URI="/xl/printerSettings/printerSettings7.bin?ContentType=application/vnd.openxmlformats-officedocument.spreadsheetml.printerSettings">
        <DigestMethod Algorithm="http://www.w3.org/2001/04/xmlenc#sha256"/>
        <DigestValue>4vSCOlmoFDvyTrJ6arCvM/66e0NU5s4RpWIyYmR87W8=</DigestValue>
      </Reference>
      <Reference URI="/xl/printerSettings/printerSettings8.bin?ContentType=application/vnd.openxmlformats-officedocument.spreadsheetml.printerSettings">
        <DigestMethod Algorithm="http://www.w3.org/2001/04/xmlenc#sha256"/>
        <DigestValue>brfadQ4zq1LkWow9BsZTEqKII1EvezPOKMJrQiEWsVo=</DigestValue>
      </Reference>
      <Reference URI="/xl/printerSettings/printerSettings9.bin?ContentType=application/vnd.openxmlformats-officedocument.spreadsheetml.printerSettings">
        <DigestMethod Algorithm="http://www.w3.org/2001/04/xmlenc#sha256"/>
        <DigestValue>7YzhpfAC4ZAsM+roaKpU81KD6VQFw0bjatyLBnffMDI=</DigestValue>
      </Reference>
      <Reference URI="/xl/sharedStrings.xml?ContentType=application/vnd.openxmlformats-officedocument.spreadsheetml.sharedStrings+xml">
        <DigestMethod Algorithm="http://www.w3.org/2001/04/xmlenc#sha256"/>
        <DigestValue>VnhxAktthgRJ/15/3FiBMzpsZXmfvTX3kudx92fDs+o=</DigestValue>
      </Reference>
      <Reference URI="/xl/styles.xml?ContentType=application/vnd.openxmlformats-officedocument.spreadsheetml.styles+xml">
        <DigestMethod Algorithm="http://www.w3.org/2001/04/xmlenc#sha256"/>
        <DigestValue>mbqHevG/V1zwa78r11vn0Px07NdQD6+Y3J/gIv6l8P4=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zScwXOzEZgPrvNKkEjSh0bdGHCB2nRsuaELDjjTLNPQ=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K8BvYjPRomJxxz6g60XXTxk5bFZ7g0h+bo9bmvPBdJA=</DigestValue>
      </Reference>
      <Reference URI="/xl/worksheets/sheet10.xml?ContentType=application/vnd.openxmlformats-officedocument.spreadsheetml.worksheet+xml">
        <DigestMethod Algorithm="http://www.w3.org/2001/04/xmlenc#sha256"/>
        <DigestValue>wk9jkKfx2T5ttys2kxRc0dM9Kk3icJgT9W8PLKZOw7M=</DigestValue>
      </Reference>
      <Reference URI="/xl/worksheets/sheet11.xml?ContentType=application/vnd.openxmlformats-officedocument.spreadsheetml.worksheet+xml">
        <DigestMethod Algorithm="http://www.w3.org/2001/04/xmlenc#sha256"/>
        <DigestValue>jBp8Cw6EAFs3JoD7RE7/gzuyRG+JqgVp+33qdQaFvxw=</DigestValue>
      </Reference>
      <Reference URI="/xl/worksheets/sheet12.xml?ContentType=application/vnd.openxmlformats-officedocument.spreadsheetml.worksheet+xml">
        <DigestMethod Algorithm="http://www.w3.org/2001/04/xmlenc#sha256"/>
        <DigestValue>Ik3ZppwM9OBrZDJOu9hHiZETL8POHzTzki9FrNY55fo=</DigestValue>
      </Reference>
      <Reference URI="/xl/worksheets/sheet13.xml?ContentType=application/vnd.openxmlformats-officedocument.spreadsheetml.worksheet+xml">
        <DigestMethod Algorithm="http://www.w3.org/2001/04/xmlenc#sha256"/>
        <DigestValue>lsjDD8ZZga/SaLhYn4vR9kZ8OgaJqfRq67wEwEFSXTM=</DigestValue>
      </Reference>
      <Reference URI="/xl/worksheets/sheet14.xml?ContentType=application/vnd.openxmlformats-officedocument.spreadsheetml.worksheet+xml">
        <DigestMethod Algorithm="http://www.w3.org/2001/04/xmlenc#sha256"/>
        <DigestValue>fbtcs9K1i1dM0wiLpqd8TvD/V5NFGmhwHjumHX70u14=</DigestValue>
      </Reference>
      <Reference URI="/xl/worksheets/sheet15.xml?ContentType=application/vnd.openxmlformats-officedocument.spreadsheetml.worksheet+xml">
        <DigestMethod Algorithm="http://www.w3.org/2001/04/xmlenc#sha256"/>
        <DigestValue>kzxEYqL66iB9abQ+hdbUw1K3vKt3Z7D8uKgWoQPrJYA=</DigestValue>
      </Reference>
      <Reference URI="/xl/worksheets/sheet16.xml?ContentType=application/vnd.openxmlformats-officedocument.spreadsheetml.worksheet+xml">
        <DigestMethod Algorithm="http://www.w3.org/2001/04/xmlenc#sha256"/>
        <DigestValue>3rXxS9AqtbqiEON6H7QR1Pj59zPP05cTCElSVMbuwyg=</DigestValue>
      </Reference>
      <Reference URI="/xl/worksheets/sheet17.xml?ContentType=application/vnd.openxmlformats-officedocument.spreadsheetml.worksheet+xml">
        <DigestMethod Algorithm="http://www.w3.org/2001/04/xmlenc#sha256"/>
        <DigestValue>fRjdU4zzo3mdrFOzwPTBLJEPNQ+gFFEsOey8hTeFnrg=</DigestValue>
      </Reference>
      <Reference URI="/xl/worksheets/sheet18.xml?ContentType=application/vnd.openxmlformats-officedocument.spreadsheetml.worksheet+xml">
        <DigestMethod Algorithm="http://www.w3.org/2001/04/xmlenc#sha256"/>
        <DigestValue>Zw21ABAeElLd0JjoPF+xemyRhwz9c5MKOHuJO1lMt1o=</DigestValue>
      </Reference>
      <Reference URI="/xl/worksheets/sheet19.xml?ContentType=application/vnd.openxmlformats-officedocument.spreadsheetml.worksheet+xml">
        <DigestMethod Algorithm="http://www.w3.org/2001/04/xmlenc#sha256"/>
        <DigestValue>oViamp908XUQMeL5cgIjzEDZTcpEGUrdGuZWMAj3TCs=</DigestValue>
      </Reference>
      <Reference URI="/xl/worksheets/sheet2.xml?ContentType=application/vnd.openxmlformats-officedocument.spreadsheetml.worksheet+xml">
        <DigestMethod Algorithm="http://www.w3.org/2001/04/xmlenc#sha256"/>
        <DigestValue>GOkZvieAwRjasQz1veY4zy5GCcLeJhYaaV82bpVCH7U=</DigestValue>
      </Reference>
      <Reference URI="/xl/worksheets/sheet20.xml?ContentType=application/vnd.openxmlformats-officedocument.spreadsheetml.worksheet+xml">
        <DigestMethod Algorithm="http://www.w3.org/2001/04/xmlenc#sha256"/>
        <DigestValue>RQJdMnDTk6J5ob8TS38yEik/Vfb5nbcAG7WfSeodKOA=</DigestValue>
      </Reference>
      <Reference URI="/xl/worksheets/sheet21.xml?ContentType=application/vnd.openxmlformats-officedocument.spreadsheetml.worksheet+xml">
        <DigestMethod Algorithm="http://www.w3.org/2001/04/xmlenc#sha256"/>
        <DigestValue>pxbJ7ZgxXn5b8JeM2jeIQhnixwBe03DNqbPXtLngw2M=</DigestValue>
      </Reference>
      <Reference URI="/xl/worksheets/sheet22.xml?ContentType=application/vnd.openxmlformats-officedocument.spreadsheetml.worksheet+xml">
        <DigestMethod Algorithm="http://www.w3.org/2001/04/xmlenc#sha256"/>
        <DigestValue>XSUhyz4sulXiY1efJLsrtGeSL17QxB5RoCumVbf+kPE=</DigestValue>
      </Reference>
      <Reference URI="/xl/worksheets/sheet23.xml?ContentType=application/vnd.openxmlformats-officedocument.spreadsheetml.worksheet+xml">
        <DigestMethod Algorithm="http://www.w3.org/2001/04/xmlenc#sha256"/>
        <DigestValue>AvhwmDUeNKUK7hQusfGOu/VGPbrnGeH2ylK2UFHZV+8=</DigestValue>
      </Reference>
      <Reference URI="/xl/worksheets/sheet24.xml?ContentType=application/vnd.openxmlformats-officedocument.spreadsheetml.worksheet+xml">
        <DigestMethod Algorithm="http://www.w3.org/2001/04/xmlenc#sha256"/>
        <DigestValue>EYXGMeun09c5Erw90y0l6vXSybvvxzI6tgTvGXQ+2wc=</DigestValue>
      </Reference>
      <Reference URI="/xl/worksheets/sheet25.xml?ContentType=application/vnd.openxmlformats-officedocument.spreadsheetml.worksheet+xml">
        <DigestMethod Algorithm="http://www.w3.org/2001/04/xmlenc#sha256"/>
        <DigestValue>YtRDOE/YAI9mOwMAuC3GO+Y39dSKdxhT2M5dGbGS6m4=</DigestValue>
      </Reference>
      <Reference URI="/xl/worksheets/sheet26.xml?ContentType=application/vnd.openxmlformats-officedocument.spreadsheetml.worksheet+xml">
        <DigestMethod Algorithm="http://www.w3.org/2001/04/xmlenc#sha256"/>
        <DigestValue>sLQ0i/waP+dG3/4veJx5FxTOLVgcSFFHOaopQ/FFGyc=</DigestValue>
      </Reference>
      <Reference URI="/xl/worksheets/sheet27.xml?ContentType=application/vnd.openxmlformats-officedocument.spreadsheetml.worksheet+xml">
        <DigestMethod Algorithm="http://www.w3.org/2001/04/xmlenc#sha256"/>
        <DigestValue>5L25K/Jta89vMc86ZLnjC660vHgHFxFYfueMVXSZ4Hk=</DigestValue>
      </Reference>
      <Reference URI="/xl/worksheets/sheet28.xml?ContentType=application/vnd.openxmlformats-officedocument.spreadsheetml.worksheet+xml">
        <DigestMethod Algorithm="http://www.w3.org/2001/04/xmlenc#sha256"/>
        <DigestValue>YaCtL1lsT4sxciR2PtN+1RMC7u4G8aiT7CAqTiZG04I=</DigestValue>
      </Reference>
      <Reference URI="/xl/worksheets/sheet29.xml?ContentType=application/vnd.openxmlformats-officedocument.spreadsheetml.worksheet+xml">
        <DigestMethod Algorithm="http://www.w3.org/2001/04/xmlenc#sha256"/>
        <DigestValue>aGbD2BYZaC4Zy/0agruIxzGAmE8Z3p0mLWHub1j1/XM=</DigestValue>
      </Reference>
      <Reference URI="/xl/worksheets/sheet3.xml?ContentType=application/vnd.openxmlformats-officedocument.spreadsheetml.worksheet+xml">
        <DigestMethod Algorithm="http://www.w3.org/2001/04/xmlenc#sha256"/>
        <DigestValue>dWKoA1bk4DsHSj+qiUYEmKLMTKduPGmuUbnPnm5HcD0=</DigestValue>
      </Reference>
      <Reference URI="/xl/worksheets/sheet4.xml?ContentType=application/vnd.openxmlformats-officedocument.spreadsheetml.worksheet+xml">
        <DigestMethod Algorithm="http://www.w3.org/2001/04/xmlenc#sha256"/>
        <DigestValue>NGzNCV4ha4TuXy38Tw0tXKOS2hz7Px8o9wmHvuT8J98=</DigestValue>
      </Reference>
      <Reference URI="/xl/worksheets/sheet5.xml?ContentType=application/vnd.openxmlformats-officedocument.spreadsheetml.worksheet+xml">
        <DigestMethod Algorithm="http://www.w3.org/2001/04/xmlenc#sha256"/>
        <DigestValue>TWlauwEjEWXum3CJcL5GllGTYj5Ds7PZ/cZ8hsj1CCk=</DigestValue>
      </Reference>
      <Reference URI="/xl/worksheets/sheet6.xml?ContentType=application/vnd.openxmlformats-officedocument.spreadsheetml.worksheet+xml">
        <DigestMethod Algorithm="http://www.w3.org/2001/04/xmlenc#sha256"/>
        <DigestValue>i19YHZhENT51jCmLSttrXxFCEGtt/zBscbJr7QW3X9k=</DigestValue>
      </Reference>
      <Reference URI="/xl/worksheets/sheet7.xml?ContentType=application/vnd.openxmlformats-officedocument.spreadsheetml.worksheet+xml">
        <DigestMethod Algorithm="http://www.w3.org/2001/04/xmlenc#sha256"/>
        <DigestValue>OjIude3m52qIG22uz2waRfWX67bT0TFfOd6OLRF6JEs=</DigestValue>
      </Reference>
      <Reference URI="/xl/worksheets/sheet8.xml?ContentType=application/vnd.openxmlformats-officedocument.spreadsheetml.worksheet+xml">
        <DigestMethod Algorithm="http://www.w3.org/2001/04/xmlenc#sha256"/>
        <DigestValue>q9bzW9cZiag/uoxXnRimV/kBM/Pvh3MjE1/6kqr8V1E=</DigestValue>
      </Reference>
      <Reference URI="/xl/worksheets/sheet9.xml?ContentType=application/vnd.openxmlformats-officedocument.spreadsheetml.worksheet+xml">
        <DigestMethod Algorithm="http://www.w3.org/2001/04/xmlenc#sha256"/>
        <DigestValue>L/k4VDGKtIiGAe8IQ/+RuSgr3jeERx35BFlzDl0sMMA=</DigestValue>
      </Reference>
    </Manifest>
    <SignatureProperties>
      <SignatureProperty Id="idSignatureTime" Target="#idPackageSignature">
        <mdssi:SignatureTime xmlns:mdssi="http://schemas.openxmlformats.org/package/2006/digital-signature">
          <mdssi:Format>YYYY-MM-DDThh:mm:ssTZD</mdssi:Format>
          <mdssi:Value>2021-08-02T08:50:49Z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2021-08-02T08:50:49Z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uR1foFD86T57zREGVxXClowAQu86qIhU3u7N/CRBM9w=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aVzyMzxZZnb4HG+SWRIKk/efHhALXhv603Ho1B49KDg=</DigestValue>
    </Reference>
  </SignedInfo>
  <SignatureValue>WC5zLAUcwnhfVhsSIoelHuo9kK2+CzIxAut0N62ubxTLiGA7O8B+ZPzmyS7DAgi/+8lYwKwqgmRD
tHXmy4/PHjMPseLTszi4p91Wp5LVK00PngbSxtEs589zMet7vv2/fcW09YGImL+R1OrQCCvUou5a
YY8eZfuldCIbshDhA7nmAEPJtOVcYCapIj4dEZw+hkSynsnoB1PpXwz9tZ/lhHsN4CRCD8mJ69C3
fsdaBxbfLF5IOwWqE77/tS88ipjkVHVl42y1ymLMWa0gWX63j8RquoEMtwMhBmgTLUjZMW6QPggG
paNxHxlrJTKpDsKprGGoHj/vPj6cwzphdJvFAw==</SignatureValue>
  <KeyInfo>
    <X509Data>
      <X509Certificate>MIIGQjCCBSqgAwIBAgIKUd1r8wACAAGVmDANBgkqhkiG9w0BAQsFADBKMRIwEAYKCZImiZPyLGQBGRYCZ2UxEzARBgoJkiaJk/IsZAEZFgNuYmcxHzAdBgNVBAMTFk5CRyBDbGFzcyAyIElOVCBTdWIgQ0EwHhcNMjAwNzE3MTM0NTEzWhcNMjExMjIyMDk0NjU2WjBAMRgwFgYDVQQKEw9KU0MgTGliZXR5IEJhbmsxJDAiBgNVBAMTG0JMQiAtIFZha2h0YW5nIEJhYnVuYXNodmlsaTCCASIwDQYJKoZIhvcNAQEBBQADggEPADCCAQoCggEBANbHdtfPNTLVvdkjfAobxjXaCpZchlVOZ8CUpK7spJpDUR3/TjmNC34KxUUCGI19Vkqsdvgmh6ARe3u8SwLHwZgdz9LcYgmCdqulValXskjfag4ExKdZaa8/9Xepga2GgeBUHG8Jj5KKaj2dYT+qDfDVga7nWgtPO0u1KmArYrLXjBTY16zgROKFh9FJO9d13DiyZ+fTrYE6uU/bUiwBUIvLrdnXZ46hNsxUdM9iZXqtVn+5jbZ7P6ct8Csji0CqVOameD1YInHoDO/1OqZoI88DG6A6r9w4bO1hQUWjJnAhPmJv8dOkvTlrh9s2odkFGwwLwavSYVYvKadlsSmYQNECAwEAAaOCAzIwggMuMDwGCSsGAQQBgjcVBwQvMC0GJSsGAQQBgjcVCOayYION9USGgZkJg7ihSoO+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P6XA4SHKW9oqx/bWr/YUq75HOb6z2ntytBbk6kC/X4xTTvm0MLabh9bQTPmVWdO9jFtM+4EpBbbmO9bv4nMwbySiz+ntvlS8KMr7qiF/9Jyr2WJEvZluKplkxtScHQj3A+bdHJknWjGTmnzQgEVjPhraUT04h7Ip02LY2Z7dnPfznDKGID7BbGtdLJjF32X+iW7cNdfGJjNWDuqlsU1dxRcOeMkhmQkWCd09d5Djq7/TLrlm3sKA6rXykmnMbdNgulsbz0N7CHkO18nwA9EL7co/P2ftCKrhyzmn4PP59FdaB9by/BjXPwofRqdgUaqcAlFQhX7ctdlqTG/98jVug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0QhpokLSBgyW4E+t+0ugqikEEqOZDqEPgg2rJQNX17o=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ala7gPRxw0OZ+PLco0n6mRBdgRIp10Bws/XYJafh/EM=</DigestValue>
      </Reference>
      <Reference URI="/xl/printerSettings/printerSettings10.bin?ContentType=application/vnd.openxmlformats-officedocument.spreadsheetml.printerSettings">
        <DigestMethod Algorithm="http://www.w3.org/2001/04/xmlenc#sha256"/>
        <DigestValue>7YzhpfAC4ZAsM+roaKpU81KD6VQFw0bjatyLBnffMDI=</DigestValue>
      </Reference>
      <Reference URI="/xl/printerSettings/printerSettings11.bin?ContentType=application/vnd.openxmlformats-officedocument.spreadsheetml.printerSettings">
        <DigestMethod Algorithm="http://www.w3.org/2001/04/xmlenc#sha256"/>
        <DigestValue>7YzhpfAC4ZAsM+roaKpU81KD6VQFw0bjatyLBnffMDI=</DigestValue>
      </Reference>
      <Reference URI="/xl/printerSettings/printerSettings12.bin?ContentType=application/vnd.openxmlformats-officedocument.spreadsheetml.printerSettings">
        <DigestMethod Algorithm="http://www.w3.org/2001/04/xmlenc#sha256"/>
        <DigestValue>7YzhpfAC4ZAsM+roaKpU81KD6VQFw0bjatyLBnffMDI=</DigestValue>
      </Reference>
      <Reference URI="/xl/printerSettings/printerSettings13.bin?ContentType=application/vnd.openxmlformats-officedocument.spreadsheetml.printerSettings">
        <DigestMethod Algorithm="http://www.w3.org/2001/04/xmlenc#sha256"/>
        <DigestValue>sJx/YLwGjd3WIOF5CnAHTmbpBqBOhe8Q/n7hoHKIHHo=</DigestValue>
      </Reference>
      <Reference URI="/xl/printerSettings/printerSettings14.bin?ContentType=application/vnd.openxmlformats-officedocument.spreadsheetml.printerSettings">
        <DigestMethod Algorithm="http://www.w3.org/2001/04/xmlenc#sha256"/>
        <DigestValue>QeXgDc43Z8NanB8v5m/+Kl5NFsqrHR13kVjL/YTuf0c=</DigestValue>
      </Reference>
      <Reference URI="/xl/printerSettings/printerSettings15.bin?ContentType=application/vnd.openxmlformats-officedocument.spreadsheetml.printerSettings">
        <DigestMethod Algorithm="http://www.w3.org/2001/04/xmlenc#sha256"/>
        <DigestValue>TWRHUqSvVa3EUG3K/+0jv4QcFsINWUItkcRLoJWmmKE=</DigestValue>
      </Reference>
      <Reference URI="/xl/printerSettings/printerSettings16.bin?ContentType=application/vnd.openxmlformats-officedocument.spreadsheetml.printerSettings">
        <DigestMethod Algorithm="http://www.w3.org/2001/04/xmlenc#sha256"/>
        <DigestValue>7YzhpfAC4ZAsM+roaKpU81KD6VQFw0bjatyLBnffMDI=</DigestValue>
      </Reference>
      <Reference URI="/xl/printerSettings/printerSettings17.bin?ContentType=application/vnd.openxmlformats-officedocument.spreadsheetml.printerSettings">
        <DigestMethod Algorithm="http://www.w3.org/2001/04/xmlenc#sha256"/>
        <DigestValue>sJx/YLwGjd3WIOF5CnAHTmbpBqBOhe8Q/n7hoHKIHHo=</DigestValue>
      </Reference>
      <Reference URI="/xl/printerSettings/printerSettings18.bin?ContentType=application/vnd.openxmlformats-officedocument.spreadsheetml.printerSettings">
        <DigestMethod Algorithm="http://www.w3.org/2001/04/xmlenc#sha256"/>
        <DigestValue>TWRHUqSvVa3EUG3K/+0jv4QcFsINWUItkcRLoJWmmKE=</DigestValue>
      </Reference>
      <Reference URI="/xl/printerSettings/printerSettings19.bin?ContentType=application/vnd.openxmlformats-officedocument.spreadsheetml.printerSettings">
        <DigestMethod Algorithm="http://www.w3.org/2001/04/xmlenc#sha256"/>
        <DigestValue>7YzhpfAC4ZAsM+roaKpU81KD6VQFw0bjatyLBnffMDI=</DigestValue>
      </Reference>
      <Reference URI="/xl/printerSettings/printerSettings2.bin?ContentType=application/vnd.openxmlformats-officedocument.spreadsheetml.printerSettings">
        <DigestMethod Algorithm="http://www.w3.org/2001/04/xmlenc#sha256"/>
        <DigestValue>7YzhpfAC4ZAsM+roaKpU81KD6VQFw0bjatyLBnffMDI=</DigestValue>
      </Reference>
      <Reference URI="/xl/printerSettings/printerSettings20.bin?ContentType=application/vnd.openxmlformats-officedocument.spreadsheetml.printerSettings">
        <DigestMethod Algorithm="http://www.w3.org/2001/04/xmlenc#sha256"/>
        <DigestValue>7YzhpfAC4ZAsM+roaKpU81KD6VQFw0bjatyLBnffMDI=</DigestValue>
      </Reference>
      <Reference URI="/xl/printerSettings/printerSettings21.bin?ContentType=application/vnd.openxmlformats-officedocument.spreadsheetml.printerSettings">
        <DigestMethod Algorithm="http://www.w3.org/2001/04/xmlenc#sha256"/>
        <DigestValue>UPWW/FPKX1+B0G6BZvIzw4NCEo85vIy3znYLaup+5zo=</DigestValue>
      </Reference>
      <Reference URI="/xl/printerSettings/printerSettings22.bin?ContentType=application/vnd.openxmlformats-officedocument.spreadsheetml.printerSettings">
        <DigestMethod Algorithm="http://www.w3.org/2001/04/xmlenc#sha256"/>
        <DigestValue>mHh/x511J54kPbA7BqQmSa/vx5Jh7gh8ZuHhz++598Y=</DigestValue>
      </Reference>
      <Reference URI="/xl/printerSettings/printerSettings23.bin?ContentType=application/vnd.openxmlformats-officedocument.spreadsheetml.printerSettings">
        <DigestMethod Algorithm="http://www.w3.org/2001/04/xmlenc#sha256"/>
        <DigestValue>mHh/x511J54kPbA7BqQmSa/vx5Jh7gh8ZuHhz++598Y=</DigestValue>
      </Reference>
      <Reference URI="/xl/printerSettings/printerSettings24.bin?ContentType=application/vnd.openxmlformats-officedocument.spreadsheetml.printerSettings">
        <DigestMethod Algorithm="http://www.w3.org/2001/04/xmlenc#sha256"/>
        <DigestValue>TWRHUqSvVa3EUG3K/+0jv4QcFsINWUItkcRLoJWmmKE=</DigestValue>
      </Reference>
      <Reference URI="/xl/printerSettings/printerSettings25.bin?ContentType=application/vnd.openxmlformats-officedocument.spreadsheetml.printerSettings">
        <DigestMethod Algorithm="http://www.w3.org/2001/04/xmlenc#sha256"/>
        <DigestValue>VeWa+VZY3JYQFcFWhp2VdTreE0jQv85ZaWelfdDJcnE=</DigestValue>
      </Reference>
      <Reference URI="/xl/printerSettings/printerSettings26.bin?ContentType=application/vnd.openxmlformats-officedocument.spreadsheetml.printerSettings">
        <DigestMethod Algorithm="http://www.w3.org/2001/04/xmlenc#sha256"/>
        <DigestValue>jEfdYBP1iflZZYswe9CFi5vA6t8+gi8sOBB3cDydZKY=</DigestValue>
      </Reference>
      <Reference URI="/xl/printerSettings/printerSettings27.bin?ContentType=application/vnd.openxmlformats-officedocument.spreadsheetml.printerSettings">
        <DigestMethod Algorithm="http://www.w3.org/2001/04/xmlenc#sha256"/>
        <DigestValue>jEfdYBP1iflZZYswe9CFi5vA6t8+gi8sOBB3cDydZKY=</DigestValue>
      </Reference>
      <Reference URI="/xl/printerSettings/printerSettings28.bin?ContentType=application/vnd.openxmlformats-officedocument.spreadsheetml.printerSettings">
        <DigestMethod Algorithm="http://www.w3.org/2001/04/xmlenc#sha256"/>
        <DigestValue>jEfdYBP1iflZZYswe9CFi5vA6t8+gi8sOBB3cDydZKY=</DigestValue>
      </Reference>
      <Reference URI="/xl/printerSettings/printerSettings29.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7YzhpfAC4ZAsM+roaKpU81KD6VQFw0bjatyLBnffMDI=</DigestValue>
      </Reference>
      <Reference URI="/xl/printerSettings/printerSettings4.bin?ContentType=application/vnd.openxmlformats-officedocument.spreadsheetml.printerSettings">
        <DigestMethod Algorithm="http://www.w3.org/2001/04/xmlenc#sha256"/>
        <DigestValue>7YzhpfAC4ZAsM+roaKpU81KD6VQFw0bjatyLBnffMDI=</DigestValue>
      </Reference>
      <Reference URI="/xl/printerSettings/printerSettings5.bin?ContentType=application/vnd.openxmlformats-officedocument.spreadsheetml.printerSettings">
        <DigestMethod Algorithm="http://www.w3.org/2001/04/xmlenc#sha256"/>
        <DigestValue>7YzhpfAC4ZAsM+roaKpU81KD6VQFw0bjatyLBnffMDI=</DigestValue>
      </Reference>
      <Reference URI="/xl/printerSettings/printerSettings6.bin?ContentType=application/vnd.openxmlformats-officedocument.spreadsheetml.printerSettings">
        <DigestMethod Algorithm="http://www.w3.org/2001/04/xmlenc#sha256"/>
        <DigestValue>7YzhpfAC4ZAsM+roaKpU81KD6VQFw0bjatyLBnffMDI=</DigestValue>
      </Reference>
      <Reference URI="/xl/printerSettings/printerSettings7.bin?ContentType=application/vnd.openxmlformats-officedocument.spreadsheetml.printerSettings">
        <DigestMethod Algorithm="http://www.w3.org/2001/04/xmlenc#sha256"/>
        <DigestValue>4vSCOlmoFDvyTrJ6arCvM/66e0NU5s4RpWIyYmR87W8=</DigestValue>
      </Reference>
      <Reference URI="/xl/printerSettings/printerSettings8.bin?ContentType=application/vnd.openxmlformats-officedocument.spreadsheetml.printerSettings">
        <DigestMethod Algorithm="http://www.w3.org/2001/04/xmlenc#sha256"/>
        <DigestValue>brfadQ4zq1LkWow9BsZTEqKII1EvezPOKMJrQiEWsVo=</DigestValue>
      </Reference>
      <Reference URI="/xl/printerSettings/printerSettings9.bin?ContentType=application/vnd.openxmlformats-officedocument.spreadsheetml.printerSettings">
        <DigestMethod Algorithm="http://www.w3.org/2001/04/xmlenc#sha256"/>
        <DigestValue>7YzhpfAC4ZAsM+roaKpU81KD6VQFw0bjatyLBnffMDI=</DigestValue>
      </Reference>
      <Reference URI="/xl/sharedStrings.xml?ContentType=application/vnd.openxmlformats-officedocument.spreadsheetml.sharedStrings+xml">
        <DigestMethod Algorithm="http://www.w3.org/2001/04/xmlenc#sha256"/>
        <DigestValue>VnhxAktthgRJ/15/3FiBMzpsZXmfvTX3kudx92fDs+o=</DigestValue>
      </Reference>
      <Reference URI="/xl/styles.xml?ContentType=application/vnd.openxmlformats-officedocument.spreadsheetml.styles+xml">
        <DigestMethod Algorithm="http://www.w3.org/2001/04/xmlenc#sha256"/>
        <DigestValue>mbqHevG/V1zwa78r11vn0Px07NdQD6+Y3J/gIv6l8P4=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zScwXOzEZgPrvNKkEjSh0bdGHCB2nRsuaELDjjTLNPQ=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K8BvYjPRomJxxz6g60XXTxk5bFZ7g0h+bo9bmvPBdJA=</DigestValue>
      </Reference>
      <Reference URI="/xl/worksheets/sheet10.xml?ContentType=application/vnd.openxmlformats-officedocument.spreadsheetml.worksheet+xml">
        <DigestMethod Algorithm="http://www.w3.org/2001/04/xmlenc#sha256"/>
        <DigestValue>wk9jkKfx2T5ttys2kxRc0dM9Kk3icJgT9W8PLKZOw7M=</DigestValue>
      </Reference>
      <Reference URI="/xl/worksheets/sheet11.xml?ContentType=application/vnd.openxmlformats-officedocument.spreadsheetml.worksheet+xml">
        <DigestMethod Algorithm="http://www.w3.org/2001/04/xmlenc#sha256"/>
        <DigestValue>jBp8Cw6EAFs3JoD7RE7/gzuyRG+JqgVp+33qdQaFvxw=</DigestValue>
      </Reference>
      <Reference URI="/xl/worksheets/sheet12.xml?ContentType=application/vnd.openxmlformats-officedocument.spreadsheetml.worksheet+xml">
        <DigestMethod Algorithm="http://www.w3.org/2001/04/xmlenc#sha256"/>
        <DigestValue>Ik3ZppwM9OBrZDJOu9hHiZETL8POHzTzki9FrNY55fo=</DigestValue>
      </Reference>
      <Reference URI="/xl/worksheets/sheet13.xml?ContentType=application/vnd.openxmlformats-officedocument.spreadsheetml.worksheet+xml">
        <DigestMethod Algorithm="http://www.w3.org/2001/04/xmlenc#sha256"/>
        <DigestValue>lsjDD8ZZga/SaLhYn4vR9kZ8OgaJqfRq67wEwEFSXTM=</DigestValue>
      </Reference>
      <Reference URI="/xl/worksheets/sheet14.xml?ContentType=application/vnd.openxmlformats-officedocument.spreadsheetml.worksheet+xml">
        <DigestMethod Algorithm="http://www.w3.org/2001/04/xmlenc#sha256"/>
        <DigestValue>fbtcs9K1i1dM0wiLpqd8TvD/V5NFGmhwHjumHX70u14=</DigestValue>
      </Reference>
      <Reference URI="/xl/worksheets/sheet15.xml?ContentType=application/vnd.openxmlformats-officedocument.spreadsheetml.worksheet+xml">
        <DigestMethod Algorithm="http://www.w3.org/2001/04/xmlenc#sha256"/>
        <DigestValue>kzxEYqL66iB9abQ+hdbUw1K3vKt3Z7D8uKgWoQPrJYA=</DigestValue>
      </Reference>
      <Reference URI="/xl/worksheets/sheet16.xml?ContentType=application/vnd.openxmlformats-officedocument.spreadsheetml.worksheet+xml">
        <DigestMethod Algorithm="http://www.w3.org/2001/04/xmlenc#sha256"/>
        <DigestValue>3rXxS9AqtbqiEON6H7QR1Pj59zPP05cTCElSVMbuwyg=</DigestValue>
      </Reference>
      <Reference URI="/xl/worksheets/sheet17.xml?ContentType=application/vnd.openxmlformats-officedocument.spreadsheetml.worksheet+xml">
        <DigestMethod Algorithm="http://www.w3.org/2001/04/xmlenc#sha256"/>
        <DigestValue>fRjdU4zzo3mdrFOzwPTBLJEPNQ+gFFEsOey8hTeFnrg=</DigestValue>
      </Reference>
      <Reference URI="/xl/worksheets/sheet18.xml?ContentType=application/vnd.openxmlformats-officedocument.spreadsheetml.worksheet+xml">
        <DigestMethod Algorithm="http://www.w3.org/2001/04/xmlenc#sha256"/>
        <DigestValue>Zw21ABAeElLd0JjoPF+xemyRhwz9c5MKOHuJO1lMt1o=</DigestValue>
      </Reference>
      <Reference URI="/xl/worksheets/sheet19.xml?ContentType=application/vnd.openxmlformats-officedocument.spreadsheetml.worksheet+xml">
        <DigestMethod Algorithm="http://www.w3.org/2001/04/xmlenc#sha256"/>
        <DigestValue>oViamp908XUQMeL5cgIjzEDZTcpEGUrdGuZWMAj3TCs=</DigestValue>
      </Reference>
      <Reference URI="/xl/worksheets/sheet2.xml?ContentType=application/vnd.openxmlformats-officedocument.spreadsheetml.worksheet+xml">
        <DigestMethod Algorithm="http://www.w3.org/2001/04/xmlenc#sha256"/>
        <DigestValue>GOkZvieAwRjasQz1veY4zy5GCcLeJhYaaV82bpVCH7U=</DigestValue>
      </Reference>
      <Reference URI="/xl/worksheets/sheet20.xml?ContentType=application/vnd.openxmlformats-officedocument.spreadsheetml.worksheet+xml">
        <DigestMethod Algorithm="http://www.w3.org/2001/04/xmlenc#sha256"/>
        <DigestValue>RQJdMnDTk6J5ob8TS38yEik/Vfb5nbcAG7WfSeodKOA=</DigestValue>
      </Reference>
      <Reference URI="/xl/worksheets/sheet21.xml?ContentType=application/vnd.openxmlformats-officedocument.spreadsheetml.worksheet+xml">
        <DigestMethod Algorithm="http://www.w3.org/2001/04/xmlenc#sha256"/>
        <DigestValue>pxbJ7ZgxXn5b8JeM2jeIQhnixwBe03DNqbPXtLngw2M=</DigestValue>
      </Reference>
      <Reference URI="/xl/worksheets/sheet22.xml?ContentType=application/vnd.openxmlformats-officedocument.spreadsheetml.worksheet+xml">
        <DigestMethod Algorithm="http://www.w3.org/2001/04/xmlenc#sha256"/>
        <DigestValue>XSUhyz4sulXiY1efJLsrtGeSL17QxB5RoCumVbf+kPE=</DigestValue>
      </Reference>
      <Reference URI="/xl/worksheets/sheet23.xml?ContentType=application/vnd.openxmlformats-officedocument.spreadsheetml.worksheet+xml">
        <DigestMethod Algorithm="http://www.w3.org/2001/04/xmlenc#sha256"/>
        <DigestValue>AvhwmDUeNKUK7hQusfGOu/VGPbrnGeH2ylK2UFHZV+8=</DigestValue>
      </Reference>
      <Reference URI="/xl/worksheets/sheet24.xml?ContentType=application/vnd.openxmlformats-officedocument.spreadsheetml.worksheet+xml">
        <DigestMethod Algorithm="http://www.w3.org/2001/04/xmlenc#sha256"/>
        <DigestValue>EYXGMeun09c5Erw90y0l6vXSybvvxzI6tgTvGXQ+2wc=</DigestValue>
      </Reference>
      <Reference URI="/xl/worksheets/sheet25.xml?ContentType=application/vnd.openxmlformats-officedocument.spreadsheetml.worksheet+xml">
        <DigestMethod Algorithm="http://www.w3.org/2001/04/xmlenc#sha256"/>
        <DigestValue>YtRDOE/YAI9mOwMAuC3GO+Y39dSKdxhT2M5dGbGS6m4=</DigestValue>
      </Reference>
      <Reference URI="/xl/worksheets/sheet26.xml?ContentType=application/vnd.openxmlformats-officedocument.spreadsheetml.worksheet+xml">
        <DigestMethod Algorithm="http://www.w3.org/2001/04/xmlenc#sha256"/>
        <DigestValue>sLQ0i/waP+dG3/4veJx5FxTOLVgcSFFHOaopQ/FFGyc=</DigestValue>
      </Reference>
      <Reference URI="/xl/worksheets/sheet27.xml?ContentType=application/vnd.openxmlformats-officedocument.spreadsheetml.worksheet+xml">
        <DigestMethod Algorithm="http://www.w3.org/2001/04/xmlenc#sha256"/>
        <DigestValue>5L25K/Jta89vMc86ZLnjC660vHgHFxFYfueMVXSZ4Hk=</DigestValue>
      </Reference>
      <Reference URI="/xl/worksheets/sheet28.xml?ContentType=application/vnd.openxmlformats-officedocument.spreadsheetml.worksheet+xml">
        <DigestMethod Algorithm="http://www.w3.org/2001/04/xmlenc#sha256"/>
        <DigestValue>YaCtL1lsT4sxciR2PtN+1RMC7u4G8aiT7CAqTiZG04I=</DigestValue>
      </Reference>
      <Reference URI="/xl/worksheets/sheet29.xml?ContentType=application/vnd.openxmlformats-officedocument.spreadsheetml.worksheet+xml">
        <DigestMethod Algorithm="http://www.w3.org/2001/04/xmlenc#sha256"/>
        <DigestValue>aGbD2BYZaC4Zy/0agruIxzGAmE8Z3p0mLWHub1j1/XM=</DigestValue>
      </Reference>
      <Reference URI="/xl/worksheets/sheet3.xml?ContentType=application/vnd.openxmlformats-officedocument.spreadsheetml.worksheet+xml">
        <DigestMethod Algorithm="http://www.w3.org/2001/04/xmlenc#sha256"/>
        <DigestValue>dWKoA1bk4DsHSj+qiUYEmKLMTKduPGmuUbnPnm5HcD0=</DigestValue>
      </Reference>
      <Reference URI="/xl/worksheets/sheet4.xml?ContentType=application/vnd.openxmlformats-officedocument.spreadsheetml.worksheet+xml">
        <DigestMethod Algorithm="http://www.w3.org/2001/04/xmlenc#sha256"/>
        <DigestValue>NGzNCV4ha4TuXy38Tw0tXKOS2hz7Px8o9wmHvuT8J98=</DigestValue>
      </Reference>
      <Reference URI="/xl/worksheets/sheet5.xml?ContentType=application/vnd.openxmlformats-officedocument.spreadsheetml.worksheet+xml">
        <DigestMethod Algorithm="http://www.w3.org/2001/04/xmlenc#sha256"/>
        <DigestValue>TWlauwEjEWXum3CJcL5GllGTYj5Ds7PZ/cZ8hsj1CCk=</DigestValue>
      </Reference>
      <Reference URI="/xl/worksheets/sheet6.xml?ContentType=application/vnd.openxmlformats-officedocument.spreadsheetml.worksheet+xml">
        <DigestMethod Algorithm="http://www.w3.org/2001/04/xmlenc#sha256"/>
        <DigestValue>i19YHZhENT51jCmLSttrXxFCEGtt/zBscbJr7QW3X9k=</DigestValue>
      </Reference>
      <Reference URI="/xl/worksheets/sheet7.xml?ContentType=application/vnd.openxmlformats-officedocument.spreadsheetml.worksheet+xml">
        <DigestMethod Algorithm="http://www.w3.org/2001/04/xmlenc#sha256"/>
        <DigestValue>OjIude3m52qIG22uz2waRfWX67bT0TFfOd6OLRF6JEs=</DigestValue>
      </Reference>
      <Reference URI="/xl/worksheets/sheet8.xml?ContentType=application/vnd.openxmlformats-officedocument.spreadsheetml.worksheet+xml">
        <DigestMethod Algorithm="http://www.w3.org/2001/04/xmlenc#sha256"/>
        <DigestValue>q9bzW9cZiag/uoxXnRimV/kBM/Pvh3MjE1/6kqr8V1E=</DigestValue>
      </Reference>
      <Reference URI="/xl/worksheets/sheet9.xml?ContentType=application/vnd.openxmlformats-officedocument.spreadsheetml.worksheet+xml">
        <DigestMethod Algorithm="http://www.w3.org/2001/04/xmlenc#sha256"/>
        <DigestValue>L/k4VDGKtIiGAe8IQ/+RuSgr3jeERx35BFlzDl0sMMA=</DigestValue>
      </Reference>
    </Manifest>
    <SignatureProperties>
      <SignatureProperty Id="idSignatureTime" Target="#idPackageSignature">
        <mdssi:SignatureTime xmlns:mdssi="http://schemas.openxmlformats.org/package/2006/digital-signature">
          <mdssi:Format>YYYY-MM-DDThh:mm:ssTZD</mdssi:Format>
          <mdssi:Value>2021-08-02T08:51:16Z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2021-08-02T08:51:16Z</xd:SigningTime>
          <xd:SigningCertificate>
            <xd:Cert>
              <xd:CertDigest>
                <DigestMethod Algorithm="http://www.w3.org/2001/04/xmlenc#sha256"/>
                <DigestValue>ALI4z2GcQxbZXzZl4KS2OkcbXec8zyDveQQkjnO5/I8=</DigestValue>
              </xd:CertDigest>
              <xd:IssuerSerial>
                <X509IssuerName>CN=NBG Class 2 INT Sub CA, DC=nbg, DC=ge</X509IssuerName>
                <X509SerialNumber>386596194113721062233496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2021-07-30T15:11:52Z</dcterms:modified>
</cp:coreProperties>
</file>