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20" yWindow="480" windowWidth="28800" windowHeight="16305" tabRatio="893"/>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Instruction!$A$107:$C$111</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_xlnm.Print_Area" localSheetId="17">'15.1. LR'!$A$1:$D$43</definedName>
    <definedName name="_xlnm.Print_Area" localSheetId="9">'9. Capital'!$A$1:$C$53</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8" i="64" l="1"/>
  <c r="C21" i="77"/>
  <c r="C20" i="77"/>
  <c r="C19" i="77"/>
  <c r="G22" i="75" l="1"/>
  <c r="F22" i="75"/>
  <c r="E22" i="75"/>
  <c r="D22" i="75"/>
  <c r="C22" i="75"/>
  <c r="K7" i="37" l="1"/>
  <c r="C15" i="69"/>
  <c r="E53" i="75" l="1"/>
  <c r="C25" i="69" l="1"/>
  <c r="B2" i="37" l="1"/>
  <c r="B1" i="37"/>
  <c r="M14" i="37"/>
  <c r="L14" i="37"/>
  <c r="K14" i="37"/>
  <c r="J14" i="37"/>
  <c r="I14" i="37"/>
  <c r="H14" i="37"/>
  <c r="G14" i="37"/>
  <c r="F14" i="37"/>
  <c r="H21" i="74"/>
  <c r="H18" i="74"/>
  <c r="H17" i="74"/>
  <c r="H16" i="74"/>
  <c r="H15" i="74"/>
  <c r="H14" i="74"/>
  <c r="H13" i="74"/>
  <c r="H8" i="74"/>
  <c r="C45" i="69"/>
  <c r="C37" i="69"/>
  <c r="C31" i="28" l="1"/>
  <c r="C30" i="28" s="1"/>
  <c r="C41" i="28" s="1"/>
  <c r="C47" i="28"/>
  <c r="C43" i="28"/>
  <c r="C35" i="28"/>
  <c r="C12" i="28"/>
  <c r="C6" i="28"/>
  <c r="C28" i="28" l="1"/>
  <c r="C52" i="28"/>
  <c r="E8" i="53"/>
  <c r="H8" i="53"/>
  <c r="C9" i="53"/>
  <c r="C22" i="53" s="1"/>
  <c r="D9" i="53"/>
  <c r="D22" i="53" s="1"/>
  <c r="F9" i="53"/>
  <c r="F22" i="53" s="1"/>
  <c r="G9" i="53"/>
  <c r="G22" i="53" s="1"/>
  <c r="E10" i="53"/>
  <c r="H10" i="53"/>
  <c r="E11" i="53"/>
  <c r="H11" i="53"/>
  <c r="E12" i="53"/>
  <c r="H12" i="53"/>
  <c r="E13" i="53"/>
  <c r="H13" i="53"/>
  <c r="E14" i="53"/>
  <c r="H14" i="53"/>
  <c r="E15" i="53"/>
  <c r="H15" i="53"/>
  <c r="E16" i="53"/>
  <c r="H16" i="53"/>
  <c r="E17" i="53"/>
  <c r="H17" i="53"/>
  <c r="E18" i="53"/>
  <c r="H18" i="53"/>
  <c r="E19" i="53"/>
  <c r="H19" i="53"/>
  <c r="E20" i="53"/>
  <c r="H20" i="53"/>
  <c r="E21" i="53"/>
  <c r="H21" i="53"/>
  <c r="E24" i="53"/>
  <c r="H24" i="53"/>
  <c r="E25" i="53"/>
  <c r="H25" i="53"/>
  <c r="E26" i="53"/>
  <c r="H26" i="53"/>
  <c r="E27" i="53"/>
  <c r="H27" i="53"/>
  <c r="E28" i="53"/>
  <c r="H28" i="53"/>
  <c r="E29" i="53"/>
  <c r="H29" i="53"/>
  <c r="C30" i="53"/>
  <c r="D30" i="53"/>
  <c r="F30" i="53"/>
  <c r="G30" i="53"/>
  <c r="C34" i="53"/>
  <c r="D34" i="53"/>
  <c r="D45" i="53" s="1"/>
  <c r="F34" i="53"/>
  <c r="G34" i="53"/>
  <c r="G45" i="53" s="1"/>
  <c r="E35" i="53"/>
  <c r="H35" i="53"/>
  <c r="E36" i="53"/>
  <c r="H36" i="53"/>
  <c r="E37" i="53"/>
  <c r="H37" i="53"/>
  <c r="E38" i="53"/>
  <c r="H38" i="53"/>
  <c r="E39" i="53"/>
  <c r="H39" i="53"/>
  <c r="E40" i="53"/>
  <c r="H40" i="53"/>
  <c r="E41" i="53"/>
  <c r="H41" i="53"/>
  <c r="E42" i="53"/>
  <c r="H42" i="53"/>
  <c r="E43" i="53"/>
  <c r="H43" i="53"/>
  <c r="E44" i="53"/>
  <c r="H44" i="53"/>
  <c r="E47" i="53"/>
  <c r="H47" i="53"/>
  <c r="E48" i="53"/>
  <c r="H48" i="53"/>
  <c r="E49" i="53"/>
  <c r="H49" i="53"/>
  <c r="E50" i="53"/>
  <c r="H50" i="53"/>
  <c r="E51" i="53"/>
  <c r="H51" i="53"/>
  <c r="E52" i="53"/>
  <c r="H52" i="53"/>
  <c r="C53" i="53"/>
  <c r="D53" i="53"/>
  <c r="F53" i="53"/>
  <c r="G53" i="53"/>
  <c r="E58" i="53"/>
  <c r="H58" i="53"/>
  <c r="E59" i="53"/>
  <c r="H59" i="53"/>
  <c r="E60" i="53"/>
  <c r="H60" i="53"/>
  <c r="C61" i="53"/>
  <c r="D61" i="53"/>
  <c r="F61" i="53"/>
  <c r="G61" i="53"/>
  <c r="E64" i="53"/>
  <c r="H64" i="53"/>
  <c r="E66" i="53"/>
  <c r="H66" i="53"/>
  <c r="E34" i="53" l="1"/>
  <c r="H30" i="53"/>
  <c r="E30" i="53"/>
  <c r="D31" i="53"/>
  <c r="H61" i="53"/>
  <c r="E61" i="53"/>
  <c r="H53" i="53"/>
  <c r="G54" i="53"/>
  <c r="H34" i="53"/>
  <c r="G31" i="53"/>
  <c r="H9" i="53"/>
  <c r="E53" i="53"/>
  <c r="D54" i="53"/>
  <c r="E9" i="53"/>
  <c r="E22" i="53"/>
  <c r="F45" i="53"/>
  <c r="C45" i="53"/>
  <c r="C31" i="53"/>
  <c r="D6" i="71"/>
  <c r="D13" i="71" s="1"/>
  <c r="B1" i="6"/>
  <c r="B2" i="79"/>
  <c r="B2" i="36"/>
  <c r="B2" i="74"/>
  <c r="B2" i="64"/>
  <c r="B2" i="35"/>
  <c r="B2" i="69"/>
  <c r="B2" i="77"/>
  <c r="B2" i="28"/>
  <c r="B2" i="73"/>
  <c r="B2" i="72"/>
  <c r="B2" i="52"/>
  <c r="B2" i="71"/>
  <c r="B2" i="75"/>
  <c r="B2" i="53"/>
  <c r="D56" i="53" l="1"/>
  <c r="D63" i="53" s="1"/>
  <c r="D65" i="53" s="1"/>
  <c r="D67" i="53" s="1"/>
  <c r="G56" i="53"/>
  <c r="G63" i="53" s="1"/>
  <c r="G65" i="53" s="1"/>
  <c r="G67" i="53" s="1"/>
  <c r="E31" i="53"/>
  <c r="C54" i="53"/>
  <c r="E54" i="53" s="1"/>
  <c r="E45" i="53"/>
  <c r="H22" i="53"/>
  <c r="F31" i="53"/>
  <c r="H45" i="53"/>
  <c r="F54" i="53"/>
  <c r="H54" i="53" s="1"/>
  <c r="C22" i="74"/>
  <c r="H31" i="53" l="1"/>
  <c r="F56" i="53"/>
  <c r="C56" i="53"/>
  <c r="B2" i="62"/>
  <c r="H53" i="75"/>
  <c r="H52" i="75"/>
  <c r="E52" i="75"/>
  <c r="H51" i="75"/>
  <c r="E51" i="75"/>
  <c r="H50" i="75"/>
  <c r="E50" i="75"/>
  <c r="H49" i="75"/>
  <c r="E49" i="75"/>
  <c r="H48" i="75"/>
  <c r="E48" i="75"/>
  <c r="H47" i="75"/>
  <c r="E47" i="75"/>
  <c r="H46" i="75"/>
  <c r="E46" i="75"/>
  <c r="G45" i="75"/>
  <c r="F45" i="75"/>
  <c r="D45" i="75"/>
  <c r="C45" i="75"/>
  <c r="H44" i="75"/>
  <c r="E44" i="75"/>
  <c r="H43" i="75"/>
  <c r="E43" i="75"/>
  <c r="H42" i="75"/>
  <c r="E42" i="75"/>
  <c r="H41" i="75"/>
  <c r="E41" i="75"/>
  <c r="G40" i="75"/>
  <c r="F40" i="75"/>
  <c r="D40" i="75"/>
  <c r="C40" i="75"/>
  <c r="H39" i="75"/>
  <c r="E39" i="75"/>
  <c r="H38" i="75"/>
  <c r="E38" i="75"/>
  <c r="H37" i="75"/>
  <c r="E37" i="75"/>
  <c r="H36" i="75"/>
  <c r="E36" i="75"/>
  <c r="H35" i="75"/>
  <c r="E35" i="75"/>
  <c r="H34" i="75"/>
  <c r="E34" i="75"/>
  <c r="H33" i="75"/>
  <c r="E33" i="75"/>
  <c r="G32" i="75"/>
  <c r="F32" i="75"/>
  <c r="D32" i="75"/>
  <c r="C32" i="75"/>
  <c r="H31" i="75"/>
  <c r="E31" i="75"/>
  <c r="H30" i="75"/>
  <c r="E30" i="75"/>
  <c r="H29" i="75"/>
  <c r="E29" i="75"/>
  <c r="H28" i="75"/>
  <c r="E28" i="75"/>
  <c r="H27" i="75"/>
  <c r="E27" i="75"/>
  <c r="H26" i="75"/>
  <c r="E26" i="75"/>
  <c r="H25" i="75"/>
  <c r="E25" i="75"/>
  <c r="H24" i="75"/>
  <c r="E24" i="75"/>
  <c r="H23" i="75"/>
  <c r="E23" i="75"/>
  <c r="D19" i="75"/>
  <c r="C19" i="75"/>
  <c r="E19" i="75" s="1"/>
  <c r="H21" i="75"/>
  <c r="E21" i="75"/>
  <c r="H20" i="75"/>
  <c r="E20" i="75"/>
  <c r="G19" i="75"/>
  <c r="F19" i="75"/>
  <c r="H18" i="75"/>
  <c r="E18" i="75"/>
  <c r="H17" i="75"/>
  <c r="E17" i="75"/>
  <c r="G16" i="75"/>
  <c r="F16" i="75"/>
  <c r="D16" i="75"/>
  <c r="C16" i="75"/>
  <c r="H15" i="75"/>
  <c r="E15" i="75"/>
  <c r="H14" i="75"/>
  <c r="E14" i="75"/>
  <c r="G13" i="75"/>
  <c r="F13" i="75"/>
  <c r="D13" i="75"/>
  <c r="C13" i="75"/>
  <c r="H12" i="75"/>
  <c r="E12" i="75"/>
  <c r="H11" i="75"/>
  <c r="E11" i="75"/>
  <c r="H10" i="75"/>
  <c r="E10" i="75"/>
  <c r="H9" i="75"/>
  <c r="E9" i="75"/>
  <c r="H8" i="75"/>
  <c r="E8" i="75"/>
  <c r="G7" i="75"/>
  <c r="F7" i="75"/>
  <c r="D7" i="75"/>
  <c r="C7" i="75"/>
  <c r="C14" i="62"/>
  <c r="H40" i="62"/>
  <c r="E40" i="62"/>
  <c r="H39" i="62"/>
  <c r="E39" i="62"/>
  <c r="H38" i="62"/>
  <c r="E38" i="62"/>
  <c r="H37" i="62"/>
  <c r="E37" i="62"/>
  <c r="H36" i="62"/>
  <c r="E36" i="62"/>
  <c r="H35" i="62"/>
  <c r="E35" i="62"/>
  <c r="H34" i="62"/>
  <c r="E34" i="62"/>
  <c r="H33" i="62"/>
  <c r="E33" i="62"/>
  <c r="G31" i="62"/>
  <c r="G41" i="62" s="1"/>
  <c r="F31" i="62"/>
  <c r="F41" i="62" s="1"/>
  <c r="D31" i="62"/>
  <c r="D41" i="62" s="1"/>
  <c r="C31" i="62"/>
  <c r="C41" i="62" s="1"/>
  <c r="H30" i="62"/>
  <c r="E30" i="62"/>
  <c r="H29" i="62"/>
  <c r="E29" i="62"/>
  <c r="H28" i="62"/>
  <c r="E28" i="62"/>
  <c r="H27" i="62"/>
  <c r="E27" i="62"/>
  <c r="H26" i="62"/>
  <c r="E26" i="62"/>
  <c r="H25" i="62"/>
  <c r="E25" i="62"/>
  <c r="H24" i="62"/>
  <c r="E24" i="62"/>
  <c r="H23" i="62"/>
  <c r="E23" i="62"/>
  <c r="H22" i="62"/>
  <c r="E22" i="62"/>
  <c r="H19" i="62"/>
  <c r="E19" i="62"/>
  <c r="H18" i="62"/>
  <c r="E18" i="62"/>
  <c r="H17" i="62"/>
  <c r="E17" i="62"/>
  <c r="H16" i="62"/>
  <c r="E16" i="62"/>
  <c r="H15" i="62"/>
  <c r="E15" i="62"/>
  <c r="G14" i="62"/>
  <c r="G20" i="62" s="1"/>
  <c r="F14" i="62"/>
  <c r="F20" i="62" s="1"/>
  <c r="D14" i="62"/>
  <c r="D20" i="62" s="1"/>
  <c r="H13" i="62"/>
  <c r="E13" i="62"/>
  <c r="H12" i="62"/>
  <c r="E12" i="62"/>
  <c r="H11" i="62"/>
  <c r="E11" i="62"/>
  <c r="H10" i="62"/>
  <c r="E10" i="62"/>
  <c r="H9" i="62"/>
  <c r="E9" i="62"/>
  <c r="H8" i="62"/>
  <c r="E8" i="62"/>
  <c r="H7" i="62"/>
  <c r="E7" i="62"/>
  <c r="H32" i="75" l="1"/>
  <c r="H16" i="75"/>
  <c r="E7" i="75"/>
  <c r="H13" i="75"/>
  <c r="E45" i="75"/>
  <c r="E16" i="75"/>
  <c r="H22" i="75"/>
  <c r="E56" i="53"/>
  <c r="C63" i="53"/>
  <c r="H56" i="53"/>
  <c r="F63" i="53"/>
  <c r="H40" i="75"/>
  <c r="H19" i="75"/>
  <c r="E14" i="62"/>
  <c r="E41" i="62"/>
  <c r="E40" i="75"/>
  <c r="H7" i="75"/>
  <c r="E13" i="75"/>
  <c r="E32" i="75"/>
  <c r="H20" i="62"/>
  <c r="H41" i="62"/>
  <c r="H45" i="75"/>
  <c r="C20" i="62"/>
  <c r="E20" i="62" s="1"/>
  <c r="H14" i="62"/>
  <c r="H31" i="62"/>
  <c r="E31" i="62"/>
  <c r="C65" i="53" l="1"/>
  <c r="E63" i="53"/>
  <c r="H63" i="53"/>
  <c r="F65" i="53"/>
  <c r="C35" i="79"/>
  <c r="F67" i="53" l="1"/>
  <c r="H67" i="53" s="1"/>
  <c r="H65" i="53"/>
  <c r="C67" i="53"/>
  <c r="E67" i="53" s="1"/>
  <c r="E65" i="53"/>
  <c r="B1" i="79"/>
  <c r="B1" i="36"/>
  <c r="B1" i="74"/>
  <c r="B1" i="64"/>
  <c r="B1" i="35"/>
  <c r="B1" i="69"/>
  <c r="B1" i="77"/>
  <c r="B1" i="28"/>
  <c r="B1" i="73"/>
  <c r="B1" i="72"/>
  <c r="B1" i="52"/>
  <c r="B1" i="71"/>
  <c r="B1" i="75"/>
  <c r="B1" i="53"/>
  <c r="B1" i="62"/>
  <c r="B17" i="6" l="1"/>
  <c r="B16" i="6"/>
  <c r="B15" i="6"/>
  <c r="C30" i="79" l="1"/>
  <c r="C26" i="79"/>
  <c r="C8" i="79"/>
  <c r="C6" i="71" l="1"/>
  <c r="C13" i="71" s="1"/>
  <c r="E8" i="37" l="1"/>
  <c r="N16" i="37"/>
  <c r="N17" i="37"/>
  <c r="N18" i="37"/>
  <c r="N19" i="37"/>
  <c r="N20" i="37"/>
  <c r="N15" i="37"/>
  <c r="N13" i="37"/>
  <c r="N10" i="37"/>
  <c r="N9" i="37"/>
  <c r="N11" i="37"/>
  <c r="N12" i="37"/>
  <c r="E19" i="37"/>
  <c r="E18" i="37"/>
  <c r="E17" i="37"/>
  <c r="E16" i="37"/>
  <c r="E15"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N7" i="37"/>
  <c r="N21" i="37" s="1"/>
  <c r="K21" i="37"/>
  <c r="C12" i="79" l="1"/>
  <c r="C18" i="79" s="1"/>
  <c r="C36" i="79" s="1"/>
  <c r="C38" i="79" s="1"/>
  <c r="E21" i="72"/>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V7" i="64" l="1"/>
  <c r="T21" i="64" l="1"/>
  <c r="U21" i="64"/>
  <c r="V9" i="64"/>
  <c r="D22" i="74" l="1"/>
  <c r="E22" i="74"/>
  <c r="H22" i="74" s="1"/>
  <c r="C8" i="73" l="1"/>
  <c r="C13" i="73"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9" i="64"/>
  <c r="V20" i="64"/>
  <c r="V21" i="64" l="1"/>
</calcChain>
</file>

<file path=xl/sharedStrings.xml><?xml version="1.0" encoding="utf-8"?>
<sst xmlns="http://schemas.openxmlformats.org/spreadsheetml/2006/main" count="908" uniqueCount="641">
  <si>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</si>
  <si>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</si>
  <si>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</si>
  <si>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</si>
  <si>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</si>
  <si>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</si>
  <si>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</si>
  <si>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</si>
  <si>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</si>
  <si>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</si>
  <si>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</si>
  <si>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</si>
  <si>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</si>
  <si>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</si>
  <si>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</si>
  <si>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</si>
  <si>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</si>
  <si>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</si>
  <si>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</si>
  <si>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</si>
  <si>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</si>
  <si>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</si>
  <si>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</si>
  <si>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</si>
  <si>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</si>
  <si>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</si>
  <si>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</si>
  <si>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</si>
  <si>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</si>
  <si>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</si>
  <si>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</si>
  <si>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</si>
  <si>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</si>
  <si>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</si>
  <si>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</si>
  <si>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</si>
  <si>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</si>
  <si>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</si>
  <si>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</si>
  <si>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</si>
  <si>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</si>
  <si>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</si>
  <si>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</si>
  <si>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</si>
  <si>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</si>
  <si>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</si>
  <si>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</si>
  <si>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</si>
  <si>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</si>
  <si>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</si>
  <si>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</si>
  <si>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</si>
  <si>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</si>
  <si>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</si>
  <si>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</si>
  <si>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</si>
  <si>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</si>
  <si>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</si>
  <si>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</si>
  <si>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</si>
  <si>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</si>
  <si>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</si>
  <si>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</si>
  <si>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</si>
  <si>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</si>
  <si>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</si>
  <si>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</si>
  <si>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</si>
  <si>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</si>
  <si>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</si>
  <si>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</si>
  <si>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</si>
  <si>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</si>
  <si>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</si>
  <si>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</si>
  <si>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</si>
  <si>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</si>
  <si>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</si>
  <si>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</si>
  <si>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</si>
  <si>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</si>
  <si>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</si>
  <si>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</si>
  <si>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</si>
  <si>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</si>
  <si>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</si>
  <si>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</si>
  <si>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</si>
  <si>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</si>
  <si>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</si>
  <si>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</si>
  <si>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</si>
  <si>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</si>
  <si>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</si>
  <si>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</si>
  <si>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</si>
  <si>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</si>
  <si>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</si>
  <si>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</si>
  <si>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</si>
  <si>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</si>
  <si>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</si>
  <si>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</si>
  <si>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</si>
  <si>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</si>
  <si>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</si>
  <si>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</si>
  <si>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</si>
  <si>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</si>
  <si>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</si>
  <si>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</si>
  <si>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</si>
  <si>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</si>
  <si>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</si>
  <si>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</si>
  <si>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</si>
  <si>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</si>
  <si>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</si>
  <si>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</si>
  <si>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</si>
  <si>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</si>
  <si>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</si>
  <si>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</si>
  <si>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</si>
  <si>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</si>
  <si>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</si>
  <si>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</si>
  <si>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</si>
  <si>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</si>
  <si>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</si>
  <si>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</si>
  <si>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</si>
  <si>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</si>
  <si>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</si>
  <si>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</si>
  <si>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</si>
  <si>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</si>
  <si>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</si>
  <si>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</si>
  <si>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</si>
  <si>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</si>
  <si>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</si>
  <si>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</si>
  <si>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</si>
  <si>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</si>
  <si>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</si>
  <si>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</si>
  <si>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</si>
  <si>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</si>
  <si>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</si>
  <si>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</si>
  <si>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</si>
  <si>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</si>
  <si>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</si>
  <si>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</si>
  <si>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</si>
  <si>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</si>
  <si>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</si>
  <si>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</si>
  <si>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</si>
  <si>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</si>
  <si>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</si>
  <si>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</si>
  <si>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</si>
  <si>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</si>
  <si>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</si>
  <si>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</si>
  <si>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</si>
  <si>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</si>
  <si>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</si>
  <si>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</si>
  <si>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</si>
  <si>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</si>
  <si>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</si>
  <si>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</si>
  <si>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</si>
  <si>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</si>
  <si>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</si>
  <si>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</si>
  <si>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</si>
  <si>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</si>
  <si>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</si>
  <si>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</si>
  <si>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</si>
  <si>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</si>
  <si>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</si>
  <si>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</si>
  <si>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</si>
  <si>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</si>
  <si>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</si>
  <si>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</si>
  <si>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</si>
  <si>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</si>
  <si>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</si>
  <si>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</si>
  <si>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</si>
  <si>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</si>
  <si>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</si>
  <si>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</si>
  <si>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</si>
  <si>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</si>
  <si>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</si>
  <si>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</si>
  <si>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</si>
  <si>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</si>
  <si>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</si>
  <si>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</si>
  <si>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</si>
  <si>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</si>
  <si>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</si>
  <si>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</si>
  <si>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</si>
  <si>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</si>
  <si>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</si>
  <si>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</si>
  <si>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</si>
  <si>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</si>
  <si>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</si>
  <si>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</si>
  <si>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</si>
  <si>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</si>
  <si>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</si>
  <si>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</si>
  <si>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</si>
  <si>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</si>
  <si>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</si>
  <si>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</si>
  <si>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</si>
  <si>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</si>
  <si>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</si>
  <si>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</si>
  <si>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</si>
  <si>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</si>
  <si>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</si>
  <si>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</si>
  <si>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</si>
  <si>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</si>
  <si>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</si>
  <si>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</si>
  <si>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</si>
  <si>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</si>
  <si>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</si>
  <si>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</si>
  <si>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</si>
  <si>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</si>
  <si>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</si>
  <si>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</si>
  <si>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</si>
  <si>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</si>
  <si>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</si>
  <si>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</si>
  <si>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</si>
  <si>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</si>
  <si>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</si>
  <si>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</si>
  <si>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</si>
  <si>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</si>
  <si>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</si>
  <si>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</si>
  <si>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</si>
  <si>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</si>
  <si>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</si>
  <si>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</si>
  <si>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</si>
  <si>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</si>
  <si>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</si>
  <si>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</si>
  <si>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</si>
  <si>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</si>
  <si>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</si>
  <si>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</si>
  <si>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</si>
  <si>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</si>
  <si>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</si>
  <si>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</si>
  <si>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</si>
  <si>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</si>
  <si>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</si>
  <si>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</si>
  <si>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</si>
  <si>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</si>
  <si>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</si>
  <si>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</si>
  <si>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</si>
  <si>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</si>
  <si>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</si>
  <si>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</si>
  <si>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</si>
  <si>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</si>
  <si>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</si>
  <si>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</si>
  <si>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</si>
  <si>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</si>
  <si>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</si>
  <si>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</si>
  <si>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</si>
  <si>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</si>
  <si>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</si>
  <si>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</si>
  <si>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</si>
  <si>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</si>
  <si>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</si>
  <si>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</si>
  <si>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</si>
  <si>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</si>
  <si>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</si>
  <si>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</si>
  <si>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</si>
  <si>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</si>
  <si>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</si>
  <si>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</si>
  <si>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</si>
  <si>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</si>
  <si>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</si>
  <si>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</si>
  <si>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</si>
  <si>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</si>
  <si>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</si>
  <si>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</si>
  <si>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</si>
  <si>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</si>
  <si>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</si>
  <si>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</si>
  <si>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</si>
  <si>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</si>
  <si>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</si>
  <si>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</si>
  <si>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</si>
  <si>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</si>
  <si>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</si>
  <si>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</si>
  <si>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</si>
  <si>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</si>
  <si>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</si>
  <si>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</si>
  <si>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</si>
  <si>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</si>
  <si>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</si>
  <si>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</si>
  <si>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</si>
  <si>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</si>
  <si>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</si>
  <si>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</si>
  <si>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</si>
  <si>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</si>
  <si>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</si>
  <si>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</si>
  <si>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</si>
  <si>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</si>
  <si>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</si>
  <si>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</si>
  <si>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</si>
  <si>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</si>
  <si>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</si>
  <si>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</si>
  <si>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</si>
  <si>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</si>
  <si>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</si>
  <si>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</si>
  <si>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</si>
  <si>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</si>
  <si>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</si>
  <si>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</si>
  <si>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</si>
  <si>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</si>
  <si>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</si>
  <si>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</si>
  <si>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</si>
  <si>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</si>
  <si>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</si>
  <si>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</si>
  <si>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</si>
  <si>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</si>
  <si>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</si>
  <si>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</si>
  <si>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</si>
  <si>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</si>
  <si>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</si>
  <si>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</si>
  <si>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</si>
  <si>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</si>
  <si>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</si>
  <si>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</si>
  <si>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</si>
  <si>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</si>
  <si>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</si>
  <si>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</si>
  <si>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</si>
  <si>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</si>
  <si>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</si>
  <si>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</si>
  <si>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</si>
  <si>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</si>
  <si>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</si>
  <si>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</si>
  <si>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</si>
  <si>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</si>
  <si>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</si>
  <si>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</si>
  <si>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</si>
  <si>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</si>
  <si>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</si>
  <si>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</si>
  <si>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</si>
  <si>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</si>
  <si>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</si>
  <si>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</si>
  <si>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</si>
  <si>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</si>
  <si>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</si>
  <si>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</si>
  <si>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</si>
  <si>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</si>
  <si>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</si>
  <si>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</si>
  <si>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</si>
  <si>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</si>
  <si>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</si>
  <si>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</si>
  <si>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</si>
  <si>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</si>
  <si>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</si>
  <si>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</si>
  <si>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</si>
  <si>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</si>
  <si>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</si>
  <si>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</si>
  <si>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</si>
  <si>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</si>
  <si>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</si>
  <si>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</si>
  <si>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</si>
  <si>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</si>
  <si>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</si>
  <si>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</si>
  <si>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</si>
  <si>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</si>
  <si>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</si>
  <si>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</si>
  <si>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</si>
  <si>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</si>
  <si>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</si>
  <si>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</si>
  <si>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</si>
  <si>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</si>
  <si>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</si>
  <si>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</si>
  <si>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</si>
  <si>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</si>
  <si>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</si>
  <si>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</si>
  <si>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</si>
  <si>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</si>
  <si>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</si>
  <si>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</si>
  <si>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</si>
  <si>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</si>
  <si>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</si>
  <si>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</si>
  <si>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</si>
  <si>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</si>
  <si>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</si>
  <si>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</si>
  <si>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</si>
  <si>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</si>
  <si>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</si>
  <si>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</si>
  <si>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</si>
  <si>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</si>
  <si>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</si>
  <si>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</si>
  <si>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</si>
  <si>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</si>
  <si>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</si>
  <si>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</si>
  <si>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</si>
  <si>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</si>
  <si>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</si>
  <si>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</si>
  <si>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</si>
  <si>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</si>
  <si>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</si>
  <si>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</si>
  <si>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</si>
  <si>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</si>
  <si>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</si>
  <si>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</si>
  <si>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</si>
  <si>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</si>
  <si>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</si>
  <si>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</si>
  <si>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</si>
  <si>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</si>
  <si>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</si>
  <si>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</si>
  <si>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</si>
  <si>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</si>
  <si>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</si>
  <si>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</si>
  <si>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</si>
  <si>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</si>
  <si>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</si>
  <si>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</si>
  <si>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</si>
  <si>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</si>
  <si>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</si>
  <si>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</si>
  <si>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</si>
  <si>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</si>
  <si>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</si>
  <si>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</si>
  <si>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</si>
  <si>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</si>
  <si>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</si>
  <si>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</si>
  <si>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</si>
  <si>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</si>
  <si>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</si>
  <si>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</si>
  <si>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</si>
  <si>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</si>
  <si>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</si>
  <si>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</si>
  <si>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</si>
  <si>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</si>
  <si>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</si>
  <si>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</si>
  <si>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</si>
  <si>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</si>
  <si>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</si>
  <si>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</si>
  <si>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</si>
  <si>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</si>
  <si>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</si>
  <si>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</si>
  <si>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</si>
  <si>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</si>
  <si>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</si>
  <si>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</si>
  <si>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</si>
  <si>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</si>
  <si>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</si>
  <si>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</si>
  <si>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</si>
  <si>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</si>
  <si>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</si>
  <si>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</si>
  <si>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</si>
  <si>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</si>
  <si>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</si>
  <si>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</si>
  <si>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</si>
  <si>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</si>
  <si>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</si>
  <si>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</si>
  <si>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</si>
  <si>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</si>
  <si>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</si>
  <si>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</si>
  <si>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</si>
  <si>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</si>
  <si>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</si>
  <si>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</si>
  <si>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</si>
  <si>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</si>
  <si>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</si>
  <si>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</si>
  <si>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</si>
  <si>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</si>
  <si>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</si>
  <si>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</si>
  <si>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</si>
  <si>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</si>
  <si>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</si>
  <si>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</si>
  <si>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</si>
  <si>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</si>
  <si>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</si>
  <si>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</si>
  <si>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</si>
  <si>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</si>
  <si>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</si>
  <si>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</si>
  <si>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</si>
  <si>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</si>
  <si>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</si>
  <si>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</si>
  <si>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</si>
  <si>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</si>
  <si>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</si>
  <si>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</si>
  <si>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</si>
  <si>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</si>
  <si>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</si>
  <si>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</si>
  <si>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</si>
  <si>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</si>
  <si>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</si>
  <si>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</si>
  <si>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</si>
  <si>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</si>
  <si>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</si>
  <si>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</si>
  <si>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</si>
  <si>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</si>
  <si>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</si>
  <si>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</si>
  <si>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</si>
  <si>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</si>
  <si>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</si>
  <si>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</si>
  <si>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</si>
  <si>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</si>
  <si>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</si>
  <si>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</si>
  <si>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</si>
  <si>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სს ”ლიბერთი ბანკი”</t>
  </si>
  <si>
    <t xml:space="preserve">ირაკლი ოთარ რუხაძე </t>
  </si>
  <si>
    <t>ვასილ ხოდელი</t>
  </si>
  <si>
    <t>www.libertybank.ge</t>
  </si>
  <si>
    <t>1Q 2020</t>
  </si>
  <si>
    <t>4Q 2019</t>
  </si>
  <si>
    <t>მამუკა წერეთელი</t>
  </si>
  <si>
    <t>მურთაზ კიკორია</t>
  </si>
  <si>
    <t>მაგდა მაღრაძე</t>
  </si>
  <si>
    <t>ლევან თხელიძე</t>
  </si>
  <si>
    <t>მამუკა კვარაცხელია</t>
  </si>
  <si>
    <t>Georgian Financial Group B.V.</t>
  </si>
  <si>
    <t>სს,,გალტ &amp; თაგარტი"(ნომინალური მფლობელი)</t>
  </si>
  <si>
    <t>სს,,ჰერითიჯ სიქიურითიზ"(ნომინალური მფლობელი)</t>
  </si>
  <si>
    <t>დანარჩენი აქციონერები</t>
  </si>
  <si>
    <t>ბენჯამინ ალბერტ მარსონი</t>
  </si>
  <si>
    <t>იგორ ალექსეევი</t>
  </si>
  <si>
    <t>nmf</t>
  </si>
  <si>
    <t>2Q 2020</t>
  </si>
  <si>
    <t>დავით წიკლაური</t>
  </si>
  <si>
    <t>3Q 2020</t>
  </si>
  <si>
    <t>6.2.2</t>
  </si>
  <si>
    <t>4Q 2020</t>
  </si>
  <si>
    <t>ბექა გოგიჩაიშვილი</t>
  </si>
  <si>
    <t>თეიმურაზ ჯორბენაძე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</si>
</sst>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u/>
      <sz val="10"/>
      <color indexed="12"/>
      <name val="Arial"/>
      <family val="2"/>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sz val="11"/>
      <name val="Sylfaen"/>
      <family val="1"/>
    </font>
    <font>
      <b/>
      <i/>
      <sz val="10"/>
      <color theme="1"/>
      <name val="Sylfaen"/>
      <family val="1"/>
    </font>
    <font>
      <b/>
      <sz val="8"/>
      <name val="Sylfaen"/>
      <family val="1"/>
    </font>
    <font>
      <sz val="8"/>
      <name val="Sylfaen"/>
      <family val="1"/>
    </font>
    <font>
      <b/>
      <i/>
      <u/>
      <sz val="8"/>
      <name val="Sylfaen"/>
      <family val="1"/>
    </font>
    <font>
      <sz val="10"/>
      <color theme="1"/>
      <name val="Calibri"/>
      <family val="1"/>
      <scheme val="minor"/>
    </font>
    <font>
      <sz val="10"/>
      <color theme="1"/>
      <name val="Sylfaen"/>
      <family val="1"/>
      <charset val="204"/>
    </font>
    <font>
      <u/>
      <sz val="10"/>
      <color indexed="12"/>
      <name val="Sylfaen"/>
      <family val="1"/>
      <charset val="204"/>
    </font>
    <font>
      <sz val="10"/>
      <name val="Sylfaen"/>
      <family val="1"/>
      <charset val="204"/>
    </font>
    <font>
      <b/>
      <sz val="10"/>
      <color theme="1"/>
      <name val="Sylfaen"/>
      <family val="1"/>
      <charset val="204"/>
    </font>
    <font>
      <sz val="11"/>
      <color theme="1"/>
      <name val="Sylfaen"/>
      <family val="1"/>
      <charset val="204"/>
    </font>
    <font>
      <b/>
      <sz val="10"/>
      <name val="Sylfaen"/>
      <family val="1"/>
      <charset val="204"/>
    </font>
    <font>
      <b/>
      <i/>
      <sz val="10"/>
      <name val="Sylfaen"/>
      <family val="1"/>
      <charset val="204"/>
    </font>
    <font>
      <sz val="8"/>
      <color theme="1"/>
      <name val="Sylfaen"/>
      <family val="1"/>
      <charset val="204"/>
    </font>
    <font>
      <sz val="10"/>
      <color indexed="8"/>
      <name val="Sylfaen"/>
      <family val="1"/>
      <charset val="204"/>
    </font>
    <font>
      <i/>
      <sz val="10"/>
      <color theme="1"/>
      <name val="Sylfaen"/>
      <family val="1"/>
      <charset val="204"/>
    </font>
    <font>
      <i/>
      <sz val="10"/>
      <name val="Sylfaen"/>
      <family val="1"/>
      <charset val="204"/>
    </font>
    <font>
      <sz val="9"/>
      <color theme="1"/>
      <name val="Sylfaen"/>
      <family val="1"/>
      <charset val="204"/>
    </font>
    <font>
      <i/>
      <sz val="11"/>
      <color theme="1"/>
      <name val="Sylfaen"/>
      <family val="1"/>
      <charset val="204"/>
    </font>
    <font>
      <b/>
      <sz val="11"/>
      <color theme="1"/>
      <name val="Sylfaen"/>
      <family val="1"/>
      <charset val="204"/>
    </font>
    <font>
      <i/>
      <sz val="10"/>
      <color theme="1"/>
      <name val="Sylfaen"/>
      <family val="1"/>
    </font>
    <font>
      <i/>
      <sz val="10"/>
      <name val="Sylfaen"/>
      <family val="1"/>
    </font>
    <font>
      <b/>
      <sz val="10"/>
      <color theme="1"/>
      <name val="Sylfaen"/>
      <family val="1"/>
    </font>
    <font>
      <sz val="10"/>
      <name val="Calibri"/>
      <family val="1"/>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3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diagonal/>
    </border>
    <border>
      <left style="thin">
        <color indexed="64"/>
      </left>
      <right style="thin">
        <color theme="6" tint="-0.499984740745262"/>
      </right>
      <top style="thin">
        <color indexed="64"/>
      </top>
      <bottom style="thin">
        <color indexed="64"/>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8" fillId="0" borderId="0" applyNumberFormat="0" applyFill="0" applyBorder="0" applyAlignment="0" applyProtection="0">
      <alignment vertical="top"/>
      <protection locked="0"/>
    </xf>
    <xf numFmtId="0" fontId="11" fillId="0" borderId="0"/>
    <xf numFmtId="168" fontId="12" fillId="37" borderId="0"/>
    <xf numFmtId="169" fontId="12" fillId="37" borderId="0"/>
    <xf numFmtId="168" fontId="12" fillId="37" borderId="0"/>
    <xf numFmtId="0" fontId="13" fillId="38" borderId="0" applyNumberFormat="0" applyBorder="0" applyAlignment="0" applyProtection="0"/>
    <xf numFmtId="0" fontId="3" fillId="13" borderId="0" applyNumberFormat="0" applyBorder="0" applyAlignment="0" applyProtection="0"/>
    <xf numFmtId="168" fontId="14" fillId="38"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0" fontId="13"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168" fontId="14" fillId="38"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168" fontId="14" fillId="38"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168" fontId="14" fillId="38"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168" fontId="14" fillId="38"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3" fillId="17" borderId="0" applyNumberFormat="0" applyBorder="0" applyAlignment="0" applyProtection="0"/>
    <xf numFmtId="168" fontId="14" fillId="39"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0" fontId="13"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168" fontId="14" fillId="39"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168" fontId="14" fillId="39"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168" fontId="14" fillId="39"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168" fontId="14"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3" fillId="21" borderId="0" applyNumberFormat="0" applyBorder="0" applyAlignment="0" applyProtection="0"/>
    <xf numFmtId="168" fontId="14" fillId="40"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0" fontId="13"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168" fontId="14" fillId="40"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168" fontId="14" fillId="40"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168" fontId="14" fillId="40"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168" fontId="14" fillId="40"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3" fillId="25"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0" fontId="13"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3" fillId="29" borderId="0" applyNumberFormat="0" applyBorder="0" applyAlignment="0" applyProtection="0"/>
    <xf numFmtId="168" fontId="14" fillId="42"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0" fontId="13"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168" fontId="14" fillId="42"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168" fontId="14" fillId="42"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168" fontId="14" fillId="42"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168" fontId="14" fillId="42"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3" fillId="33" borderId="0" applyNumberFormat="0" applyBorder="0" applyAlignment="0" applyProtection="0"/>
    <xf numFmtId="168" fontId="14" fillId="4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0" fontId="13"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168" fontId="14" fillId="4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168" fontId="14" fillId="4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168" fontId="14" fillId="4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168" fontId="14" fillId="43"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3" fillId="1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0" fontId="13"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3" fillId="18"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3"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3" fillId="45" borderId="0" applyNumberFormat="0" applyBorder="0" applyAlignment="0" applyProtection="0"/>
    <xf numFmtId="0" fontId="13" fillId="46" borderId="0" applyNumberFormat="0" applyBorder="0" applyAlignment="0" applyProtection="0"/>
    <xf numFmtId="0" fontId="3" fillId="22"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3"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3" fillId="46" borderId="0" applyNumberFormat="0" applyBorder="0" applyAlignment="0" applyProtection="0"/>
    <xf numFmtId="0" fontId="13" fillId="41" borderId="0" applyNumberFormat="0" applyBorder="0" applyAlignment="0" applyProtection="0"/>
    <xf numFmtId="0" fontId="3" fillId="26"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0" fontId="13"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3" fillId="30"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0" fontId="13"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3" fillId="34"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0" fontId="13"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0" fontId="13" fillId="47" borderId="0" applyNumberFormat="0" applyBorder="0" applyAlignment="0" applyProtection="0"/>
    <xf numFmtId="0" fontId="15" fillId="48" borderId="0" applyNumberFormat="0" applyBorder="0" applyAlignment="0" applyProtection="0"/>
    <xf numFmtId="0" fontId="16" fillId="15" borderId="0" applyNumberFormat="0" applyBorder="0" applyAlignment="0" applyProtection="0"/>
    <xf numFmtId="168" fontId="17" fillId="48"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0" fontId="15" fillId="48"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168" fontId="17" fillId="48"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168" fontId="17" fillId="48"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168" fontId="17" fillId="48"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168" fontId="17" fillId="48" borderId="0" applyNumberFormat="0" applyBorder="0" applyAlignment="0" applyProtection="0"/>
    <xf numFmtId="0" fontId="15" fillId="48" borderId="0" applyNumberFormat="0" applyBorder="0" applyAlignment="0" applyProtection="0"/>
    <xf numFmtId="0" fontId="15" fillId="45" borderId="0" applyNumberFormat="0" applyBorder="0" applyAlignment="0" applyProtection="0"/>
    <xf numFmtId="0" fontId="16" fillId="19"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0" fontId="15" fillId="4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6" fillId="23"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0" fontId="15" fillId="4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0" fontId="15" fillId="46" borderId="0" applyNumberFormat="0" applyBorder="0" applyAlignment="0" applyProtection="0"/>
    <xf numFmtId="0" fontId="15" fillId="49" borderId="0" applyNumberFormat="0" applyBorder="0" applyAlignment="0" applyProtection="0"/>
    <xf numFmtId="0" fontId="16" fillId="27"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0" fontId="15" fillId="4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6" fillId="31"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0" fontId="15" fillId="5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6" fillId="35" borderId="0" applyNumberFormat="0" applyBorder="0" applyAlignment="0" applyProtection="0"/>
    <xf numFmtId="168" fontId="17" fillId="51"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0" fontId="15" fillId="51"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168" fontId="17" fillId="51"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168" fontId="17" fillId="51"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168" fontId="17" fillId="51"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168" fontId="17" fillId="51" borderId="0" applyNumberFormat="0" applyBorder="0" applyAlignment="0" applyProtection="0"/>
    <xf numFmtId="0" fontId="15" fillId="51"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5" fillId="53" borderId="0" applyNumberFormat="0" applyBorder="0" applyAlignment="0" applyProtection="0"/>
    <xf numFmtId="0" fontId="15" fillId="54" borderId="0" applyNumberFormat="0" applyBorder="0" applyAlignment="0" applyProtection="0"/>
    <xf numFmtId="0" fontId="16" fillId="12" borderId="0" applyNumberFormat="0" applyBorder="0" applyAlignment="0" applyProtection="0"/>
    <xf numFmtId="168" fontId="17" fillId="54"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0" fontId="15" fillId="5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168" fontId="17" fillId="54"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168" fontId="17" fillId="54"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168" fontId="17" fillId="54"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168" fontId="17"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5" fillId="57" borderId="0" applyNumberFormat="0" applyBorder="0" applyAlignment="0" applyProtection="0"/>
    <xf numFmtId="0" fontId="15" fillId="58" borderId="0" applyNumberFormat="0" applyBorder="0" applyAlignment="0" applyProtection="0"/>
    <xf numFmtId="0" fontId="16" fillId="16" borderId="0" applyNumberFormat="0" applyBorder="0" applyAlignment="0" applyProtection="0"/>
    <xf numFmtId="168" fontId="17" fillId="58"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0" fontId="15" fillId="58"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168" fontId="17" fillId="58"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168" fontId="17" fillId="58"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168" fontId="17" fillId="58"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168" fontId="17"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3" fillId="55" borderId="0" applyNumberFormat="0" applyBorder="0" applyAlignment="0" applyProtection="0"/>
    <xf numFmtId="0" fontId="13" fillId="59" borderId="0" applyNumberFormat="0" applyBorder="0" applyAlignment="0" applyProtection="0"/>
    <xf numFmtId="0" fontId="15" fillId="56" borderId="0" applyNumberFormat="0" applyBorder="0" applyAlignment="0" applyProtection="0"/>
    <xf numFmtId="0" fontId="15" fillId="60" borderId="0" applyNumberFormat="0" applyBorder="0" applyAlignment="0" applyProtection="0"/>
    <xf numFmtId="0" fontId="16" fillId="20" borderId="0" applyNumberFormat="0" applyBorder="0" applyAlignment="0" applyProtection="0"/>
    <xf numFmtId="168" fontId="17" fillId="6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0" fontId="15" fillId="6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168" fontId="17" fillId="6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168" fontId="17" fillId="6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168" fontId="17" fillId="6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168" fontId="17"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3" fillId="52" borderId="0" applyNumberFormat="0" applyBorder="0" applyAlignment="0" applyProtection="0"/>
    <xf numFmtId="0" fontId="13" fillId="56" borderId="0" applyNumberFormat="0" applyBorder="0" applyAlignment="0" applyProtection="0"/>
    <xf numFmtId="0" fontId="15" fillId="56" borderId="0" applyNumberFormat="0" applyBorder="0" applyAlignment="0" applyProtection="0"/>
    <xf numFmtId="0" fontId="15" fillId="49" borderId="0" applyNumberFormat="0" applyBorder="0" applyAlignment="0" applyProtection="0"/>
    <xf numFmtId="0" fontId="16" fillId="24"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0" fontId="15" fillId="49"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3" fillId="61" borderId="0" applyNumberFormat="0" applyBorder="0" applyAlignment="0" applyProtection="0"/>
    <xf numFmtId="0" fontId="13" fillId="52" borderId="0" applyNumberFormat="0" applyBorder="0" applyAlignment="0" applyProtection="0"/>
    <xf numFmtId="0" fontId="15" fillId="53" borderId="0" applyNumberFormat="0" applyBorder="0" applyAlignment="0" applyProtection="0"/>
    <xf numFmtId="0" fontId="15" fillId="50" borderId="0" applyNumberFormat="0" applyBorder="0" applyAlignment="0" applyProtection="0"/>
    <xf numFmtId="0" fontId="16" fillId="28"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0" fontId="15" fillId="50"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3" fillId="55" borderId="0" applyNumberFormat="0" applyBorder="0" applyAlignment="0" applyProtection="0"/>
    <xf numFmtId="0" fontId="13" fillId="62" borderId="0" applyNumberFormat="0" applyBorder="0" applyAlignment="0" applyProtection="0"/>
    <xf numFmtId="0" fontId="15" fillId="62" borderId="0" applyNumberFormat="0" applyBorder="0" applyAlignment="0" applyProtection="0"/>
    <xf numFmtId="0" fontId="15" fillId="63" borderId="0" applyNumberFormat="0" applyBorder="0" applyAlignment="0" applyProtection="0"/>
    <xf numFmtId="0" fontId="16" fillId="32" borderId="0" applyNumberFormat="0" applyBorder="0" applyAlignment="0" applyProtection="0"/>
    <xf numFmtId="168" fontId="17" fillId="63"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0" fontId="15" fillId="63"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168" fontId="17" fillId="63"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168" fontId="17" fillId="63"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168" fontId="17" fillId="63"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168" fontId="17" fillId="63"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8" fillId="39" borderId="0" applyNumberFormat="0" applyBorder="0" applyAlignment="0" applyProtection="0"/>
    <xf numFmtId="0" fontId="19" fillId="6"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0" fontId="18" fillId="39"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0" fontId="18" fillId="39" borderId="0" applyNumberFormat="0" applyBorder="0" applyAlignment="0" applyProtection="0"/>
    <xf numFmtId="170" fontId="21"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1" fontId="23" fillId="0" borderId="0" applyFill="0" applyBorder="0" applyAlignment="0"/>
    <xf numFmtId="171" fontId="23"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2" fontId="23" fillId="0" borderId="0" applyFill="0" applyBorder="0" applyAlignment="0"/>
    <xf numFmtId="173" fontId="23" fillId="0" borderId="0" applyFill="0" applyBorder="0" applyAlignment="0"/>
    <xf numFmtId="174" fontId="23" fillId="0" borderId="0" applyFill="0" applyBorder="0" applyAlignment="0"/>
    <xf numFmtId="175" fontId="23" fillId="0" borderId="0" applyFill="0" applyBorder="0" applyAlignment="0"/>
    <xf numFmtId="171" fontId="23" fillId="0" borderId="0" applyFill="0" applyBorder="0" applyAlignment="0"/>
    <xf numFmtId="176" fontId="23" fillId="0" borderId="0" applyFill="0" applyBorder="0" applyAlignment="0"/>
    <xf numFmtId="172" fontId="23" fillId="0" borderId="0" applyFill="0" applyBorder="0" applyAlignment="0"/>
    <xf numFmtId="0" fontId="24" fillId="64" borderId="41" applyNumberFormat="0" applyAlignment="0" applyProtection="0"/>
    <xf numFmtId="0" fontId="25" fillId="9" borderId="34"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168" fontId="26"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168" fontId="26"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169" fontId="26"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5" fillId="9" borderId="34"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5" fillId="9" borderId="34"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5" fillId="9" borderId="34"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5" fillId="9" borderId="34"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5" fillId="9" borderId="34"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5" fillId="9" borderId="34"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5" fillId="9" borderId="34"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168" fontId="26" fillId="64" borderId="41" applyNumberFormat="0" applyAlignment="0" applyProtection="0"/>
    <xf numFmtId="169" fontId="26" fillId="64" borderId="41" applyNumberFormat="0" applyAlignment="0" applyProtection="0"/>
    <xf numFmtId="168" fontId="26" fillId="64" borderId="41" applyNumberFormat="0" applyAlignment="0" applyProtection="0"/>
    <xf numFmtId="168" fontId="26" fillId="64" borderId="41" applyNumberFormat="0" applyAlignment="0" applyProtection="0"/>
    <xf numFmtId="169" fontId="26" fillId="64" borderId="41" applyNumberFormat="0" applyAlignment="0" applyProtection="0"/>
    <xf numFmtId="168" fontId="26" fillId="64" borderId="41" applyNumberFormat="0" applyAlignment="0" applyProtection="0"/>
    <xf numFmtId="168" fontId="26" fillId="64" borderId="41" applyNumberFormat="0" applyAlignment="0" applyProtection="0"/>
    <xf numFmtId="169" fontId="26" fillId="64" borderId="41" applyNumberFormat="0" applyAlignment="0" applyProtection="0"/>
    <xf numFmtId="168" fontId="26" fillId="64" borderId="41" applyNumberFormat="0" applyAlignment="0" applyProtection="0"/>
    <xf numFmtId="168" fontId="26" fillId="64" borderId="41" applyNumberFormat="0" applyAlignment="0" applyProtection="0"/>
    <xf numFmtId="169" fontId="26" fillId="64" borderId="41" applyNumberFormat="0" applyAlignment="0" applyProtection="0"/>
    <xf numFmtId="168" fontId="26" fillId="64" borderId="41" applyNumberFormat="0" applyAlignment="0" applyProtection="0"/>
    <xf numFmtId="0" fontId="24" fillId="64" borderId="41" applyNumberFormat="0" applyAlignment="0" applyProtection="0"/>
    <xf numFmtId="0" fontId="27" fillId="65" borderId="42" applyNumberFormat="0" applyAlignment="0" applyProtection="0"/>
    <xf numFmtId="0" fontId="28" fillId="10" borderId="37" applyNumberFormat="0" applyAlignment="0" applyProtection="0"/>
    <xf numFmtId="168"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0" fontId="27"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0" fontId="28" fillId="10" borderId="37"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0" fontId="27"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quotePrefix="1">
      <protection locked="0"/>
    </xf>
    <xf numFmtId="43" fontId="13" fillId="0" borderId="0" applyFont="0" applyFill="0" applyBorder="0" applyAlignment="0" applyProtection="0"/>
    <xf numFmtId="43" fontId="2" fillId="0" borderId="0" quotePrefix="1">
      <protection locked="0"/>
    </xf>
    <xf numFmtId="43" fontId="13"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3" fillId="0" borderId="0" applyFont="0" applyFill="0" applyBorder="0" applyAlignment="0" applyProtection="0"/>
    <xf numFmtId="44" fontId="6" fillId="0" borderId="0" applyFont="0" applyFill="0" applyBorder="0" applyAlignment="0" applyProtection="0"/>
    <xf numFmtId="43" fontId="13" fillId="0" borderId="0" applyFont="0" applyFill="0" applyBorder="0" applyAlignment="0" applyProtection="0"/>
    <xf numFmtId="44" fontId="6" fillId="0" borderId="0" applyFont="0" applyFill="0" applyBorder="0" applyAlignment="0" applyProtection="0"/>
    <xf numFmtId="178" fontId="13"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3" fillId="0" borderId="0" applyFont="0" applyFill="0" applyBorder="0" applyAlignment="0" applyProtection="0"/>
    <xf numFmtId="44" fontId="6" fillId="0" borderId="0" applyFont="0" applyFill="0" applyBorder="0" applyAlignment="0" applyProtection="0"/>
    <xf numFmtId="178" fontId="13"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1" fillId="0" borderId="0"/>
    <xf numFmtId="172" fontId="23"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1" fillId="0" borderId="0"/>
    <xf numFmtId="14" fontId="32" fillId="0" borderId="0" applyFill="0" applyBorder="0" applyAlignment="0"/>
    <xf numFmtId="38" fontId="12" fillId="0" borderId="43">
      <alignment vertical="center"/>
    </xf>
    <xf numFmtId="38" fontId="12" fillId="0" borderId="43">
      <alignment vertical="center"/>
    </xf>
    <xf numFmtId="38" fontId="12" fillId="0" borderId="43">
      <alignment vertical="center"/>
    </xf>
    <xf numFmtId="38" fontId="12" fillId="0" borderId="43">
      <alignment vertical="center"/>
    </xf>
    <xf numFmtId="38" fontId="12" fillId="0" borderId="43">
      <alignment vertical="center"/>
    </xf>
    <xf numFmtId="38" fontId="12" fillId="0" borderId="43">
      <alignment vertical="center"/>
    </xf>
    <xf numFmtId="38" fontId="12" fillId="0" borderId="43">
      <alignment vertical="center"/>
    </xf>
    <xf numFmtId="38" fontId="12" fillId="0" borderId="0" applyFont="0" applyFill="0" applyBorder="0" applyAlignment="0" applyProtection="0"/>
    <xf numFmtId="180" fontId="2" fillId="0" borderId="0" applyFont="0" applyFill="0" applyBorder="0" applyAlignment="0" applyProtection="0"/>
    <xf numFmtId="0" fontId="33" fillId="66" borderId="0" applyNumberFormat="0" applyBorder="0" applyAlignment="0" applyProtection="0"/>
    <xf numFmtId="0" fontId="33" fillId="67" borderId="0" applyNumberFormat="0" applyBorder="0" applyAlignment="0" applyProtection="0"/>
    <xf numFmtId="0" fontId="33" fillId="68" borderId="0" applyNumberFormat="0" applyBorder="0" applyAlignment="0" applyProtection="0"/>
    <xf numFmtId="171" fontId="23" fillId="0" borderId="0" applyFill="0" applyBorder="0" applyAlignment="0"/>
    <xf numFmtId="172" fontId="23" fillId="0" borderId="0" applyFill="0" applyBorder="0" applyAlignment="0"/>
    <xf numFmtId="171" fontId="23" fillId="0" borderId="0" applyFill="0" applyBorder="0" applyAlignment="0"/>
    <xf numFmtId="176" fontId="23" fillId="0" borderId="0" applyFill="0" applyBorder="0" applyAlignment="0"/>
    <xf numFmtId="172" fontId="23"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168" fontId="36"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168" fontId="36"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168" fontId="36"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168" fontId="36"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168" fontId="36" fillId="0" borderId="0" applyNumberFormat="0" applyFill="0" applyBorder="0" applyAlignment="0" applyProtection="0"/>
    <xf numFmtId="0" fontId="34" fillId="0" borderId="0" applyNumberFormat="0" applyFill="0" applyBorder="0" applyAlignment="0" applyProtection="0"/>
    <xf numFmtId="168" fontId="2" fillId="0" borderId="0"/>
    <xf numFmtId="0" fontId="2" fillId="0" borderId="0"/>
    <xf numFmtId="168" fontId="2" fillId="0" borderId="0"/>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37" fillId="40" borderId="0" applyNumberFormat="0" applyBorder="0" applyAlignment="0" applyProtection="0"/>
    <xf numFmtId="0" fontId="38" fillId="5" borderId="0" applyNumberFormat="0" applyBorder="0" applyAlignment="0" applyProtection="0"/>
    <xf numFmtId="168" fontId="39" fillId="40"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0" fontId="37" fillId="40"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168" fontId="39" fillId="40"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168" fontId="39" fillId="40"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168" fontId="39" fillId="40"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168" fontId="39" fillId="40" borderId="0" applyNumberFormat="0" applyBorder="0" applyAlignment="0" applyProtection="0"/>
    <xf numFmtId="0" fontId="37" fillId="40" borderId="0" applyNumberFormat="0" applyBorder="0" applyAlignment="0" applyProtection="0"/>
    <xf numFmtId="0" fontId="2" fillId="69" borderId="3" applyNumberFormat="0" applyFont="0" applyBorder="0" applyProtection="0">
      <alignment horizontal="center" vertical="center"/>
    </xf>
    <xf numFmtId="0" fontId="40" fillId="0" borderId="33" applyNumberFormat="0" applyAlignment="0" applyProtection="0">
      <alignment horizontal="left" vertical="center"/>
    </xf>
    <xf numFmtId="0" fontId="40" fillId="0" borderId="33" applyNumberFormat="0" applyAlignment="0" applyProtection="0">
      <alignment horizontal="left" vertical="center"/>
    </xf>
    <xf numFmtId="168" fontId="40" fillId="0" borderId="33" applyNumberFormat="0" applyAlignment="0" applyProtection="0">
      <alignment horizontal="left" vertical="center"/>
    </xf>
    <xf numFmtId="0" fontId="40" fillId="0" borderId="9">
      <alignment horizontal="left" vertical="center"/>
    </xf>
    <xf numFmtId="0" fontId="40" fillId="0" borderId="9">
      <alignment horizontal="left" vertical="center"/>
    </xf>
    <xf numFmtId="168" fontId="40" fillId="0" borderId="9">
      <alignment horizontal="left" vertical="center"/>
    </xf>
    <xf numFmtId="0" fontId="41" fillId="0" borderId="44" applyNumberFormat="0" applyFill="0" applyAlignment="0" applyProtection="0"/>
    <xf numFmtId="169" fontId="41" fillId="0" borderId="44" applyNumberFormat="0" applyFill="0" applyAlignment="0" applyProtection="0"/>
    <xf numFmtId="0" fontId="41" fillId="0" borderId="44" applyNumberFormat="0" applyFill="0" applyAlignment="0" applyProtection="0"/>
    <xf numFmtId="168" fontId="41" fillId="0" borderId="44" applyNumberFormat="0" applyFill="0" applyAlignment="0" applyProtection="0"/>
    <xf numFmtId="168" fontId="41" fillId="0" borderId="44" applyNumberFormat="0" applyFill="0" applyAlignment="0" applyProtection="0"/>
    <xf numFmtId="168" fontId="41" fillId="0" borderId="44" applyNumberFormat="0" applyFill="0" applyAlignment="0" applyProtection="0"/>
    <xf numFmtId="169" fontId="41" fillId="0" borderId="44" applyNumberFormat="0" applyFill="0" applyAlignment="0" applyProtection="0"/>
    <xf numFmtId="168" fontId="41" fillId="0" borderId="44" applyNumberFormat="0" applyFill="0" applyAlignment="0" applyProtection="0"/>
    <xf numFmtId="168" fontId="41" fillId="0" borderId="44" applyNumberFormat="0" applyFill="0" applyAlignment="0" applyProtection="0"/>
    <xf numFmtId="169" fontId="41" fillId="0" borderId="44" applyNumberFormat="0" applyFill="0" applyAlignment="0" applyProtection="0"/>
    <xf numFmtId="168" fontId="41" fillId="0" borderId="44" applyNumberFormat="0" applyFill="0" applyAlignment="0" applyProtection="0"/>
    <xf numFmtId="168" fontId="41" fillId="0" borderId="44" applyNumberFormat="0" applyFill="0" applyAlignment="0" applyProtection="0"/>
    <xf numFmtId="169" fontId="41" fillId="0" borderId="44" applyNumberFormat="0" applyFill="0" applyAlignment="0" applyProtection="0"/>
    <xf numFmtId="168" fontId="41" fillId="0" borderId="44" applyNumberFormat="0" applyFill="0" applyAlignment="0" applyProtection="0"/>
    <xf numFmtId="168" fontId="41" fillId="0" borderId="44" applyNumberFormat="0" applyFill="0" applyAlignment="0" applyProtection="0"/>
    <xf numFmtId="169" fontId="41" fillId="0" borderId="44" applyNumberFormat="0" applyFill="0" applyAlignment="0" applyProtection="0"/>
    <xf numFmtId="168" fontId="41" fillId="0" borderId="44" applyNumberFormat="0" applyFill="0" applyAlignment="0" applyProtection="0"/>
    <xf numFmtId="0" fontId="41" fillId="0" borderId="44" applyNumberFormat="0" applyFill="0" applyAlignment="0" applyProtection="0"/>
    <xf numFmtId="0" fontId="42" fillId="0" borderId="45" applyNumberFormat="0" applyFill="0" applyAlignment="0" applyProtection="0"/>
    <xf numFmtId="169" fontId="42" fillId="0" borderId="45" applyNumberFormat="0" applyFill="0" applyAlignment="0" applyProtection="0"/>
    <xf numFmtId="0" fontId="42" fillId="0" borderId="45" applyNumberFormat="0" applyFill="0" applyAlignment="0" applyProtection="0"/>
    <xf numFmtId="168" fontId="42" fillId="0" borderId="45" applyNumberFormat="0" applyFill="0" applyAlignment="0" applyProtection="0"/>
    <xf numFmtId="168" fontId="42" fillId="0" borderId="45" applyNumberFormat="0" applyFill="0" applyAlignment="0" applyProtection="0"/>
    <xf numFmtId="168" fontId="42" fillId="0" borderId="45" applyNumberFormat="0" applyFill="0" applyAlignment="0" applyProtection="0"/>
    <xf numFmtId="169" fontId="42" fillId="0" borderId="45" applyNumberFormat="0" applyFill="0" applyAlignment="0" applyProtection="0"/>
    <xf numFmtId="168" fontId="42" fillId="0" borderId="45" applyNumberFormat="0" applyFill="0" applyAlignment="0" applyProtection="0"/>
    <xf numFmtId="168" fontId="42" fillId="0" borderId="45" applyNumberFormat="0" applyFill="0" applyAlignment="0" applyProtection="0"/>
    <xf numFmtId="169" fontId="42" fillId="0" borderId="45" applyNumberFormat="0" applyFill="0" applyAlignment="0" applyProtection="0"/>
    <xf numFmtId="168" fontId="42" fillId="0" borderId="45" applyNumberFormat="0" applyFill="0" applyAlignment="0" applyProtection="0"/>
    <xf numFmtId="168" fontId="42" fillId="0" borderId="45" applyNumberFormat="0" applyFill="0" applyAlignment="0" applyProtection="0"/>
    <xf numFmtId="169" fontId="42" fillId="0" borderId="45" applyNumberFormat="0" applyFill="0" applyAlignment="0" applyProtection="0"/>
    <xf numFmtId="168" fontId="42" fillId="0" borderId="45" applyNumberFormat="0" applyFill="0" applyAlignment="0" applyProtection="0"/>
    <xf numFmtId="168" fontId="42" fillId="0" borderId="45" applyNumberFormat="0" applyFill="0" applyAlignment="0" applyProtection="0"/>
    <xf numFmtId="169" fontId="42" fillId="0" borderId="45" applyNumberFormat="0" applyFill="0" applyAlignment="0" applyProtection="0"/>
    <xf numFmtId="168" fontId="42" fillId="0" borderId="45" applyNumberFormat="0" applyFill="0" applyAlignment="0" applyProtection="0"/>
    <xf numFmtId="0" fontId="42" fillId="0" borderId="45" applyNumberFormat="0" applyFill="0" applyAlignment="0" applyProtection="0"/>
    <xf numFmtId="0" fontId="43" fillId="0" borderId="46" applyNumberFormat="0" applyFill="0" applyAlignment="0" applyProtection="0"/>
    <xf numFmtId="169" fontId="43" fillId="0" borderId="46" applyNumberFormat="0" applyFill="0" applyAlignment="0" applyProtection="0"/>
    <xf numFmtId="0" fontId="43" fillId="0" borderId="46" applyNumberFormat="0" applyFill="0" applyAlignment="0" applyProtection="0"/>
    <xf numFmtId="168" fontId="43" fillId="0" borderId="46" applyNumberFormat="0" applyFill="0" applyAlignment="0" applyProtection="0"/>
    <xf numFmtId="0" fontId="43" fillId="0" borderId="46" applyNumberFormat="0" applyFill="0" applyAlignment="0" applyProtection="0"/>
    <xf numFmtId="168"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168" fontId="43" fillId="0" borderId="46" applyNumberFormat="0" applyFill="0" applyAlignment="0" applyProtection="0"/>
    <xf numFmtId="169" fontId="43" fillId="0" borderId="46" applyNumberFormat="0" applyFill="0" applyAlignment="0" applyProtection="0"/>
    <xf numFmtId="168" fontId="43" fillId="0" borderId="46" applyNumberFormat="0" applyFill="0" applyAlignment="0" applyProtection="0"/>
    <xf numFmtId="168" fontId="43" fillId="0" borderId="46" applyNumberFormat="0" applyFill="0" applyAlignment="0" applyProtection="0"/>
    <xf numFmtId="169" fontId="43" fillId="0" borderId="46" applyNumberFormat="0" applyFill="0" applyAlignment="0" applyProtection="0"/>
    <xf numFmtId="168" fontId="43" fillId="0" borderId="46" applyNumberFormat="0" applyFill="0" applyAlignment="0" applyProtection="0"/>
    <xf numFmtId="168" fontId="43" fillId="0" borderId="46" applyNumberFormat="0" applyFill="0" applyAlignment="0" applyProtection="0"/>
    <xf numFmtId="169" fontId="43" fillId="0" borderId="46" applyNumberFormat="0" applyFill="0" applyAlignment="0" applyProtection="0"/>
    <xf numFmtId="168" fontId="43" fillId="0" borderId="46" applyNumberFormat="0" applyFill="0" applyAlignment="0" applyProtection="0"/>
    <xf numFmtId="168" fontId="43" fillId="0" borderId="46" applyNumberFormat="0" applyFill="0" applyAlignment="0" applyProtection="0"/>
    <xf numFmtId="169" fontId="43" fillId="0" borderId="46" applyNumberFormat="0" applyFill="0" applyAlignment="0" applyProtection="0"/>
    <xf numFmtId="168" fontId="43" fillId="0" borderId="46" applyNumberFormat="0" applyFill="0" applyAlignment="0" applyProtection="0"/>
    <xf numFmtId="0" fontId="43" fillId="0" borderId="46" applyNumberFormat="0" applyFill="0" applyAlignment="0" applyProtection="0"/>
    <xf numFmtId="0" fontId="43" fillId="0" borderId="0" applyNumberFormat="0" applyFill="0" applyBorder="0" applyAlignment="0" applyProtection="0"/>
    <xf numFmtId="169" fontId="43" fillId="0" borderId="0" applyNumberFormat="0" applyFill="0" applyBorder="0" applyAlignment="0" applyProtection="0"/>
    <xf numFmtId="0"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0" fontId="43" fillId="0" borderId="0" applyNumberFormat="0" applyFill="0" applyBorder="0" applyAlignment="0" applyProtection="0"/>
    <xf numFmtId="37" fontId="44" fillId="0" borderId="0"/>
    <xf numFmtId="168" fontId="45" fillId="0" borderId="0"/>
    <xf numFmtId="0" fontId="45" fillId="0" borderId="0"/>
    <xf numFmtId="168" fontId="45" fillId="0" borderId="0"/>
    <xf numFmtId="168" fontId="40" fillId="0" borderId="0"/>
    <xf numFmtId="0" fontId="40" fillId="0" borderId="0"/>
    <xf numFmtId="168" fontId="40" fillId="0" borderId="0"/>
    <xf numFmtId="168" fontId="46" fillId="0" borderId="0"/>
    <xf numFmtId="0" fontId="46" fillId="0" borderId="0"/>
    <xf numFmtId="168" fontId="46"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0" fontId="48"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0" fillId="0" borderId="0" applyNumberFormat="0" applyFill="0" applyBorder="0" applyAlignment="0" applyProtection="0">
      <alignment vertical="top"/>
      <protection locked="0"/>
    </xf>
    <xf numFmtId="169" fontId="50" fillId="0" borderId="0" applyNumberFormat="0" applyFill="0" applyBorder="0" applyAlignment="0" applyProtection="0">
      <alignment vertical="top"/>
      <protection locked="0"/>
    </xf>
    <xf numFmtId="168" fontId="50" fillId="0" borderId="0" applyNumberFormat="0" applyFill="0" applyBorder="0" applyAlignment="0" applyProtection="0">
      <alignment vertical="top"/>
      <protection locked="0"/>
    </xf>
    <xf numFmtId="168" fontId="51" fillId="0" borderId="0"/>
    <xf numFmtId="0" fontId="52" fillId="43" borderId="41" applyNumberFormat="0" applyAlignment="0" applyProtection="0"/>
    <xf numFmtId="0" fontId="53" fillId="8" borderId="34"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168" fontId="54"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168" fontId="54"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169" fontId="54"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3" fillId="8" borderId="34"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3" fillId="8" borderId="34"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3" fillId="8" borderId="34"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3" fillId="8" borderId="34"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3" fillId="8" borderId="34"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3" fillId="8" borderId="34"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3" fillId="8" borderId="34"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168" fontId="54" fillId="43" borderId="41" applyNumberFormat="0" applyAlignment="0" applyProtection="0"/>
    <xf numFmtId="169" fontId="54" fillId="43" borderId="41" applyNumberFormat="0" applyAlignment="0" applyProtection="0"/>
    <xf numFmtId="168" fontId="54" fillId="43" borderId="41" applyNumberFormat="0" applyAlignment="0" applyProtection="0"/>
    <xf numFmtId="168" fontId="54" fillId="43" borderId="41" applyNumberFormat="0" applyAlignment="0" applyProtection="0"/>
    <xf numFmtId="169" fontId="54" fillId="43" borderId="41" applyNumberFormat="0" applyAlignment="0" applyProtection="0"/>
    <xf numFmtId="168" fontId="54" fillId="43" borderId="41" applyNumberFormat="0" applyAlignment="0" applyProtection="0"/>
    <xf numFmtId="168" fontId="54" fillId="43" borderId="41" applyNumberFormat="0" applyAlignment="0" applyProtection="0"/>
    <xf numFmtId="169" fontId="54" fillId="43" borderId="41" applyNumberFormat="0" applyAlignment="0" applyProtection="0"/>
    <xf numFmtId="168" fontId="54" fillId="43" borderId="41" applyNumberFormat="0" applyAlignment="0" applyProtection="0"/>
    <xf numFmtId="168" fontId="54" fillId="43" borderId="41" applyNumberFormat="0" applyAlignment="0" applyProtection="0"/>
    <xf numFmtId="169" fontId="54" fillId="43" borderId="41" applyNumberFormat="0" applyAlignment="0" applyProtection="0"/>
    <xf numFmtId="168" fontId="54" fillId="43" borderId="41" applyNumberFormat="0" applyAlignment="0" applyProtection="0"/>
    <xf numFmtId="0" fontId="52" fillId="43" borderId="41" applyNumberFormat="0" applyAlignment="0" applyProtection="0"/>
    <xf numFmtId="3" fontId="2" fillId="72" borderId="3" applyFont="0">
      <alignment horizontal="right" vertical="center"/>
      <protection locked="0"/>
    </xf>
    <xf numFmtId="171" fontId="23" fillId="0" borderId="0" applyFill="0" applyBorder="0" applyAlignment="0"/>
    <xf numFmtId="172" fontId="23" fillId="0" borderId="0" applyFill="0" applyBorder="0" applyAlignment="0"/>
    <xf numFmtId="171" fontId="23" fillId="0" borderId="0" applyFill="0" applyBorder="0" applyAlignment="0"/>
    <xf numFmtId="176" fontId="23" fillId="0" borderId="0" applyFill="0" applyBorder="0" applyAlignment="0"/>
    <xf numFmtId="172" fontId="23" fillId="0" borderId="0" applyFill="0" applyBorder="0" applyAlignment="0"/>
    <xf numFmtId="0" fontId="55" fillId="0" borderId="47" applyNumberFormat="0" applyFill="0" applyAlignment="0" applyProtection="0"/>
    <xf numFmtId="0" fontId="56" fillId="0" borderId="36"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0" fontId="55" fillId="0" borderId="47" applyNumberFormat="0" applyFill="0" applyAlignment="0" applyProtection="0"/>
    <xf numFmtId="0" fontId="56" fillId="0" borderId="36" applyNumberFormat="0" applyFill="0" applyAlignment="0" applyProtection="0"/>
    <xf numFmtId="0" fontId="56" fillId="0" borderId="36" applyNumberFormat="0" applyFill="0" applyAlignment="0" applyProtection="0"/>
    <xf numFmtId="0" fontId="56" fillId="0" borderId="36" applyNumberFormat="0" applyFill="0" applyAlignment="0" applyProtection="0"/>
    <xf numFmtId="0" fontId="56" fillId="0" borderId="36" applyNumberFormat="0" applyFill="0" applyAlignment="0" applyProtection="0"/>
    <xf numFmtId="0" fontId="56" fillId="0" borderId="36" applyNumberFormat="0" applyFill="0" applyAlignment="0" applyProtection="0"/>
    <xf numFmtId="0" fontId="56" fillId="0" borderId="36" applyNumberFormat="0" applyFill="0" applyAlignment="0" applyProtection="0"/>
    <xf numFmtId="0" fontId="56" fillId="0" borderId="36"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5" fillId="0" borderId="47"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8" fillId="73" borderId="0" applyNumberFormat="0" applyBorder="0" applyAlignment="0" applyProtection="0"/>
    <xf numFmtId="0" fontId="59" fillId="7" borderId="0" applyNumberFormat="0" applyBorder="0" applyAlignment="0" applyProtection="0"/>
    <xf numFmtId="168" fontId="60" fillId="73"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0" fontId="58" fillId="73"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168" fontId="60" fillId="73"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168" fontId="60" fillId="73"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168" fontId="60" fillId="73"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168" fontId="60" fillId="73" borderId="0" applyNumberFormat="0" applyBorder="0" applyAlignment="0" applyProtection="0"/>
    <xf numFmtId="0" fontId="58" fillId="73" borderId="0" applyNumberFormat="0" applyBorder="0" applyAlignment="0" applyProtection="0"/>
    <xf numFmtId="1" fontId="61" fillId="0" borderId="0" applyProtection="0"/>
    <xf numFmtId="168" fontId="12" fillId="0" borderId="48"/>
    <xf numFmtId="169" fontId="12" fillId="0" borderId="48"/>
    <xf numFmtId="168" fontId="12"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2" fillId="0" borderId="0"/>
    <xf numFmtId="181" fontId="2" fillId="0" borderId="0"/>
    <xf numFmtId="179" fontId="14"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0" fontId="63" fillId="0" borderId="0"/>
    <xf numFmtId="0" fontId="62" fillId="0" borderId="0"/>
    <xf numFmtId="179" fontId="14" fillId="0" borderId="0"/>
    <xf numFmtId="179" fontId="2" fillId="0" borderId="0"/>
    <xf numFmtId="179" fontId="2" fillId="0" borderId="0"/>
    <xf numFmtId="0" fontId="2" fillId="0" borderId="0"/>
    <xf numFmtId="0" fontId="2"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4"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3"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4" fillId="0" borderId="0"/>
    <xf numFmtId="0" fontId="14" fillId="0" borderId="0"/>
    <xf numFmtId="168" fontId="14" fillId="0" borderId="0"/>
    <xf numFmtId="0" fontId="14"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68" fontId="14" fillId="0" borderId="0"/>
    <xf numFmtId="0" fontId="14" fillId="0" borderId="0"/>
    <xf numFmtId="0" fontId="14" fillId="0" borderId="0"/>
    <xf numFmtId="0" fontId="2" fillId="0" borderId="0"/>
    <xf numFmtId="179"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3" fillId="0" borderId="0"/>
    <xf numFmtId="179" fontId="14" fillId="0" borderId="0"/>
    <xf numFmtId="179" fontId="14"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179" fontId="14" fillId="0" borderId="0"/>
    <xf numFmtId="179" fontId="14" fillId="0" borderId="0"/>
    <xf numFmtId="179" fontId="14" fillId="0" borderId="0"/>
    <xf numFmtId="179"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2"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4"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1" fillId="0" borderId="0"/>
    <xf numFmtId="0" fontId="14" fillId="0" borderId="0"/>
    <xf numFmtId="0" fontId="2" fillId="0" borderId="0"/>
    <xf numFmtId="0" fontId="13" fillId="0" borderId="0"/>
    <xf numFmtId="168" fontId="11" fillId="0" borderId="0"/>
    <xf numFmtId="0" fontId="2"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14" fillId="0" borderId="0"/>
    <xf numFmtId="0" fontId="14" fillId="0" borderId="0"/>
    <xf numFmtId="168" fontId="11" fillId="0" borderId="0"/>
    <xf numFmtId="0" fontId="51" fillId="0" borderId="0"/>
    <xf numFmtId="0" fontId="2" fillId="0" borderId="0"/>
    <xf numFmtId="168" fontId="11" fillId="0" borderId="0"/>
    <xf numFmtId="0" fontId="1" fillId="0" borderId="0"/>
    <xf numFmtId="179"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168" fontId="11" fillId="0" borderId="0"/>
    <xf numFmtId="168" fontId="11" fillId="0" borderId="0"/>
    <xf numFmtId="0" fontId="1" fillId="0" borderId="0"/>
    <xf numFmtId="179" fontId="14" fillId="0" borderId="0"/>
    <xf numFmtId="179" fontId="14" fillId="0" borderId="0"/>
    <xf numFmtId="179" fontId="2" fillId="0" borderId="0"/>
    <xf numFmtId="0" fontId="2" fillId="0" borderId="0"/>
    <xf numFmtId="179" fontId="2" fillId="0" borderId="0"/>
    <xf numFmtId="0" fontId="2" fillId="0" borderId="0"/>
    <xf numFmtId="179" fontId="2" fillId="0" borderId="0"/>
    <xf numFmtId="0" fontId="2"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14" fillId="0" borderId="0"/>
    <xf numFmtId="168" fontId="11" fillId="0" borderId="0"/>
    <xf numFmtId="168" fontId="11" fillId="0" borderId="0"/>
    <xf numFmtId="0" fontId="1" fillId="0" borderId="0"/>
    <xf numFmtId="179" fontId="14" fillId="0" borderId="0"/>
    <xf numFmtId="179" fontId="14"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179" fontId="14"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179" fontId="14"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2" fillId="0" borderId="0"/>
    <xf numFmtId="179" fontId="2"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2"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2"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12" fillId="0" borderId="0"/>
    <xf numFmtId="0" fontId="6"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179" fontId="6" fillId="0" borderId="0"/>
    <xf numFmtId="0" fontId="12" fillId="0" borderId="0"/>
    <xf numFmtId="179" fontId="12" fillId="0" borderId="0"/>
    <xf numFmtId="0" fontId="12" fillId="0" borderId="0"/>
    <xf numFmtId="0" fontId="2" fillId="0" borderId="0"/>
    <xf numFmtId="0" fontId="1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2" fillId="0" borderId="0"/>
    <xf numFmtId="179" fontId="6"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2" fillId="0" borderId="0"/>
    <xf numFmtId="0" fontId="12" fillId="0" borderId="0"/>
    <xf numFmtId="168" fontId="12" fillId="0" borderId="0"/>
    <xf numFmtId="0" fontId="62"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2" fillId="0" borderId="0"/>
    <xf numFmtId="0" fontId="6" fillId="0" borderId="0"/>
    <xf numFmtId="0" fontId="62" fillId="0" borderId="0"/>
    <xf numFmtId="168" fontId="6" fillId="0" borderId="0"/>
    <xf numFmtId="0" fontId="62" fillId="0" borderId="0"/>
    <xf numFmtId="168" fontId="6" fillId="0" borderId="0"/>
    <xf numFmtId="0" fontId="62"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179" fontId="6"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179" fontId="1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12"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179" fontId="12" fillId="0" borderId="0"/>
    <xf numFmtId="179" fontId="12"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2" fillId="0" borderId="0"/>
    <xf numFmtId="0" fontId="62" fillId="0" borderId="0"/>
    <xf numFmtId="168" fontId="30"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2" fillId="0" borderId="0"/>
    <xf numFmtId="0" fontId="2"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169" fontId="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8" fontId="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168" fontId="2" fillId="0" borderId="0"/>
    <xf numFmtId="0" fontId="62"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8" fontId="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6" fillId="0" borderId="0"/>
    <xf numFmtId="0" fontId="13" fillId="74" borderId="49"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168" fontId="2" fillId="0" borderId="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2" fillId="74" borderId="49" applyNumberFormat="0" applyFont="0" applyAlignment="0" applyProtection="0"/>
    <xf numFmtId="0" fontId="13" fillId="74" borderId="49" applyNumberFormat="0" applyFont="0" applyAlignment="0" applyProtection="0"/>
    <xf numFmtId="168" fontId="2" fillId="0" borderId="0"/>
    <xf numFmtId="0" fontId="13" fillId="74" borderId="49" applyNumberFormat="0" applyFont="0" applyAlignment="0" applyProtection="0"/>
    <xf numFmtId="0" fontId="13"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13" fillId="74" borderId="49" applyNumberFormat="0" applyFont="0" applyAlignment="0" applyProtection="0"/>
    <xf numFmtId="0" fontId="2"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169" fontId="2" fillId="0" borderId="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2" fillId="74" borderId="49" applyNumberFormat="0" applyFont="0" applyAlignment="0" applyProtection="0"/>
    <xf numFmtId="0" fontId="2" fillId="0" borderId="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168"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7"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8" fillId="0" borderId="0"/>
    <xf numFmtId="0" fontId="68" fillId="0" borderId="0"/>
    <xf numFmtId="168" fontId="68" fillId="0" borderId="0"/>
    <xf numFmtId="0" fontId="69" fillId="64" borderId="50" applyNumberFormat="0" applyAlignment="0" applyProtection="0"/>
    <xf numFmtId="0" fontId="70" fillId="9" borderId="35"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168" fontId="71"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168" fontId="71"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169" fontId="71"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70" fillId="9" borderId="35"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70" fillId="9" borderId="35"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70" fillId="9" borderId="35"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70" fillId="9" borderId="35"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70" fillId="9" borderId="35"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70" fillId="9" borderId="35"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70" fillId="9" borderId="35"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168" fontId="71" fillId="64" borderId="50" applyNumberFormat="0" applyAlignment="0" applyProtection="0"/>
    <xf numFmtId="169" fontId="71" fillId="64" borderId="50" applyNumberFormat="0" applyAlignment="0" applyProtection="0"/>
    <xf numFmtId="168" fontId="71" fillId="64" borderId="50" applyNumberFormat="0" applyAlignment="0" applyProtection="0"/>
    <xf numFmtId="168" fontId="71" fillId="64" borderId="50" applyNumberFormat="0" applyAlignment="0" applyProtection="0"/>
    <xf numFmtId="169" fontId="71" fillId="64" borderId="50" applyNumberFormat="0" applyAlignment="0" applyProtection="0"/>
    <xf numFmtId="168" fontId="71" fillId="64" borderId="50" applyNumberFormat="0" applyAlignment="0" applyProtection="0"/>
    <xf numFmtId="168" fontId="71" fillId="64" borderId="50" applyNumberFormat="0" applyAlignment="0" applyProtection="0"/>
    <xf numFmtId="169" fontId="71" fillId="64" borderId="50" applyNumberFormat="0" applyAlignment="0" applyProtection="0"/>
    <xf numFmtId="168" fontId="71" fillId="64" borderId="50" applyNumberFormat="0" applyAlignment="0" applyProtection="0"/>
    <xf numFmtId="168" fontId="71" fillId="64" borderId="50" applyNumberFormat="0" applyAlignment="0" applyProtection="0"/>
    <xf numFmtId="169" fontId="71" fillId="64" borderId="50" applyNumberFormat="0" applyAlignment="0" applyProtection="0"/>
    <xf numFmtId="168" fontId="71" fillId="64" borderId="50" applyNumberFormat="0" applyAlignment="0" applyProtection="0"/>
    <xf numFmtId="0" fontId="69" fillId="64" borderId="50" applyNumberFormat="0" applyAlignment="0" applyProtection="0"/>
    <xf numFmtId="0" fontId="11" fillId="0" borderId="0"/>
    <xf numFmtId="175" fontId="23" fillId="0" borderId="0" applyFont="0" applyFill="0" applyBorder="0" applyAlignment="0" applyProtection="0"/>
    <xf numFmtId="186"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7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3" fillId="0" borderId="0" applyFill="0" applyBorder="0" applyAlignment="0"/>
    <xf numFmtId="172" fontId="23" fillId="0" borderId="0" applyFill="0" applyBorder="0" applyAlignment="0"/>
    <xf numFmtId="171" fontId="23" fillId="0" borderId="0" applyFill="0" applyBorder="0" applyAlignment="0"/>
    <xf numFmtId="176" fontId="23" fillId="0" borderId="0" applyFill="0" applyBorder="0" applyAlignment="0"/>
    <xf numFmtId="172" fontId="23" fillId="0" borderId="0" applyFill="0" applyBorder="0" applyAlignment="0"/>
    <xf numFmtId="168" fontId="2" fillId="0" borderId="0"/>
    <xf numFmtId="0" fontId="2" fillId="0" borderId="0"/>
    <xf numFmtId="168" fontId="2" fillId="0" borderId="0"/>
    <xf numFmtId="187" fontId="51" fillId="0" borderId="3" applyNumberFormat="0">
      <alignment horizontal="center" vertical="top" wrapText="1"/>
    </xf>
    <xf numFmtId="0" fontId="73"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4" fillId="0" borderId="0"/>
    <xf numFmtId="0" fontId="11" fillId="0" borderId="0"/>
    <xf numFmtId="0" fontId="75" fillId="0" borderId="0"/>
    <xf numFmtId="0" fontId="75" fillId="0" borderId="0"/>
    <xf numFmtId="168" fontId="11" fillId="0" borderId="0"/>
    <xf numFmtId="168" fontId="11" fillId="0" borderId="0"/>
    <xf numFmtId="0" fontId="76" fillId="0" borderId="0"/>
    <xf numFmtId="0" fontId="77" fillId="0" borderId="0"/>
    <xf numFmtId="0" fontId="76" fillId="0" borderId="0"/>
    <xf numFmtId="0" fontId="76" fillId="0" borderId="0"/>
    <xf numFmtId="0" fontId="76" fillId="0" borderId="0"/>
    <xf numFmtId="0" fontId="76" fillId="0" borderId="0"/>
    <xf numFmtId="0" fontId="76" fillId="0" borderId="0"/>
    <xf numFmtId="49" fontId="32" fillId="0" borderId="0" applyFill="0" applyBorder="0" applyAlignment="0"/>
    <xf numFmtId="189" fontId="23" fillId="0" borderId="0" applyFill="0" applyBorder="0" applyAlignment="0"/>
    <xf numFmtId="190" fontId="23" fillId="0" borderId="0" applyFill="0" applyBorder="0" applyAlignment="0"/>
    <xf numFmtId="0" fontId="78" fillId="0" borderId="0">
      <alignment horizontal="center" vertical="top"/>
    </xf>
    <xf numFmtId="0" fontId="79" fillId="0" borderId="0" applyNumberFormat="0" applyFill="0" applyBorder="0" applyAlignment="0" applyProtection="0"/>
    <xf numFmtId="169" fontId="79" fillId="0" borderId="0" applyNumberFormat="0" applyFill="0" applyBorder="0" applyAlignment="0" applyProtection="0"/>
    <xf numFmtId="0"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9" fillId="0" borderId="0" applyNumberFormat="0" applyFill="0" applyBorder="0" applyAlignment="0" applyProtection="0"/>
    <xf numFmtId="0" fontId="33" fillId="0" borderId="51" applyNumberFormat="0" applyFill="0" applyAlignment="0" applyProtection="0"/>
    <xf numFmtId="0" fontId="4" fillId="0" borderId="39"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168" fontId="80"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168" fontId="80"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169" fontId="80"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4" fillId="0" borderId="39"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4" fillId="0" borderId="39"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4" fillId="0" borderId="39"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4" fillId="0" borderId="39"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4" fillId="0" borderId="39"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4" fillId="0" borderId="39"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4" fillId="0" borderId="39"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168" fontId="80" fillId="0" borderId="51" applyNumberFormat="0" applyFill="0" applyAlignment="0" applyProtection="0"/>
    <xf numFmtId="169" fontId="80" fillId="0" borderId="51" applyNumberFormat="0" applyFill="0" applyAlignment="0" applyProtection="0"/>
    <xf numFmtId="168" fontId="80" fillId="0" borderId="51" applyNumberFormat="0" applyFill="0" applyAlignment="0" applyProtection="0"/>
    <xf numFmtId="168" fontId="80" fillId="0" borderId="51" applyNumberFormat="0" applyFill="0" applyAlignment="0" applyProtection="0"/>
    <xf numFmtId="169" fontId="80" fillId="0" borderId="51" applyNumberFormat="0" applyFill="0" applyAlignment="0" applyProtection="0"/>
    <xf numFmtId="168" fontId="80" fillId="0" borderId="51" applyNumberFormat="0" applyFill="0" applyAlignment="0" applyProtection="0"/>
    <xf numFmtId="168" fontId="80" fillId="0" borderId="51" applyNumberFormat="0" applyFill="0" applyAlignment="0" applyProtection="0"/>
    <xf numFmtId="169" fontId="80" fillId="0" borderId="51" applyNumberFormat="0" applyFill="0" applyAlignment="0" applyProtection="0"/>
    <xf numFmtId="168" fontId="80" fillId="0" borderId="51" applyNumberFormat="0" applyFill="0" applyAlignment="0" applyProtection="0"/>
    <xf numFmtId="168" fontId="80" fillId="0" borderId="51" applyNumberFormat="0" applyFill="0" applyAlignment="0" applyProtection="0"/>
    <xf numFmtId="169" fontId="80" fillId="0" borderId="51" applyNumberFormat="0" applyFill="0" applyAlignment="0" applyProtection="0"/>
    <xf numFmtId="168" fontId="80" fillId="0" borderId="51" applyNumberFormat="0" applyFill="0" applyAlignment="0" applyProtection="0"/>
    <xf numFmtId="0" fontId="33" fillId="0" borderId="51" applyNumberFormat="0" applyFill="0" applyAlignment="0" applyProtection="0"/>
    <xf numFmtId="0" fontId="11" fillId="0" borderId="52"/>
    <xf numFmtId="185" fontId="67"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2" fillId="0" borderId="0" applyFont="0" applyFill="0" applyBorder="0" applyAlignment="0" applyProtection="0"/>
    <xf numFmtId="192" fontId="2" fillId="0" borderId="0" applyFont="0" applyFill="0" applyBorder="0" applyAlignment="0" applyProtection="0"/>
    <xf numFmtId="0" fontId="81" fillId="0" borderId="0" applyNumberFormat="0" applyFill="0" applyBorder="0" applyAlignment="0" applyProtection="0"/>
    <xf numFmtId="0" fontId="10"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0" fontId="8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0" fontId="81" fillId="0" borderId="0" applyNumberFormat="0" applyFill="0" applyBorder="0" applyAlignment="0" applyProtection="0"/>
    <xf numFmtId="1" fontId="83" fillId="0" borderId="0" applyFill="0" applyProtection="0">
      <alignment horizontal="right"/>
    </xf>
    <xf numFmtId="42" fontId="84" fillId="0" borderId="0" applyFont="0" applyFill="0" applyBorder="0" applyAlignment="0" applyProtection="0"/>
    <xf numFmtId="44" fontId="84" fillId="0" borderId="0" applyFont="0" applyFill="0" applyBorder="0" applyAlignment="0" applyProtection="0"/>
    <xf numFmtId="0" fontId="85" fillId="0" borderId="0"/>
    <xf numFmtId="0" fontId="86" fillId="0" borderId="0"/>
    <xf numFmtId="38" fontId="12" fillId="0" borderId="0" applyFont="0" applyFill="0" applyBorder="0" applyAlignment="0" applyProtection="0"/>
    <xf numFmtId="40" fontId="12" fillId="0" borderId="0" applyFont="0" applyFill="0" applyBorder="0" applyAlignment="0" applyProtection="0"/>
    <xf numFmtId="41" fontId="84" fillId="0" borderId="0" applyFont="0" applyFill="0" applyBorder="0" applyAlignment="0" applyProtection="0"/>
    <xf numFmtId="43" fontId="84" fillId="0" borderId="0" applyFont="0" applyFill="0" applyBorder="0" applyAlignment="0" applyProtection="0"/>
    <xf numFmtId="0" fontId="2" fillId="0" borderId="0"/>
    <xf numFmtId="9" fontId="1" fillId="0" borderId="0" applyFont="0" applyFill="0" applyBorder="0" applyAlignment="0" applyProtection="0"/>
    <xf numFmtId="0" fontId="33" fillId="0" borderId="107" applyNumberFormat="0" applyFill="0" applyAlignment="0" applyProtection="0"/>
    <xf numFmtId="168" fontId="80" fillId="0" borderId="107" applyNumberFormat="0" applyFill="0" applyAlignment="0" applyProtection="0"/>
    <xf numFmtId="169" fontId="80" fillId="0" borderId="107" applyNumberFormat="0" applyFill="0" applyAlignment="0" applyProtection="0"/>
    <xf numFmtId="168" fontId="80" fillId="0" borderId="107" applyNumberFormat="0" applyFill="0" applyAlignment="0" applyProtection="0"/>
    <xf numFmtId="168" fontId="80" fillId="0" borderId="107" applyNumberFormat="0" applyFill="0" applyAlignment="0" applyProtection="0"/>
    <xf numFmtId="169" fontId="80" fillId="0" borderId="107" applyNumberFormat="0" applyFill="0" applyAlignment="0" applyProtection="0"/>
    <xf numFmtId="168" fontId="80" fillId="0" borderId="107" applyNumberFormat="0" applyFill="0" applyAlignment="0" applyProtection="0"/>
    <xf numFmtId="168" fontId="80" fillId="0" borderId="107" applyNumberFormat="0" applyFill="0" applyAlignment="0" applyProtection="0"/>
    <xf numFmtId="169" fontId="80" fillId="0" borderId="107" applyNumberFormat="0" applyFill="0" applyAlignment="0" applyProtection="0"/>
    <xf numFmtId="168" fontId="80" fillId="0" borderId="107" applyNumberFormat="0" applyFill="0" applyAlignment="0" applyProtection="0"/>
    <xf numFmtId="168" fontId="80" fillId="0" borderId="107" applyNumberFormat="0" applyFill="0" applyAlignment="0" applyProtection="0"/>
    <xf numFmtId="169" fontId="80" fillId="0" borderId="107" applyNumberFormat="0" applyFill="0" applyAlignment="0" applyProtection="0"/>
    <xf numFmtId="168" fontId="80"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169" fontId="80"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168" fontId="80"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168" fontId="80"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188" fontId="2" fillId="70" borderId="101" applyFont="0">
      <alignment horizontal="right" vertical="center"/>
    </xf>
    <xf numFmtId="3" fontId="2" fillId="70" borderId="101" applyFont="0">
      <alignment horizontal="right" vertical="center"/>
    </xf>
    <xf numFmtId="0" fontId="69" fillId="64" borderId="106" applyNumberFormat="0" applyAlignment="0" applyProtection="0"/>
    <xf numFmtId="168" fontId="71" fillId="64" borderId="106" applyNumberFormat="0" applyAlignment="0" applyProtection="0"/>
    <xf numFmtId="169" fontId="71" fillId="64" borderId="106" applyNumberFormat="0" applyAlignment="0" applyProtection="0"/>
    <xf numFmtId="168" fontId="71" fillId="64" borderId="106" applyNumberFormat="0" applyAlignment="0" applyProtection="0"/>
    <xf numFmtId="168" fontId="71" fillId="64" borderId="106" applyNumberFormat="0" applyAlignment="0" applyProtection="0"/>
    <xf numFmtId="169" fontId="71" fillId="64" borderId="106" applyNumberFormat="0" applyAlignment="0" applyProtection="0"/>
    <xf numFmtId="168" fontId="71" fillId="64" borderId="106" applyNumberFormat="0" applyAlignment="0" applyProtection="0"/>
    <xf numFmtId="168" fontId="71" fillId="64" borderId="106" applyNumberFormat="0" applyAlignment="0" applyProtection="0"/>
    <xf numFmtId="169" fontId="71" fillId="64" borderId="106" applyNumberFormat="0" applyAlignment="0" applyProtection="0"/>
    <xf numFmtId="168" fontId="71" fillId="64" borderId="106" applyNumberFormat="0" applyAlignment="0" applyProtection="0"/>
    <xf numFmtId="168" fontId="71" fillId="64" borderId="106" applyNumberFormat="0" applyAlignment="0" applyProtection="0"/>
    <xf numFmtId="169" fontId="71" fillId="64" borderId="106" applyNumberFormat="0" applyAlignment="0" applyProtection="0"/>
    <xf numFmtId="168" fontId="71"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169" fontId="71"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168" fontId="71"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168" fontId="71"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3" fontId="2" fillId="75" borderId="101" applyFont="0">
      <alignment horizontal="right" vertical="center"/>
      <protection locked="0"/>
    </xf>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2"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2" fillId="74" borderId="105" applyNumberFormat="0" applyFont="0" applyAlignment="0" applyProtection="0"/>
    <xf numFmtId="0" fontId="13"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2"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3" fontId="2" fillId="72" borderId="101" applyFont="0">
      <alignment horizontal="right" vertical="center"/>
      <protection locked="0"/>
    </xf>
    <xf numFmtId="0" fontId="52" fillId="43" borderId="104" applyNumberFormat="0" applyAlignment="0" applyProtection="0"/>
    <xf numFmtId="168" fontId="54" fillId="43" borderId="104" applyNumberFormat="0" applyAlignment="0" applyProtection="0"/>
    <xf numFmtId="169" fontId="54" fillId="43" borderId="104" applyNumberFormat="0" applyAlignment="0" applyProtection="0"/>
    <xf numFmtId="168" fontId="54" fillId="43" borderId="104" applyNumberFormat="0" applyAlignment="0" applyProtection="0"/>
    <xf numFmtId="168" fontId="54" fillId="43" borderId="104" applyNumberFormat="0" applyAlignment="0" applyProtection="0"/>
    <xf numFmtId="169" fontId="54" fillId="43" borderId="104" applyNumberFormat="0" applyAlignment="0" applyProtection="0"/>
    <xf numFmtId="168" fontId="54" fillId="43" borderId="104" applyNumberFormat="0" applyAlignment="0" applyProtection="0"/>
    <xf numFmtId="168" fontId="54" fillId="43" borderId="104" applyNumberFormat="0" applyAlignment="0" applyProtection="0"/>
    <xf numFmtId="169" fontId="54" fillId="43" borderId="104" applyNumberFormat="0" applyAlignment="0" applyProtection="0"/>
    <xf numFmtId="168" fontId="54" fillId="43" borderId="104" applyNumberFormat="0" applyAlignment="0" applyProtection="0"/>
    <xf numFmtId="168" fontId="54" fillId="43" borderId="104" applyNumberFormat="0" applyAlignment="0" applyProtection="0"/>
    <xf numFmtId="169" fontId="54" fillId="43" borderId="104" applyNumberFormat="0" applyAlignment="0" applyProtection="0"/>
    <xf numFmtId="168" fontId="54"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169" fontId="54"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168" fontId="54"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168" fontId="54"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2" fillId="71" borderId="102" applyNumberFormat="0" applyFont="0" applyBorder="0" applyProtection="0">
      <alignment horizontal="left" vertical="center"/>
    </xf>
    <xf numFmtId="9" fontId="2" fillId="71" borderId="101" applyFont="0" applyProtection="0">
      <alignment horizontal="right" vertical="center"/>
    </xf>
    <xf numFmtId="3" fontId="2" fillId="71" borderId="101" applyFont="0" applyProtection="0">
      <alignment horizontal="right" vertical="center"/>
    </xf>
    <xf numFmtId="0" fontId="48" fillId="70" borderId="102" applyFont="0" applyBorder="0">
      <alignment horizontal="center" wrapText="1"/>
    </xf>
    <xf numFmtId="168" fontId="40" fillId="0" borderId="99">
      <alignment horizontal="left" vertical="center"/>
    </xf>
    <xf numFmtId="0" fontId="40" fillId="0" borderId="99">
      <alignment horizontal="left" vertical="center"/>
    </xf>
    <xf numFmtId="0" fontId="40" fillId="0" borderId="99">
      <alignment horizontal="left" vertical="center"/>
    </xf>
    <xf numFmtId="0" fontId="2" fillId="69" borderId="101" applyNumberFormat="0" applyFont="0" applyBorder="0" applyProtection="0">
      <alignment horizontal="center" vertical="center"/>
    </xf>
    <xf numFmtId="0" fontId="22" fillId="0" borderId="101" applyNumberFormat="0" applyAlignment="0">
      <alignment horizontal="right"/>
      <protection locked="0"/>
    </xf>
    <xf numFmtId="0" fontId="22" fillId="0" borderId="101" applyNumberFormat="0" applyAlignment="0">
      <alignment horizontal="right"/>
      <protection locked="0"/>
    </xf>
    <xf numFmtId="0" fontId="22" fillId="0" borderId="101" applyNumberFormat="0" applyAlignment="0">
      <alignment horizontal="right"/>
      <protection locked="0"/>
    </xf>
    <xf numFmtId="0" fontId="22" fillId="0" borderId="101" applyNumberFormat="0" applyAlignment="0">
      <alignment horizontal="right"/>
      <protection locked="0"/>
    </xf>
    <xf numFmtId="0" fontId="22" fillId="0" borderId="101" applyNumberFormat="0" applyAlignment="0">
      <alignment horizontal="right"/>
      <protection locked="0"/>
    </xf>
    <xf numFmtId="0" fontId="22" fillId="0" borderId="101" applyNumberFormat="0" applyAlignment="0">
      <alignment horizontal="right"/>
      <protection locked="0"/>
    </xf>
    <xf numFmtId="0" fontId="22" fillId="0" borderId="101" applyNumberFormat="0" applyAlignment="0">
      <alignment horizontal="right"/>
      <protection locked="0"/>
    </xf>
    <xf numFmtId="0" fontId="22" fillId="0" borderId="101" applyNumberFormat="0" applyAlignment="0">
      <alignment horizontal="right"/>
      <protection locked="0"/>
    </xf>
    <xf numFmtId="0" fontId="22" fillId="0" borderId="101" applyNumberFormat="0" applyAlignment="0">
      <alignment horizontal="right"/>
      <protection locked="0"/>
    </xf>
    <xf numFmtId="0" fontId="22" fillId="0" borderId="101" applyNumberFormat="0" applyAlignment="0">
      <alignment horizontal="right"/>
      <protection locked="0"/>
    </xf>
    <xf numFmtId="0" fontId="24" fillId="64" borderId="104" applyNumberFormat="0" applyAlignment="0" applyProtection="0"/>
    <xf numFmtId="168" fontId="26" fillId="64" borderId="104" applyNumberFormat="0" applyAlignment="0" applyProtection="0"/>
    <xf numFmtId="169" fontId="26" fillId="64" borderId="104" applyNumberFormat="0" applyAlignment="0" applyProtection="0"/>
    <xf numFmtId="168" fontId="26" fillId="64" borderId="104" applyNumberFormat="0" applyAlignment="0" applyProtection="0"/>
    <xf numFmtId="168" fontId="26" fillId="64" borderId="104" applyNumberFormat="0" applyAlignment="0" applyProtection="0"/>
    <xf numFmtId="169" fontId="26" fillId="64" borderId="104" applyNumberFormat="0" applyAlignment="0" applyProtection="0"/>
    <xf numFmtId="168" fontId="26" fillId="64" borderId="104" applyNumberFormat="0" applyAlignment="0" applyProtection="0"/>
    <xf numFmtId="168" fontId="26" fillId="64" borderId="104" applyNumberFormat="0" applyAlignment="0" applyProtection="0"/>
    <xf numFmtId="169" fontId="26" fillId="64" borderId="104" applyNumberFormat="0" applyAlignment="0" applyProtection="0"/>
    <xf numFmtId="168" fontId="26" fillId="64" borderId="104" applyNumberFormat="0" applyAlignment="0" applyProtection="0"/>
    <xf numFmtId="168" fontId="26" fillId="64" borderId="104" applyNumberFormat="0" applyAlignment="0" applyProtection="0"/>
    <xf numFmtId="169" fontId="26" fillId="64" borderId="104" applyNumberFormat="0" applyAlignment="0" applyProtection="0"/>
    <xf numFmtId="168" fontId="26"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169" fontId="26"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168" fontId="26"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168" fontId="26"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1" fillId="0" borderId="0"/>
    <xf numFmtId="169" fontId="12" fillId="37" borderId="0"/>
    <xf numFmtId="0" fontId="2" fillId="0" borderId="0">
      <alignment vertical="center"/>
    </xf>
  </cellStyleXfs>
  <cellXfs count="596">
    <xf numFmtId="0" fontId="0" fillId="0" borderId="0" xfId="0"/>
    <xf numFmtId="0" fontId="3" fillId="0" borderId="0" xfId="0" applyFont="1"/>
    <xf numFmtId="0" fontId="0" fillId="0" borderId="0" xfId="0" applyFill="1"/>
    <xf numFmtId="0" fontId="3" fillId="0" borderId="0" xfId="0" applyFont="1" applyFill="1"/>
    <xf numFmtId="0" fontId="3" fillId="0" borderId="3" xfId="0" applyFont="1" applyBorder="1"/>
    <xf numFmtId="0" fontId="9" fillId="0" borderId="3" xfId="0" applyFont="1" applyBorder="1"/>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87" fillId="0" borderId="3" xfId="20960" applyFont="1" applyFill="1" applyBorder="1" applyAlignment="1" applyProtection="1">
      <alignment horizontal="center" vertical="center"/>
    </xf>
    <xf numFmtId="0" fontId="88" fillId="0" borderId="0" xfId="0" applyFont="1" applyBorder="1" applyAlignment="1">
      <alignment wrapText="1"/>
    </xf>
    <xf numFmtId="0" fontId="7" fillId="0" borderId="2" xfId="20960" applyFont="1" applyFill="1" applyBorder="1" applyAlignment="1" applyProtection="1">
      <alignment horizontal="left" wrapText="1" indent="1"/>
    </xf>
    <xf numFmtId="0" fontId="90" fillId="0" borderId="0" xfId="0" applyFont="1" applyFill="1" applyBorder="1" applyAlignment="1"/>
    <xf numFmtId="49" fontId="90" fillId="0" borderId="3" xfId="0" applyNumberFormat="1" applyFont="1" applyFill="1" applyBorder="1" applyAlignment="1">
      <alignment horizontal="right" vertical="center"/>
    </xf>
    <xf numFmtId="49" fontId="90" fillId="0" borderId="7" xfId="0" applyNumberFormat="1" applyFont="1" applyFill="1" applyBorder="1" applyAlignment="1">
      <alignment horizontal="right" vertical="center"/>
    </xf>
    <xf numFmtId="49" fontId="90" fillId="0" borderId="79" xfId="0" applyNumberFormat="1" applyFont="1" applyFill="1" applyBorder="1" applyAlignment="1">
      <alignment horizontal="right" vertical="center"/>
    </xf>
    <xf numFmtId="49" fontId="90" fillId="0" borderId="82" xfId="0" applyNumberFormat="1" applyFont="1" applyFill="1" applyBorder="1" applyAlignment="1">
      <alignment horizontal="right" vertical="center"/>
    </xf>
    <xf numFmtId="49" fontId="90" fillId="0" borderId="87" xfId="0" applyNumberFormat="1" applyFont="1" applyFill="1" applyBorder="1" applyAlignment="1">
      <alignment horizontal="right" vertical="center"/>
    </xf>
    <xf numFmtId="0" fontId="90" fillId="0" borderId="0" xfId="0" applyFont="1" applyFill="1" applyBorder="1" applyAlignment="1">
      <alignment horizontal="left"/>
    </xf>
    <xf numFmtId="0" fontId="90" fillId="0" borderId="87" xfId="0" applyNumberFormat="1" applyFont="1" applyFill="1" applyBorder="1" applyAlignment="1">
      <alignment horizontal="right" vertical="center"/>
    </xf>
    <xf numFmtId="49" fontId="90" fillId="0" borderId="0" xfId="0" applyNumberFormat="1" applyFont="1" applyFill="1" applyBorder="1" applyAlignment="1">
      <alignment horizontal="right" vertical="center"/>
    </xf>
    <xf numFmtId="0" fontId="90" fillId="0" borderId="0" xfId="0" applyFont="1" applyFill="1" applyBorder="1" applyAlignment="1">
      <alignment vertical="center" wrapText="1"/>
    </xf>
    <xf numFmtId="0" fontId="90" fillId="0" borderId="0" xfId="0" applyFont="1" applyFill="1" applyBorder="1" applyAlignment="1">
      <alignment horizontal="left" vertical="center" wrapText="1"/>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0" fontId="90" fillId="78" borderId="89" xfId="0" applyFont="1" applyFill="1" applyBorder="1" applyAlignment="1">
      <alignment horizontal="left" vertical="center"/>
    </xf>
    <xf numFmtId="0" fontId="90" fillId="78" borderId="87" xfId="0" applyFont="1" applyFill="1" applyBorder="1" applyAlignment="1">
      <alignment vertical="center" wrapText="1"/>
    </xf>
    <xf numFmtId="0" fontId="90" fillId="78" borderId="87" xfId="0" applyFont="1" applyFill="1" applyBorder="1" applyAlignment="1">
      <alignment horizontal="left" vertical="center" wrapText="1"/>
    </xf>
    <xf numFmtId="0" fontId="90" fillId="0" borderId="89" xfId="0" applyFont="1" applyFill="1" applyBorder="1" applyAlignment="1">
      <alignment horizontal="right" vertical="center"/>
    </xf>
    <xf numFmtId="0" fontId="8" fillId="0" borderId="101" xfId="17" applyFill="1" applyBorder="1" applyAlignment="1" applyProtection="1"/>
    <xf numFmtId="0" fontId="5" fillId="3" borderId="101" xfId="20960" applyFont="1" applyFill="1" applyBorder="1" applyAlignment="1" applyProtection="1"/>
    <xf numFmtId="0" fontId="87" fillId="0" borderId="101" xfId="20960" applyFont="1" applyFill="1" applyBorder="1" applyAlignment="1" applyProtection="1">
      <alignment horizontal="center" vertical="center"/>
    </xf>
    <xf numFmtId="0" fontId="3" fillId="0" borderId="101" xfId="0" applyFont="1" applyBorder="1"/>
    <xf numFmtId="0" fontId="8" fillId="0" borderId="101" xfId="17" applyFill="1" applyBorder="1" applyAlignment="1" applyProtection="1">
      <alignment horizontal="left" vertical="center" wrapText="1"/>
    </xf>
    <xf numFmtId="49" fontId="92" fillId="0" borderId="101" xfId="0" applyNumberFormat="1" applyFont="1" applyFill="1" applyBorder="1" applyAlignment="1">
      <alignment horizontal="right" vertical="center" wrapText="1"/>
    </xf>
    <xf numFmtId="0" fontId="8" fillId="0" borderId="101" xfId="17" applyFill="1" applyBorder="1" applyAlignment="1" applyProtection="1">
      <alignment horizontal="left" vertical="center"/>
    </xf>
    <xf numFmtId="0" fontId="8" fillId="0" borderId="101" xfId="17" applyBorder="1" applyAlignment="1" applyProtection="1"/>
    <xf numFmtId="0" fontId="3" fillId="0" borderId="101" xfId="0" applyFont="1" applyFill="1" applyBorder="1"/>
    <xf numFmtId="0" fontId="93" fillId="0" borderId="101" xfId="0" applyFont="1" applyBorder="1"/>
    <xf numFmtId="0" fontId="94" fillId="0" borderId="101" xfId="17" applyFont="1" applyBorder="1" applyAlignment="1" applyProtection="1"/>
    <xf numFmtId="0" fontId="95" fillId="0" borderId="0" xfId="11" applyFont="1" applyFill="1" applyBorder="1" applyProtection="1"/>
    <xf numFmtId="0" fontId="96" fillId="0" borderId="0" xfId="0" applyFont="1"/>
    <xf numFmtId="0" fontId="95" fillId="0" borderId="0" xfId="0" applyFont="1"/>
    <xf numFmtId="0" fontId="93" fillId="0" borderId="0" xfId="0" applyFont="1"/>
    <xf numFmtId="0" fontId="97" fillId="0" borderId="0" xfId="0" applyFont="1"/>
    <xf numFmtId="0" fontId="95" fillId="0" borderId="0" xfId="0" applyFont="1" applyBorder="1"/>
    <xf numFmtId="0" fontId="93" fillId="0" borderId="0" xfId="0" applyFont="1" applyBorder="1"/>
    <xf numFmtId="0" fontId="97" fillId="0" borderId="0" xfId="0" applyFont="1" applyBorder="1"/>
    <xf numFmtId="0" fontId="95" fillId="0" borderId="1" xfId="0" applyFont="1" applyBorder="1"/>
    <xf numFmtId="0" fontId="98" fillId="0" borderId="1" xfId="0" applyFont="1" applyBorder="1" applyAlignment="1">
      <alignment horizontal="center"/>
    </xf>
    <xf numFmtId="0" fontId="98" fillId="0" borderId="1" xfId="0" applyFont="1" applyBorder="1" applyAlignment="1">
      <alignment horizontal="center" vertical="center"/>
    </xf>
    <xf numFmtId="0" fontId="96" fillId="0" borderId="1" xfId="0" applyFont="1" applyBorder="1" applyAlignment="1">
      <alignment horizontal="center" vertical="center"/>
    </xf>
    <xf numFmtId="0" fontId="95" fillId="0" borderId="18" xfId="0" applyFont="1" applyFill="1" applyBorder="1" applyAlignment="1">
      <alignment horizontal="right" vertical="center" wrapText="1"/>
    </xf>
    <xf numFmtId="0" fontId="95" fillId="0" borderId="19" xfId="0" applyFont="1" applyFill="1" applyBorder="1" applyAlignment="1">
      <alignment vertical="center" wrapText="1"/>
    </xf>
    <xf numFmtId="169" fontId="95" fillId="37" borderId="0" xfId="20" applyFont="1" applyBorder="1"/>
    <xf numFmtId="0" fontId="97" fillId="0" borderId="0" xfId="0" applyFont="1" applyFill="1"/>
    <xf numFmtId="0" fontId="95" fillId="2" borderId="24" xfId="0" applyFont="1" applyFill="1" applyBorder="1" applyAlignment="1">
      <alignment horizontal="right" vertical="center"/>
    </xf>
    <xf numFmtId="193" fontId="95" fillId="2" borderId="25" xfId="0" applyNumberFormat="1" applyFont="1" applyFill="1" applyBorder="1" applyAlignment="1" applyProtection="1">
      <alignment vertical="center"/>
      <protection locked="0"/>
    </xf>
    <xf numFmtId="10" fontId="95" fillId="0" borderId="25" xfId="20641" applyNumberFormat="1" applyFont="1" applyFill="1" applyBorder="1" applyAlignment="1" applyProtection="1">
      <alignment vertical="center"/>
      <protection locked="0"/>
    </xf>
    <xf numFmtId="0" fontId="95" fillId="0" borderId="0" xfId="0" applyFont="1" applyAlignment="1">
      <alignment horizontal="right"/>
    </xf>
    <xf numFmtId="0" fontId="93" fillId="0" borderId="0" xfId="0" applyFont="1" applyAlignment="1">
      <alignment wrapText="1"/>
    </xf>
    <xf numFmtId="0" fontId="95" fillId="0" borderId="0" xfId="0" applyFont="1" applyFill="1" applyAlignment="1">
      <alignment wrapText="1"/>
    </xf>
    <xf numFmtId="14" fontId="93" fillId="0" borderId="0" xfId="0" applyNumberFormat="1" applyFont="1" applyAlignment="1">
      <alignment horizontal="left"/>
    </xf>
    <xf numFmtId="0" fontId="98" fillId="79" borderId="102" xfId="21412" applyFont="1" applyFill="1" applyBorder="1" applyAlignment="1" applyProtection="1">
      <alignment vertical="center" wrapText="1"/>
      <protection locked="0"/>
    </xf>
    <xf numFmtId="0" fontId="98" fillId="79" borderId="100" xfId="21412" applyFont="1" applyFill="1" applyBorder="1" applyAlignment="1" applyProtection="1">
      <alignment vertical="center"/>
      <protection locked="0"/>
    </xf>
    <xf numFmtId="0" fontId="95" fillId="70" borderId="96" xfId="21412" applyFont="1" applyFill="1" applyBorder="1" applyAlignment="1" applyProtection="1">
      <alignment horizontal="center" vertical="center"/>
      <protection locked="0"/>
    </xf>
    <xf numFmtId="0" fontId="95" fillId="0" borderId="100" xfId="21412" applyFont="1" applyFill="1" applyBorder="1" applyAlignment="1" applyProtection="1">
      <alignment horizontal="left" vertical="center" wrapText="1"/>
      <protection locked="0"/>
    </xf>
    <xf numFmtId="164" fontId="95" fillId="0" borderId="101" xfId="948" applyNumberFormat="1" applyFont="1" applyFill="1" applyBorder="1" applyAlignment="1" applyProtection="1">
      <alignment horizontal="right" vertical="center"/>
      <protection locked="0"/>
    </xf>
    <xf numFmtId="0" fontId="98" fillId="80" borderId="101" xfId="21412" applyFont="1" applyFill="1" applyBorder="1" applyAlignment="1" applyProtection="1">
      <alignment horizontal="center" vertical="center"/>
      <protection locked="0"/>
    </xf>
    <xf numFmtId="0" fontId="98" fillId="80" borderId="100" xfId="21412" applyFont="1" applyFill="1" applyBorder="1" applyAlignment="1" applyProtection="1">
      <alignment vertical="top" wrapText="1"/>
      <protection locked="0"/>
    </xf>
    <xf numFmtId="164" fontId="95" fillId="80" borderId="101" xfId="948" applyNumberFormat="1" applyFont="1" applyFill="1" applyBorder="1" applyAlignment="1" applyProtection="1">
      <alignment horizontal="right" vertical="center"/>
    </xf>
    <xf numFmtId="0" fontId="98" fillId="79" borderId="102" xfId="21412" applyFont="1" applyFill="1" applyBorder="1" applyAlignment="1" applyProtection="1">
      <alignment vertical="center"/>
      <protection locked="0"/>
    </xf>
    <xf numFmtId="164" fontId="98" fillId="79" borderId="100" xfId="948" applyNumberFormat="1" applyFont="1" applyFill="1" applyBorder="1" applyAlignment="1" applyProtection="1">
      <alignment horizontal="right" vertical="center"/>
      <protection locked="0"/>
    </xf>
    <xf numFmtId="0" fontId="95" fillId="70" borderId="100" xfId="21412" applyFont="1" applyFill="1" applyBorder="1" applyAlignment="1" applyProtection="1">
      <alignment vertical="center" wrapText="1"/>
      <protection locked="0"/>
    </xf>
    <xf numFmtId="0" fontId="95" fillId="70" borderId="100" xfId="21412" applyFont="1" applyFill="1" applyBorder="1" applyAlignment="1" applyProtection="1">
      <alignment horizontal="left" vertical="center" wrapText="1"/>
      <protection locked="0"/>
    </xf>
    <xf numFmtId="0" fontId="95" fillId="3" borderId="96" xfId="21412" applyFont="1" applyFill="1" applyBorder="1" applyAlignment="1" applyProtection="1">
      <alignment horizontal="center" vertical="center"/>
      <protection locked="0"/>
    </xf>
    <xf numFmtId="0" fontId="95" fillId="0" borderId="100" xfId="21412" applyFont="1" applyFill="1" applyBorder="1" applyAlignment="1" applyProtection="1">
      <alignment vertical="center" wrapText="1"/>
      <protection locked="0"/>
    </xf>
    <xf numFmtId="0" fontId="95" fillId="3" borderId="100" xfId="21412" applyFont="1" applyFill="1" applyBorder="1" applyAlignment="1" applyProtection="1">
      <alignment horizontal="left" vertical="center" wrapText="1"/>
      <protection locked="0"/>
    </xf>
    <xf numFmtId="0" fontId="95" fillId="0" borderId="96" xfId="21412" applyFont="1" applyFill="1" applyBorder="1" applyAlignment="1" applyProtection="1">
      <alignment horizontal="center" vertical="center"/>
      <protection locked="0"/>
    </xf>
    <xf numFmtId="0" fontId="98" fillId="80" borderId="100" xfId="21412" applyFont="1" applyFill="1" applyBorder="1" applyAlignment="1" applyProtection="1">
      <alignment vertical="center" wrapText="1"/>
      <protection locked="0"/>
    </xf>
    <xf numFmtId="0" fontId="98" fillId="79" borderId="102" xfId="21412" applyFont="1" applyFill="1" applyBorder="1" applyAlignment="1" applyProtection="1">
      <alignment horizontal="center" vertical="center"/>
      <protection locked="0"/>
    </xf>
    <xf numFmtId="164" fontId="95" fillId="3" borderId="101" xfId="948" applyNumberFormat="1" applyFont="1" applyFill="1" applyBorder="1" applyAlignment="1" applyProtection="1">
      <alignment horizontal="right" vertical="center"/>
      <protection locked="0"/>
    </xf>
    <xf numFmtId="10" fontId="95" fillId="80" borderId="101" xfId="20961" applyNumberFormat="1" applyFont="1" applyFill="1" applyBorder="1" applyAlignment="1" applyProtection="1">
      <alignment horizontal="right" vertical="center"/>
    </xf>
    <xf numFmtId="0" fontId="95" fillId="70" borderId="101" xfId="21412" applyFont="1" applyFill="1" applyBorder="1" applyAlignment="1" applyProtection="1">
      <alignment horizontal="center" vertical="center"/>
      <protection locked="0"/>
    </xf>
    <xf numFmtId="0" fontId="93" fillId="0" borderId="0" xfId="0" applyFont="1" applyFill="1"/>
    <xf numFmtId="0" fontId="100" fillId="0" borderId="0" xfId="0" applyFont="1"/>
    <xf numFmtId="14" fontId="101" fillId="0" borderId="0" xfId="0" applyNumberFormat="1" applyFont="1" applyBorder="1" applyAlignment="1">
      <alignment horizontal="left"/>
    </xf>
    <xf numFmtId="0" fontId="93" fillId="0" borderId="57" xfId="0" applyFont="1" applyBorder="1" applyAlignment="1">
      <alignment horizontal="center"/>
    </xf>
    <xf numFmtId="0" fontId="93" fillId="0" borderId="58" xfId="0" applyFont="1" applyBorder="1" applyAlignment="1">
      <alignment horizontal="center"/>
    </xf>
    <xf numFmtId="0" fontId="93" fillId="0" borderId="19" xfId="0" applyFont="1" applyBorder="1" applyAlignment="1">
      <alignment horizontal="center"/>
    </xf>
    <xf numFmtId="0" fontId="93" fillId="0" borderId="20" xfId="0" applyFont="1" applyBorder="1" applyAlignment="1">
      <alignment horizontal="center"/>
    </xf>
    <xf numFmtId="0" fontId="100" fillId="0" borderId="0" xfId="0" applyFont="1" applyAlignment="1">
      <alignment horizontal="center"/>
    </xf>
    <xf numFmtId="0" fontId="95" fillId="3" borderId="21" xfId="5" applyFont="1" applyFill="1" applyBorder="1" applyAlignment="1" applyProtection="1">
      <alignment horizontal="left" vertical="center"/>
      <protection locked="0"/>
    </xf>
    <xf numFmtId="0" fontId="95" fillId="3" borderId="3" xfId="5" applyFont="1" applyFill="1" applyBorder="1" applyProtection="1">
      <protection locked="0"/>
    </xf>
    <xf numFmtId="0" fontId="95" fillId="0" borderId="3" xfId="13" applyFont="1" applyFill="1" applyBorder="1" applyAlignment="1" applyProtection="1">
      <alignment horizontal="center" vertical="center" wrapText="1"/>
      <protection locked="0"/>
    </xf>
    <xf numFmtId="0" fontId="95" fillId="3" borderId="3" xfId="13" applyFont="1" applyFill="1" applyBorder="1" applyAlignment="1" applyProtection="1">
      <alignment horizontal="center" vertical="center" wrapText="1"/>
      <protection locked="0"/>
    </xf>
    <xf numFmtId="3" fontId="95" fillId="3" borderId="3" xfId="1" applyNumberFormat="1" applyFont="1" applyFill="1" applyBorder="1" applyAlignment="1" applyProtection="1">
      <alignment horizontal="center" vertical="center" wrapText="1"/>
      <protection locked="0"/>
    </xf>
    <xf numFmtId="9" fontId="95" fillId="3" borderId="3" xfId="15" applyNumberFormat="1" applyFont="1" applyFill="1" applyBorder="1" applyAlignment="1" applyProtection="1">
      <alignment horizontal="center" vertical="center"/>
      <protection locked="0"/>
    </xf>
    <xf numFmtId="0" fontId="95" fillId="3" borderId="22" xfId="13" applyFont="1" applyFill="1" applyBorder="1" applyAlignment="1" applyProtection="1">
      <alignment horizontal="center" vertical="center" wrapText="1"/>
      <protection locked="0"/>
    </xf>
    <xf numFmtId="0" fontId="95" fillId="3" borderId="21" xfId="5" applyFont="1" applyFill="1" applyBorder="1" applyAlignment="1" applyProtection="1">
      <alignment horizontal="right" vertical="center"/>
      <protection locked="0"/>
    </xf>
    <xf numFmtId="0" fontId="98" fillId="3" borderId="3" xfId="13" applyFont="1" applyFill="1" applyBorder="1" applyAlignment="1" applyProtection="1">
      <alignment wrapText="1"/>
      <protection locked="0"/>
    </xf>
    <xf numFmtId="164" fontId="95" fillId="36" borderId="3" xfId="7" applyNumberFormat="1" applyFont="1" applyFill="1" applyBorder="1" applyProtection="1">
      <protection locked="0"/>
    </xf>
    <xf numFmtId="164" fontId="95" fillId="36" borderId="22" xfId="7" applyNumberFormat="1" applyFont="1" applyFill="1" applyBorder="1" applyProtection="1">
      <protection locked="0"/>
    </xf>
    <xf numFmtId="0" fontId="95" fillId="3" borderId="3" xfId="13" applyFont="1" applyFill="1" applyBorder="1" applyAlignment="1" applyProtection="1">
      <alignment horizontal="left" vertical="center" wrapText="1"/>
      <protection locked="0"/>
    </xf>
    <xf numFmtId="164" fontId="95" fillId="3" borderId="3" xfId="7" applyNumberFormat="1" applyFont="1" applyFill="1" applyBorder="1" applyProtection="1">
      <protection locked="0"/>
    </xf>
    <xf numFmtId="0" fontId="95" fillId="0" borderId="3" xfId="13" applyFont="1" applyFill="1" applyBorder="1" applyAlignment="1" applyProtection="1">
      <alignment horizontal="left" vertical="center" wrapText="1"/>
      <protection locked="0"/>
    </xf>
    <xf numFmtId="0" fontId="98" fillId="0" borderId="3" xfId="13" applyFont="1" applyFill="1" applyBorder="1" applyAlignment="1" applyProtection="1">
      <alignment wrapText="1"/>
      <protection locked="0"/>
    </xf>
    <xf numFmtId="164" fontId="95" fillId="0" borderId="3" xfId="7" applyNumberFormat="1" applyFont="1" applyFill="1" applyBorder="1" applyProtection="1">
      <protection locked="0"/>
    </xf>
    <xf numFmtId="0" fontId="95" fillId="3" borderId="24" xfId="9" applyFont="1" applyFill="1" applyBorder="1" applyAlignment="1" applyProtection="1">
      <alignment horizontal="right" vertical="center"/>
      <protection locked="0"/>
    </xf>
    <xf numFmtId="0" fontId="98" fillId="3" borderId="25" xfId="16" applyFont="1" applyFill="1" applyBorder="1" applyAlignment="1" applyProtection="1">
      <protection locked="0"/>
    </xf>
    <xf numFmtId="164" fontId="98" fillId="36" borderId="25" xfId="7" applyNumberFormat="1" applyFont="1" applyFill="1" applyBorder="1" applyAlignment="1" applyProtection="1">
      <protection locked="0"/>
    </xf>
    <xf numFmtId="3" fontId="98" fillId="36" borderId="25" xfId="16" applyNumberFormat="1" applyFont="1" applyFill="1" applyBorder="1" applyAlignment="1" applyProtection="1">
      <protection locked="0"/>
    </xf>
    <xf numFmtId="164" fontId="95" fillId="3" borderId="25" xfId="7" applyNumberFormat="1" applyFont="1" applyFill="1" applyBorder="1" applyProtection="1">
      <protection locked="0"/>
    </xf>
    <xf numFmtId="164" fontId="98" fillId="36" borderId="26" xfId="7" applyNumberFormat="1" applyFont="1" applyFill="1" applyBorder="1" applyAlignment="1" applyProtection="1">
      <protection locked="0"/>
    </xf>
    <xf numFmtId="193" fontId="93" fillId="0" borderId="0" xfId="0" applyNumberFormat="1" applyFont="1"/>
    <xf numFmtId="0" fontId="96" fillId="0" borderId="0" xfId="0" applyFont="1" applyFill="1" applyAlignment="1">
      <alignment horizontal="center"/>
    </xf>
    <xf numFmtId="0" fontId="102" fillId="3" borderId="114" xfId="0" applyFont="1" applyFill="1" applyBorder="1" applyAlignment="1">
      <alignment horizontal="left"/>
    </xf>
    <xf numFmtId="0" fontId="102" fillId="3" borderId="115" xfId="0" applyFont="1" applyFill="1" applyBorder="1" applyAlignment="1">
      <alignment horizontal="left"/>
    </xf>
    <xf numFmtId="0" fontId="93" fillId="0" borderId="101" xfId="0" applyFont="1" applyFill="1" applyBorder="1" applyAlignment="1">
      <alignment horizontal="center" vertical="center" wrapText="1"/>
    </xf>
    <xf numFmtId="0" fontId="93" fillId="0" borderId="116" xfId="0" applyFont="1" applyFill="1" applyBorder="1" applyAlignment="1">
      <alignment horizontal="center" vertical="center" wrapText="1"/>
    </xf>
    <xf numFmtId="0" fontId="96" fillId="3" borderId="117" xfId="0" applyFont="1" applyFill="1" applyBorder="1" applyAlignment="1">
      <alignment vertical="center"/>
    </xf>
    <xf numFmtId="0" fontId="93" fillId="3" borderId="99" xfId="0" applyFont="1" applyFill="1" applyBorder="1" applyAlignment="1">
      <alignment vertical="center"/>
    </xf>
    <xf numFmtId="0" fontId="93" fillId="3" borderId="23" xfId="0" applyFont="1" applyFill="1" applyBorder="1" applyAlignment="1">
      <alignment vertical="center"/>
    </xf>
    <xf numFmtId="0" fontId="93" fillId="0" borderId="72" xfId="0" applyFont="1" applyFill="1" applyBorder="1" applyAlignment="1">
      <alignment horizontal="center" vertical="center"/>
    </xf>
    <xf numFmtId="0" fontId="93" fillId="0" borderId="7" xfId="0" applyFont="1" applyFill="1" applyBorder="1" applyAlignment="1">
      <alignment vertical="center"/>
    </xf>
    <xf numFmtId="3" fontId="95" fillId="37" borderId="0" xfId="20" applyNumberFormat="1" applyFont="1" applyBorder="1"/>
    <xf numFmtId="3" fontId="93" fillId="0" borderId="56" xfId="0" applyNumberFormat="1" applyFont="1" applyFill="1" applyBorder="1" applyAlignment="1">
      <alignment vertical="center"/>
    </xf>
    <xf numFmtId="3" fontId="93" fillId="0" borderId="67" xfId="0" applyNumberFormat="1" applyFont="1" applyFill="1" applyBorder="1" applyAlignment="1">
      <alignment vertical="center"/>
    </xf>
    <xf numFmtId="3" fontId="93" fillId="3" borderId="99" xfId="0" applyNumberFormat="1" applyFont="1" applyFill="1" applyBorder="1" applyAlignment="1">
      <alignment vertical="center"/>
    </xf>
    <xf numFmtId="3" fontId="93" fillId="3" borderId="23" xfId="0" applyNumberFormat="1" applyFont="1" applyFill="1" applyBorder="1" applyAlignment="1">
      <alignment vertical="center"/>
    </xf>
    <xf numFmtId="0" fontId="93" fillId="0" borderId="118" xfId="0" applyFont="1" applyFill="1" applyBorder="1" applyAlignment="1">
      <alignment horizontal="center" vertical="center"/>
    </xf>
    <xf numFmtId="0" fontId="93" fillId="0" borderId="101" xfId="0" applyFont="1" applyFill="1" applyBorder="1" applyAlignment="1">
      <alignment vertical="center"/>
    </xf>
    <xf numFmtId="3" fontId="93" fillId="0" borderId="101" xfId="0" applyNumberFormat="1" applyFont="1" applyFill="1" applyBorder="1" applyAlignment="1">
      <alignment vertical="center"/>
    </xf>
    <xf numFmtId="3" fontId="93" fillId="0" borderId="102" xfId="0" applyNumberFormat="1" applyFont="1" applyFill="1" applyBorder="1" applyAlignment="1">
      <alignment vertical="center"/>
    </xf>
    <xf numFmtId="3" fontId="93" fillId="0" borderId="116" xfId="0" applyNumberFormat="1" applyFont="1" applyFill="1" applyBorder="1" applyAlignment="1">
      <alignment vertical="center"/>
    </xf>
    <xf numFmtId="0" fontId="96" fillId="0" borderId="101" xfId="0" applyFont="1" applyFill="1" applyBorder="1" applyAlignment="1">
      <alignment vertical="center"/>
    </xf>
    <xf numFmtId="0" fontId="93" fillId="0" borderId="24" xfId="0" applyFont="1" applyFill="1" applyBorder="1" applyAlignment="1">
      <alignment horizontal="center" vertical="center"/>
    </xf>
    <xf numFmtId="0" fontId="96" fillId="0" borderId="25" xfId="0" applyFont="1" applyFill="1" applyBorder="1" applyAlignment="1">
      <alignment vertical="center"/>
    </xf>
    <xf numFmtId="3" fontId="93" fillId="0" borderId="25" xfId="0" applyNumberFormat="1" applyFont="1" applyFill="1" applyBorder="1" applyAlignment="1">
      <alignment vertical="center"/>
    </xf>
    <xf numFmtId="3" fontId="93" fillId="0" borderId="27" xfId="0" applyNumberFormat="1" applyFont="1" applyFill="1" applyBorder="1" applyAlignment="1">
      <alignment vertical="center"/>
    </xf>
    <xf numFmtId="3" fontId="93" fillId="0" borderId="26" xfId="0" applyNumberFormat="1" applyFont="1" applyFill="1" applyBorder="1" applyAlignment="1">
      <alignment vertical="center"/>
    </xf>
    <xf numFmtId="0" fontId="93" fillId="3" borderId="66" xfId="0" applyFont="1" applyFill="1" applyBorder="1" applyAlignment="1">
      <alignment horizontal="center" vertical="center"/>
    </xf>
    <xf numFmtId="0" fontId="93" fillId="3" borderId="0" xfId="0" applyFont="1" applyFill="1" applyBorder="1" applyAlignment="1">
      <alignment vertical="center"/>
    </xf>
    <xf numFmtId="0" fontId="93" fillId="0" borderId="18" xfId="0" applyFont="1" applyFill="1" applyBorder="1" applyAlignment="1">
      <alignment horizontal="center" vertical="center"/>
    </xf>
    <xf numFmtId="0" fontId="93" fillId="0" borderId="19" xfId="0" applyFont="1" applyFill="1" applyBorder="1" applyAlignment="1">
      <alignment vertical="center"/>
    </xf>
    <xf numFmtId="169" fontId="95" fillId="37" borderId="58" xfId="20" applyFont="1" applyBorder="1"/>
    <xf numFmtId="164" fontId="93" fillId="0" borderId="29" xfId="0" applyNumberFormat="1" applyFont="1" applyFill="1" applyBorder="1" applyAlignment="1">
      <alignment vertical="center"/>
    </xf>
    <xf numFmtId="164" fontId="93" fillId="0" borderId="29" xfId="7" applyNumberFormat="1" applyFont="1" applyFill="1" applyBorder="1" applyAlignment="1">
      <alignment vertical="center"/>
    </xf>
    <xf numFmtId="164" fontId="93" fillId="0" borderId="20" xfId="7" applyNumberFormat="1" applyFont="1" applyFill="1" applyBorder="1" applyAlignment="1">
      <alignment vertical="center"/>
    </xf>
    <xf numFmtId="0" fontId="93" fillId="0" borderId="109" xfId="0" applyFont="1" applyFill="1" applyBorder="1" applyAlignment="1">
      <alignment horizontal="center" vertical="center"/>
    </xf>
    <xf numFmtId="0" fontId="93" fillId="0" borderId="96" xfId="0" applyFont="1" applyFill="1" applyBorder="1" applyAlignment="1">
      <alignment vertical="center"/>
    </xf>
    <xf numFmtId="169" fontId="95" fillId="37" borderId="27" xfId="20" applyFont="1" applyBorder="1"/>
    <xf numFmtId="169" fontId="95" fillId="37" borderId="113" xfId="20" applyFont="1" applyBorder="1"/>
    <xf numFmtId="169" fontId="95" fillId="37" borderId="103" xfId="20" applyFont="1" applyBorder="1"/>
    <xf numFmtId="164" fontId="93" fillId="0" borderId="97" xfId="7" applyNumberFormat="1" applyFont="1" applyFill="1" applyBorder="1" applyAlignment="1">
      <alignment vertical="center"/>
    </xf>
    <xf numFmtId="164" fontId="93" fillId="0" borderId="110" xfId="7" applyNumberFormat="1" applyFont="1" applyFill="1" applyBorder="1" applyAlignment="1">
      <alignment vertical="center"/>
    </xf>
    <xf numFmtId="0" fontId="93" fillId="0" borderId="111" xfId="0" applyFont="1" applyFill="1" applyBorder="1" applyAlignment="1">
      <alignment horizontal="center" vertical="center"/>
    </xf>
    <xf numFmtId="0" fontId="93" fillId="0" borderId="98" xfId="0" applyFont="1" applyFill="1" applyBorder="1" applyAlignment="1">
      <alignment vertical="center"/>
    </xf>
    <xf numFmtId="169" fontId="95" fillId="37" borderId="33" xfId="20" applyFont="1" applyBorder="1"/>
    <xf numFmtId="0" fontId="93" fillId="0" borderId="18" xfId="0" applyFont="1" applyBorder="1"/>
    <xf numFmtId="0" fontId="93" fillId="0" borderId="19" xfId="0" applyFont="1" applyBorder="1"/>
    <xf numFmtId="0" fontId="93" fillId="0" borderId="19" xfId="0" applyFont="1" applyBorder="1" applyAlignment="1">
      <alignment horizontal="center" wrapText="1"/>
    </xf>
    <xf numFmtId="0" fontId="93" fillId="0" borderId="29" xfId="0" applyFont="1" applyBorder="1" applyAlignment="1">
      <alignment horizontal="center" wrapText="1"/>
    </xf>
    <xf numFmtId="0" fontId="93" fillId="0" borderId="20" xfId="0" applyFont="1" applyBorder="1" applyAlignment="1">
      <alignment horizontal="center" wrapText="1"/>
    </xf>
    <xf numFmtId="0" fontId="100" fillId="0" borderId="0" xfId="0" applyFont="1" applyAlignment="1">
      <alignment wrapText="1"/>
    </xf>
    <xf numFmtId="0" fontId="93" fillId="0" borderId="66" xfId="0" applyFont="1" applyBorder="1"/>
    <xf numFmtId="0" fontId="93" fillId="0" borderId="7" xfId="0" applyFont="1" applyBorder="1"/>
    <xf numFmtId="0" fontId="93" fillId="0" borderId="3" xfId="0" applyFont="1" applyFill="1" applyBorder="1" applyAlignment="1">
      <alignment horizontal="center" vertical="center" wrapText="1"/>
    </xf>
    <xf numFmtId="0" fontId="93" fillId="0" borderId="21" xfId="0" applyFont="1" applyBorder="1"/>
    <xf numFmtId="164" fontId="93" fillId="0" borderId="3" xfId="7" applyNumberFormat="1" applyFont="1" applyBorder="1"/>
    <xf numFmtId="164" fontId="93" fillId="0" borderId="3" xfId="7" applyNumberFormat="1" applyFont="1" applyFill="1" applyBorder="1"/>
    <xf numFmtId="164" fontId="93" fillId="0" borderId="8" xfId="7" applyNumberFormat="1" applyFont="1" applyBorder="1"/>
    <xf numFmtId="164" fontId="93" fillId="0" borderId="8" xfId="7" applyNumberFormat="1" applyFont="1" applyFill="1" applyBorder="1"/>
    <xf numFmtId="0" fontId="93" fillId="0" borderId="24" xfId="0" applyFont="1" applyBorder="1"/>
    <xf numFmtId="0" fontId="96" fillId="0" borderId="25" xfId="0" applyFont="1" applyBorder="1"/>
    <xf numFmtId="164" fontId="93" fillId="36" borderId="25" xfId="7" applyNumberFormat="1" applyFont="1" applyFill="1" applyBorder="1"/>
    <xf numFmtId="0" fontId="96" fillId="0" borderId="0" xfId="0" applyFont="1" applyFill="1" applyAlignment="1">
      <alignment horizontal="center" wrapText="1"/>
    </xf>
    <xf numFmtId="0" fontId="103" fillId="0" borderId="0" xfId="0" applyFont="1" applyFill="1" applyBorder="1" applyAlignment="1" applyProtection="1">
      <alignment horizontal="right"/>
      <protection locked="0"/>
    </xf>
    <xf numFmtId="0" fontId="93" fillId="0" borderId="20" xfId="0" applyFont="1" applyBorder="1"/>
    <xf numFmtId="0" fontId="93" fillId="0" borderId="21" xfId="0" applyFont="1" applyBorder="1" applyAlignment="1">
      <alignment horizontal="center" vertical="center"/>
    </xf>
    <xf numFmtId="0" fontId="93" fillId="0" borderId="22" xfId="0" applyFont="1" applyBorder="1" applyAlignment="1">
      <alignment horizontal="center" vertical="center"/>
    </xf>
    <xf numFmtId="164" fontId="95" fillId="3" borderId="21" xfId="1" applyNumberFormat="1" applyFont="1" applyFill="1" applyBorder="1" applyAlignment="1" applyProtection="1">
      <alignment horizontal="center" vertical="center" wrapText="1"/>
      <protection locked="0"/>
    </xf>
    <xf numFmtId="164" fontId="95" fillId="3" borderId="3" xfId="1" applyNumberFormat="1" applyFont="1" applyFill="1" applyBorder="1" applyAlignment="1" applyProtection="1">
      <alignment horizontal="center" vertical="center" wrapText="1"/>
      <protection locked="0"/>
    </xf>
    <xf numFmtId="0" fontId="95" fillId="0" borderId="3" xfId="13" applyFont="1" applyBorder="1" applyAlignment="1" applyProtection="1">
      <alignment horizontal="center" vertical="center" wrapText="1"/>
      <protection locked="0"/>
    </xf>
    <xf numFmtId="164" fontId="95" fillId="3" borderId="22" xfId="1" applyNumberFormat="1" applyFont="1" applyFill="1" applyBorder="1" applyAlignment="1" applyProtection="1">
      <alignment horizontal="center" vertical="center" wrapText="1"/>
      <protection locked="0"/>
    </xf>
    <xf numFmtId="0" fontId="93" fillId="0" borderId="0" xfId="0" applyFont="1" applyAlignment="1">
      <alignment horizontal="center" vertical="center"/>
    </xf>
    <xf numFmtId="0" fontId="95" fillId="3" borderId="22" xfId="13" applyFont="1" applyFill="1" applyBorder="1" applyAlignment="1" applyProtection="1">
      <alignment horizontal="left" vertical="center"/>
      <protection locked="0"/>
    </xf>
    <xf numFmtId="43" fontId="93" fillId="0" borderId="21" xfId="7" applyFont="1" applyBorder="1" applyAlignment="1"/>
    <xf numFmtId="164" fontId="93" fillId="0" borderId="3" xfId="7" applyNumberFormat="1" applyFont="1" applyBorder="1" applyAlignment="1"/>
    <xf numFmtId="43" fontId="93" fillId="0" borderId="3" xfId="7" applyFont="1" applyBorder="1" applyAlignment="1"/>
    <xf numFmtId="43" fontId="93" fillId="0" borderId="22" xfId="7" applyFont="1" applyBorder="1" applyAlignment="1"/>
    <xf numFmtId="164" fontId="93" fillId="0" borderId="23" xfId="7" applyNumberFormat="1" applyFont="1" applyBorder="1" applyAlignment="1">
      <alignment wrapText="1"/>
    </xf>
    <xf numFmtId="164" fontId="93" fillId="0" borderId="23" xfId="7" applyNumberFormat="1" applyFont="1" applyBorder="1" applyAlignment="1"/>
    <xf numFmtId="164" fontId="93" fillId="36" borderId="54" xfId="7" applyNumberFormat="1" applyFont="1" applyFill="1" applyBorder="1" applyAlignment="1"/>
    <xf numFmtId="0" fontId="100" fillId="0" borderId="0" xfId="0" applyFont="1" applyAlignment="1"/>
    <xf numFmtId="0" fontId="95" fillId="3" borderId="24" xfId="9" applyFont="1" applyFill="1" applyBorder="1" applyAlignment="1" applyProtection="1">
      <alignment horizontal="left" vertical="center"/>
      <protection locked="0"/>
    </xf>
    <xf numFmtId="0" fontId="98" fillId="3" borderId="26" xfId="16" applyFont="1" applyFill="1" applyBorder="1" applyAlignment="1" applyProtection="1">
      <protection locked="0"/>
    </xf>
    <xf numFmtId="164" fontId="93" fillId="36" borderId="24" xfId="7" applyNumberFormat="1" applyFont="1" applyFill="1" applyBorder="1"/>
    <xf numFmtId="164" fontId="93" fillId="36" borderId="26" xfId="7" applyNumberFormat="1" applyFont="1" applyFill="1" applyBorder="1"/>
    <xf numFmtId="164" fontId="93" fillId="36" borderId="55" xfId="7" applyNumberFormat="1" applyFont="1" applyFill="1" applyBorder="1"/>
    <xf numFmtId="0" fontId="93" fillId="0" borderId="0" xfId="0" applyFont="1" applyBorder="1" applyAlignment="1">
      <alignment horizontal="center" vertical="center" wrapText="1"/>
    </xf>
    <xf numFmtId="0" fontId="93" fillId="0" borderId="0" xfId="0" applyFont="1" applyBorder="1" applyAlignment="1">
      <alignment vertical="center"/>
    </xf>
    <xf numFmtId="0" fontId="93" fillId="0" borderId="0" xfId="0" applyFont="1" applyBorder="1" applyAlignment="1">
      <alignment vertical="center" wrapText="1"/>
    </xf>
    <xf numFmtId="0" fontId="96" fillId="0" borderId="0" xfId="0" applyFont="1" applyFill="1" applyBorder="1" applyAlignment="1">
      <alignment horizontal="center" wrapText="1"/>
    </xf>
    <xf numFmtId="0" fontId="93" fillId="0" borderId="57" xfId="0" applyFont="1" applyBorder="1"/>
    <xf numFmtId="0" fontId="93" fillId="0" borderId="58" xfId="0" applyFont="1" applyBorder="1"/>
    <xf numFmtId="0" fontId="93" fillId="0" borderId="19" xfId="0" applyFont="1" applyBorder="1" applyAlignment="1">
      <alignment horizontal="center" vertical="center"/>
    </xf>
    <xf numFmtId="0" fontId="93" fillId="0" borderId="29" xfId="0" applyFont="1" applyBorder="1" applyAlignment="1">
      <alignment horizontal="center" vertical="center"/>
    </xf>
    <xf numFmtId="0" fontId="93" fillId="0" borderId="20" xfId="0" applyFont="1" applyBorder="1" applyAlignment="1">
      <alignment horizontal="center" vertical="center"/>
    </xf>
    <xf numFmtId="9" fontId="104" fillId="0" borderId="3" xfId="0" applyNumberFormat="1" applyFont="1" applyFill="1" applyBorder="1" applyAlignment="1">
      <alignment horizontal="center" vertical="center"/>
    </xf>
    <xf numFmtId="0" fontId="93" fillId="0" borderId="21" xfId="0" applyFont="1" applyBorder="1" applyAlignment="1">
      <alignment vertical="center"/>
    </xf>
    <xf numFmtId="0" fontId="95" fillId="3" borderId="3" xfId="13" applyFont="1" applyFill="1" applyBorder="1" applyAlignment="1" applyProtection="1">
      <alignment horizontal="left" vertical="center"/>
      <protection locked="0"/>
    </xf>
    <xf numFmtId="164" fontId="93" fillId="0" borderId="8" xfId="7" applyNumberFormat="1" applyFont="1" applyBorder="1" applyAlignment="1"/>
    <xf numFmtId="167" fontId="93" fillId="0" borderId="22" xfId="0" applyNumberFormat="1" applyFont="1" applyBorder="1" applyAlignment="1"/>
    <xf numFmtId="0" fontId="95" fillId="0" borderId="0" xfId="11" applyFont="1" applyFill="1" applyBorder="1" applyAlignment="1" applyProtection="1"/>
    <xf numFmtId="0" fontId="98" fillId="0" borderId="0" xfId="11" applyFont="1" applyFill="1" applyBorder="1" applyAlignment="1" applyProtection="1"/>
    <xf numFmtId="0" fontId="98" fillId="0" borderId="0" xfId="11" applyFont="1" applyFill="1" applyBorder="1" applyAlignment="1" applyProtection="1">
      <alignment horizontal="center"/>
    </xf>
    <xf numFmtId="0" fontId="93" fillId="0" borderId="4" xfId="0" applyFont="1" applyFill="1" applyBorder="1" applyAlignment="1">
      <alignment horizontal="center" vertical="center" wrapText="1"/>
    </xf>
    <xf numFmtId="0" fontId="93" fillId="0" borderId="5" xfId="0" applyFont="1" applyFill="1" applyBorder="1" applyAlignment="1">
      <alignment horizontal="center" vertical="center" wrapText="1"/>
    </xf>
    <xf numFmtId="0" fontId="93" fillId="0" borderId="64" xfId="0" applyFont="1" applyFill="1" applyBorder="1" applyAlignment="1">
      <alignment horizontal="center" vertical="center" wrapText="1"/>
    </xf>
    <xf numFmtId="0" fontId="93" fillId="0" borderId="6" xfId="0" applyFont="1" applyFill="1" applyBorder="1" applyAlignment="1">
      <alignment horizontal="center" vertical="center" wrapText="1"/>
    </xf>
    <xf numFmtId="167" fontId="97" fillId="0" borderId="0" xfId="0" applyNumberFormat="1" applyFont="1" applyBorder="1" applyAlignment="1">
      <alignment horizontal="center"/>
    </xf>
    <xf numFmtId="167" fontId="105" fillId="0" borderId="0" xfId="0" applyNumberFormat="1" applyFont="1" applyBorder="1" applyAlignment="1">
      <alignment horizontal="center"/>
    </xf>
    <xf numFmtId="167" fontId="106" fillId="0" borderId="0" xfId="0" applyNumberFormat="1" applyFont="1" applyFill="1" applyBorder="1" applyAlignment="1">
      <alignment horizontal="center"/>
    </xf>
    <xf numFmtId="0" fontId="96" fillId="0" borderId="0" xfId="21410" applyFont="1" applyFill="1" applyAlignment="1" applyProtection="1">
      <alignment horizontal="left" vertical="center"/>
      <protection locked="0"/>
    </xf>
    <xf numFmtId="0" fontId="96" fillId="36" borderId="19" xfId="0" applyFont="1" applyFill="1" applyBorder="1" applyAlignment="1">
      <alignment horizontal="center" vertical="center" wrapText="1"/>
    </xf>
    <xf numFmtId="0" fontId="96" fillId="36" borderId="20" xfId="0" applyFont="1" applyFill="1" applyBorder="1" applyAlignment="1">
      <alignment horizontal="center" vertical="center" wrapText="1"/>
    </xf>
    <xf numFmtId="0" fontId="93" fillId="0" borderId="0" xfId="0" applyFont="1" applyFill="1" applyAlignment="1">
      <alignment horizontal="center" vertical="center"/>
    </xf>
    <xf numFmtId="0" fontId="96" fillId="36" borderId="118" xfId="0" applyFont="1" applyFill="1" applyBorder="1" applyAlignment="1">
      <alignment horizontal="left" vertical="center" wrapText="1"/>
    </xf>
    <xf numFmtId="0" fontId="96" fillId="36" borderId="101" xfId="0" applyFont="1" applyFill="1" applyBorder="1" applyAlignment="1">
      <alignment horizontal="left" vertical="center" wrapText="1"/>
    </xf>
    <xf numFmtId="0" fontId="93" fillId="0" borderId="0" xfId="0" applyFont="1" applyFill="1" applyAlignment="1">
      <alignment horizontal="left" vertical="center"/>
    </xf>
    <xf numFmtId="0" fontId="93" fillId="0" borderId="118" xfId="0" applyFont="1" applyFill="1" applyBorder="1" applyAlignment="1">
      <alignment horizontal="right" vertical="center" wrapText="1"/>
    </xf>
    <xf numFmtId="0" fontId="93" fillId="0" borderId="101" xfId="0" applyFont="1" applyFill="1" applyBorder="1" applyAlignment="1">
      <alignment horizontal="left" vertical="center" wrapText="1"/>
    </xf>
    <xf numFmtId="49" fontId="93" fillId="0" borderId="118" xfId="0" applyNumberFormat="1" applyFont="1" applyFill="1" applyBorder="1" applyAlignment="1">
      <alignment horizontal="right" vertical="center" wrapText="1"/>
    </xf>
    <xf numFmtId="0" fontId="96" fillId="0" borderId="118" xfId="0" applyFont="1" applyFill="1" applyBorder="1" applyAlignment="1">
      <alignment horizontal="left" vertical="center" wrapText="1"/>
    </xf>
    <xf numFmtId="49" fontId="98" fillId="0" borderId="24" xfId="5" applyNumberFormat="1" applyFont="1" applyFill="1" applyBorder="1" applyAlignment="1" applyProtection="1">
      <alignment horizontal="left" vertical="center"/>
      <protection locked="0"/>
    </xf>
    <xf numFmtId="0" fontId="95" fillId="0" borderId="25" xfId="9" applyFont="1" applyFill="1" applyBorder="1" applyAlignment="1" applyProtection="1">
      <alignment horizontal="left" vertical="center" wrapText="1"/>
      <protection locked="0"/>
    </xf>
    <xf numFmtId="164" fontId="95" fillId="0" borderId="26" xfId="7" applyNumberFormat="1" applyFont="1" applyFill="1" applyBorder="1" applyAlignment="1" applyProtection="1">
      <alignment horizontal="right" vertical="center"/>
    </xf>
    <xf numFmtId="0" fontId="96" fillId="0" borderId="0" xfId="0" applyFont="1" applyAlignment="1">
      <alignment horizontal="center"/>
    </xf>
    <xf numFmtId="0" fontId="95" fillId="0" borderId="18" xfId="9" applyFont="1" applyFill="1" applyBorder="1" applyAlignment="1" applyProtection="1">
      <alignment horizontal="center" vertical="center"/>
      <protection locked="0"/>
    </xf>
    <xf numFmtId="0" fontId="98" fillId="3" borderId="5" xfId="9" applyFont="1" applyFill="1" applyBorder="1" applyAlignment="1" applyProtection="1">
      <alignment horizontal="center" vertical="center" wrapText="1"/>
      <protection locked="0"/>
    </xf>
    <xf numFmtId="164" fontId="95" fillId="3" borderId="20" xfId="2" applyNumberFormat="1" applyFont="1" applyFill="1" applyBorder="1" applyAlignment="1" applyProtection="1">
      <alignment horizontal="center" vertical="center"/>
      <protection locked="0"/>
    </xf>
    <xf numFmtId="0" fontId="95" fillId="0" borderId="21" xfId="9" applyFont="1" applyFill="1" applyBorder="1" applyAlignment="1" applyProtection="1">
      <alignment horizontal="center" vertical="center"/>
      <protection locked="0"/>
    </xf>
    <xf numFmtId="0" fontId="96" fillId="36" borderId="3" xfId="0" applyFont="1" applyFill="1" applyBorder="1" applyAlignment="1">
      <alignment horizontal="left" vertical="top" wrapText="1"/>
    </xf>
    <xf numFmtId="0" fontId="95" fillId="3" borderId="7" xfId="13" applyFont="1" applyFill="1" applyBorder="1" applyAlignment="1" applyProtection="1">
      <alignment vertical="center" wrapText="1"/>
      <protection locked="0"/>
    </xf>
    <xf numFmtId="0" fontId="95" fillId="3" borderId="3" xfId="13" applyFont="1" applyFill="1" applyBorder="1" applyAlignment="1" applyProtection="1">
      <alignment vertical="center" wrapText="1"/>
      <protection locked="0"/>
    </xf>
    <xf numFmtId="0" fontId="95" fillId="3" borderId="2" xfId="13" applyFont="1" applyFill="1" applyBorder="1" applyAlignment="1" applyProtection="1">
      <alignment vertical="center" wrapText="1"/>
      <protection locked="0"/>
    </xf>
    <xf numFmtId="0" fontId="97" fillId="0" borderId="0" xfId="0" applyFont="1" applyAlignment="1">
      <alignment wrapText="1"/>
    </xf>
    <xf numFmtId="0" fontId="95" fillId="3" borderId="7" xfId="13" applyFont="1" applyFill="1" applyBorder="1" applyAlignment="1" applyProtection="1">
      <alignment horizontal="left" vertical="center" wrapText="1"/>
      <protection locked="0"/>
    </xf>
    <xf numFmtId="0" fontId="95" fillId="3" borderId="3" xfId="9" applyFont="1" applyFill="1" applyBorder="1" applyAlignment="1" applyProtection="1">
      <alignment horizontal="left" vertical="center" wrapText="1"/>
      <protection locked="0"/>
    </xf>
    <xf numFmtId="0" fontId="95" fillId="0" borderId="3" xfId="13" applyFont="1" applyBorder="1" applyAlignment="1" applyProtection="1">
      <alignment horizontal="left" vertical="center" wrapText="1"/>
      <protection locked="0"/>
    </xf>
    <xf numFmtId="0" fontId="95" fillId="0" borderId="0" xfId="13" applyFont="1" applyBorder="1" applyAlignment="1" applyProtection="1">
      <alignment wrapText="1"/>
      <protection locked="0"/>
    </xf>
    <xf numFmtId="1" fontId="98" fillId="36" borderId="3" xfId="2" applyNumberFormat="1" applyFont="1" applyFill="1" applyBorder="1" applyAlignment="1" applyProtection="1">
      <alignment horizontal="left" vertical="top" wrapText="1"/>
    </xf>
    <xf numFmtId="0" fontId="95" fillId="0" borderId="21" xfId="9" applyFont="1" applyFill="1" applyBorder="1" applyAlignment="1" applyProtection="1">
      <alignment horizontal="center" vertical="center" wrapText="1"/>
      <protection locked="0"/>
    </xf>
    <xf numFmtId="0" fontId="98" fillId="3" borderId="3" xfId="13" applyFont="1" applyFill="1" applyBorder="1" applyAlignment="1" applyProtection="1">
      <alignment vertical="center" wrapText="1"/>
      <protection locked="0"/>
    </xf>
    <xf numFmtId="0" fontId="95" fillId="3" borderId="3" xfId="13" applyFont="1" applyFill="1" applyBorder="1" applyAlignment="1" applyProtection="1">
      <alignment horizontal="left" vertical="center" wrapText="1" indent="3"/>
      <protection locked="0"/>
    </xf>
    <xf numFmtId="0" fontId="98" fillId="36" borderId="3" xfId="13" applyFont="1" applyFill="1" applyBorder="1" applyAlignment="1" applyProtection="1">
      <alignment vertical="center" wrapText="1"/>
      <protection locked="0"/>
    </xf>
    <xf numFmtId="0" fontId="95" fillId="0" borderId="24" xfId="9" applyFont="1" applyFill="1" applyBorder="1" applyAlignment="1" applyProtection="1">
      <alignment horizontal="center" vertical="center" wrapText="1"/>
      <protection locked="0"/>
    </xf>
    <xf numFmtId="0" fontId="98" fillId="36" borderId="25" xfId="13" applyFont="1" applyFill="1" applyBorder="1" applyAlignment="1" applyProtection="1">
      <alignment vertical="center" wrapText="1"/>
      <protection locked="0"/>
    </xf>
    <xf numFmtId="0" fontId="98" fillId="0" borderId="0" xfId="11" applyFont="1" applyFill="1" applyBorder="1" applyAlignment="1" applyProtection="1">
      <alignment horizontal="center" vertical="center" wrapText="1"/>
    </xf>
    <xf numFmtId="0" fontId="103" fillId="0" borderId="0" xfId="11" applyFont="1" applyFill="1" applyBorder="1" applyAlignment="1" applyProtection="1">
      <alignment horizontal="right"/>
    </xf>
    <xf numFmtId="0" fontId="97" fillId="0" borderId="18" xfId="0" applyFont="1" applyBorder="1" applyAlignment="1">
      <alignment horizontal="center" vertical="center"/>
    </xf>
    <xf numFmtId="0" fontId="96" fillId="36" borderId="30" xfId="0" applyFont="1" applyFill="1" applyBorder="1" applyAlignment="1">
      <alignment wrapText="1"/>
    </xf>
    <xf numFmtId="164" fontId="97" fillId="36" borderId="20" xfId="7" applyNumberFormat="1" applyFont="1" applyFill="1" applyBorder="1" applyAlignment="1">
      <alignment horizontal="center" vertical="center"/>
    </xf>
    <xf numFmtId="0" fontId="93" fillId="0" borderId="9" xfId="0" applyFont="1" applyFill="1" applyBorder="1" applyAlignment="1"/>
    <xf numFmtId="164" fontId="97" fillId="0" borderId="22" xfId="7" applyNumberFormat="1" applyFont="1" applyBorder="1" applyAlignment="1"/>
    <xf numFmtId="0" fontId="97" fillId="0" borderId="0" xfId="0" applyFont="1" applyAlignment="1"/>
    <xf numFmtId="0" fontId="93" fillId="0" borderId="21" xfId="0" applyFont="1" applyBorder="1" applyAlignment="1">
      <alignment horizontal="center" vertical="center" wrapText="1"/>
    </xf>
    <xf numFmtId="0" fontId="93" fillId="0" borderId="9" xfId="0" applyFont="1" applyFill="1" applyBorder="1" applyAlignment="1">
      <alignment vertical="center" wrapText="1"/>
    </xf>
    <xf numFmtId="164" fontId="97" fillId="0" borderId="22" xfId="7" applyNumberFormat="1" applyFont="1" applyBorder="1" applyAlignment="1">
      <alignment wrapText="1"/>
    </xf>
    <xf numFmtId="0" fontId="96" fillId="36" borderId="9" xfId="0" applyFont="1" applyFill="1" applyBorder="1" applyAlignment="1">
      <alignment wrapText="1"/>
    </xf>
    <xf numFmtId="164" fontId="97" fillId="36" borderId="22" xfId="7" applyNumberFormat="1" applyFont="1" applyFill="1" applyBorder="1" applyAlignment="1">
      <alignment horizontal="center" vertical="center" wrapText="1"/>
    </xf>
    <xf numFmtId="0" fontId="93" fillId="0" borderId="9" xfId="0" applyFont="1" applyFill="1" applyBorder="1" applyAlignment="1">
      <alignment vertical="center"/>
    </xf>
    <xf numFmtId="0" fontId="93" fillId="0" borderId="9" xfId="0" applyFont="1" applyBorder="1" applyAlignment="1">
      <alignment wrapText="1"/>
    </xf>
    <xf numFmtId="164" fontId="97" fillId="0" borderId="22" xfId="7" applyNumberFormat="1" applyFont="1" applyFill="1" applyBorder="1" applyAlignment="1">
      <alignment wrapText="1"/>
    </xf>
    <xf numFmtId="0" fontId="93" fillId="0" borderId="24" xfId="0" applyFont="1" applyBorder="1" applyAlignment="1">
      <alignment horizontal="center" vertical="center" wrapText="1"/>
    </xf>
    <xf numFmtId="0" fontId="96" fillId="36" borderId="71" xfId="0" applyFont="1" applyFill="1" applyBorder="1" applyAlignment="1">
      <alignment wrapText="1"/>
    </xf>
    <xf numFmtId="164" fontId="97" fillId="36" borderId="26" xfId="7" applyNumberFormat="1" applyFont="1" applyFill="1" applyBorder="1" applyAlignment="1">
      <alignment horizontal="center" vertical="center" wrapText="1"/>
    </xf>
    <xf numFmtId="0" fontId="93" fillId="0" borderId="0" xfId="0" applyFont="1" applyAlignment="1">
      <alignment vertical="center"/>
    </xf>
    <xf numFmtId="0" fontId="95" fillId="0" borderId="1" xfId="11" applyFont="1" applyFill="1" applyBorder="1" applyAlignment="1" applyProtection="1"/>
    <xf numFmtId="0" fontId="98" fillId="0" borderId="1" xfId="11" applyFont="1" applyFill="1" applyBorder="1" applyAlignment="1" applyProtection="1">
      <alignment horizontal="left" vertical="center"/>
    </xf>
    <xf numFmtId="0" fontId="95" fillId="0" borderId="0" xfId="11" applyFont="1" applyFill="1" applyBorder="1" applyAlignment="1" applyProtection="1">
      <alignment horizontal="left"/>
    </xf>
    <xf numFmtId="0" fontId="95" fillId="0" borderId="18" xfId="11" applyFont="1" applyFill="1" applyBorder="1" applyAlignment="1" applyProtection="1">
      <alignment vertical="center"/>
    </xf>
    <xf numFmtId="0" fontId="95" fillId="0" borderId="19" xfId="11" applyFont="1" applyFill="1" applyBorder="1" applyAlignment="1" applyProtection="1">
      <alignment vertical="center"/>
    </xf>
    <xf numFmtId="0" fontId="98" fillId="0" borderId="19" xfId="11" applyFont="1" applyFill="1" applyBorder="1" applyAlignment="1" applyProtection="1">
      <alignment horizontal="center" vertical="center"/>
    </xf>
    <xf numFmtId="0" fontId="98" fillId="0" borderId="20" xfId="11" applyFont="1" applyFill="1" applyBorder="1" applyAlignment="1" applyProtection="1">
      <alignment horizontal="center" vertical="center"/>
    </xf>
    <xf numFmtId="0" fontId="95" fillId="0" borderId="0" xfId="11" applyFont="1" applyFill="1" applyBorder="1" applyAlignment="1" applyProtection="1">
      <alignment vertical="center"/>
    </xf>
    <xf numFmtId="0" fontId="97" fillId="0" borderId="118" xfId="0" applyFont="1" applyBorder="1"/>
    <xf numFmtId="0" fontId="93" fillId="0" borderId="7" xfId="0" applyFont="1" applyFill="1" applyBorder="1" applyAlignment="1">
      <alignment horizontal="center" vertical="center" wrapText="1"/>
    </xf>
    <xf numFmtId="0" fontId="93" fillId="0" borderId="67" xfId="0" applyFont="1" applyFill="1" applyBorder="1" applyAlignment="1">
      <alignment horizontal="center" vertical="center" wrapText="1"/>
    </xf>
    <xf numFmtId="0" fontId="97" fillId="0" borderId="118" xfId="0" applyFont="1" applyBorder="1" applyAlignment="1">
      <alignment horizontal="center"/>
    </xf>
    <xf numFmtId="0" fontId="93" fillId="0" borderId="100" xfId="0" applyFont="1" applyBorder="1" applyAlignment="1">
      <alignment vertical="center" wrapText="1"/>
    </xf>
    <xf numFmtId="167" fontId="93" fillId="0" borderId="101" xfId="0" applyNumberFormat="1" applyFont="1" applyBorder="1" applyAlignment="1">
      <alignment horizontal="center" vertical="center"/>
    </xf>
    <xf numFmtId="167" fontId="93" fillId="0" borderId="116" xfId="0" applyNumberFormat="1" applyFont="1" applyBorder="1" applyAlignment="1">
      <alignment horizontal="center" vertical="center"/>
    </xf>
    <xf numFmtId="167" fontId="102" fillId="0" borderId="101" xfId="0" applyNumberFormat="1" applyFont="1" applyBorder="1" applyAlignment="1">
      <alignment horizontal="center" vertical="center"/>
    </xf>
    <xf numFmtId="0" fontId="102" fillId="0" borderId="100" xfId="0" applyFont="1" applyBorder="1" applyAlignment="1">
      <alignment vertical="center" wrapText="1"/>
    </xf>
    <xf numFmtId="167" fontId="97" fillId="0" borderId="0" xfId="0" applyNumberFormat="1" applyFont="1"/>
    <xf numFmtId="0" fontId="97" fillId="0" borderId="24" xfId="0" applyFont="1" applyBorder="1"/>
    <xf numFmtId="0" fontId="96" fillId="36" borderId="119" xfId="0" applyFont="1" applyFill="1" applyBorder="1" applyAlignment="1">
      <alignment vertical="center" wrapText="1"/>
    </xf>
    <xf numFmtId="167" fontId="96" fillId="36" borderId="25" xfId="0" applyNumberFormat="1" applyFont="1" applyFill="1" applyBorder="1" applyAlignment="1">
      <alignment horizontal="center" vertical="center"/>
    </xf>
    <xf numFmtId="167" fontId="96" fillId="36" borderId="26" xfId="0" applyNumberFormat="1" applyFont="1" applyFill="1" applyBorder="1" applyAlignment="1">
      <alignment horizontal="center" vertical="center"/>
    </xf>
    <xf numFmtId="0" fontId="95" fillId="0" borderId="0" xfId="0" applyFont="1" applyBorder="1" applyAlignment="1">
      <alignment horizontal="left" wrapText="1"/>
    </xf>
    <xf numFmtId="0" fontId="98" fillId="0" borderId="0" xfId="0" applyFont="1" applyFill="1" applyBorder="1" applyAlignment="1">
      <alignment horizontal="center" wrapText="1"/>
    </xf>
    <xf numFmtId="0" fontId="95" fillId="0" borderId="0" xfId="0" applyFont="1" applyBorder="1" applyAlignment="1">
      <alignment horizontal="right" wrapText="1"/>
    </xf>
    <xf numFmtId="0" fontId="95" fillId="0" borderId="18" xfId="0" applyFont="1" applyBorder="1"/>
    <xf numFmtId="0" fontId="95" fillId="0" borderId="118" xfId="0" applyFont="1" applyBorder="1" applyAlignment="1">
      <alignment vertical="center"/>
    </xf>
    <xf numFmtId="0" fontId="95" fillId="0" borderId="102" xfId="0" applyFont="1" applyFill="1" applyBorder="1" applyAlignment="1">
      <alignment wrapText="1"/>
    </xf>
    <xf numFmtId="0" fontId="93" fillId="0" borderId="23" xfId="0" applyFont="1" applyBorder="1" applyAlignment="1"/>
    <xf numFmtId="0" fontId="95" fillId="0" borderId="21" xfId="0" applyFont="1" applyBorder="1" applyAlignment="1">
      <alignment vertical="center"/>
    </xf>
    <xf numFmtId="0" fontId="95" fillId="0" borderId="23" xfId="0" applyFont="1" applyBorder="1" applyAlignment="1"/>
    <xf numFmtId="0" fontId="95" fillId="0" borderId="102" xfId="0" applyFont="1" applyBorder="1" applyAlignment="1">
      <alignment wrapText="1"/>
    </xf>
    <xf numFmtId="0" fontId="95" fillId="0" borderId="102" xfId="0" applyFont="1" applyFill="1" applyBorder="1" applyAlignment="1">
      <alignment vertical="top" wrapText="1"/>
    </xf>
    <xf numFmtId="0" fontId="95" fillId="0" borderId="8" xfId="0" applyFont="1" applyBorder="1" applyAlignment="1">
      <alignment wrapText="1"/>
    </xf>
    <xf numFmtId="0" fontId="95" fillId="0" borderId="109" xfId="0" applyFont="1" applyBorder="1" applyAlignment="1">
      <alignment vertical="center"/>
    </xf>
    <xf numFmtId="0" fontId="95" fillId="0" borderId="97" xfId="0" applyFont="1" applyBorder="1" applyAlignment="1">
      <alignment wrapText="1"/>
    </xf>
    <xf numFmtId="0" fontId="93" fillId="0" borderId="121" xfId="0" applyFont="1" applyBorder="1" applyAlignment="1"/>
    <xf numFmtId="0" fontId="95" fillId="0" borderId="24" xfId="0" applyFont="1" applyBorder="1"/>
    <xf numFmtId="0" fontId="95" fillId="0" borderId="27" xfId="0" applyFont="1" applyBorder="1" applyAlignment="1">
      <alignment wrapText="1"/>
    </xf>
    <xf numFmtId="0" fontId="93" fillId="0" borderId="40" xfId="0" applyFont="1" applyBorder="1" applyAlignment="1"/>
    <xf numFmtId="0" fontId="100" fillId="0" borderId="0" xfId="0" applyFont="1" applyBorder="1"/>
    <xf numFmtId="0" fontId="93" fillId="0" borderId="1" xfId="0" applyFont="1" applyBorder="1"/>
    <xf numFmtId="0" fontId="96" fillId="0" borderId="1" xfId="0" applyFont="1" applyBorder="1" applyAlignment="1">
      <alignment horizontal="center"/>
    </xf>
    <xf numFmtId="0" fontId="103" fillId="0" borderId="1" xfId="0" applyFont="1" applyFill="1" applyBorder="1" applyAlignment="1">
      <alignment horizontal="center"/>
    </xf>
    <xf numFmtId="0" fontId="93" fillId="0" borderId="118" xfId="0" applyFont="1" applyBorder="1" applyAlignment="1">
      <alignment horizontal="center" vertical="center" wrapText="1"/>
    </xf>
    <xf numFmtId="0" fontId="93" fillId="0" borderId="118" xfId="0" applyFont="1" applyFill="1" applyBorder="1" applyAlignment="1">
      <alignment horizontal="center" vertical="center" wrapText="1"/>
    </xf>
    <xf numFmtId="0" fontId="93" fillId="0" borderId="25" xfId="0" applyFont="1" applyBorder="1" applyAlignment="1">
      <alignment vertical="center" wrapText="1"/>
    </xf>
    <xf numFmtId="3" fontId="93" fillId="36" borderId="25" xfId="0" applyNumberFormat="1" applyFont="1" applyFill="1" applyBorder="1" applyAlignment="1">
      <alignment vertical="center" wrapText="1"/>
    </xf>
    <xf numFmtId="0" fontId="93" fillId="0" borderId="0" xfId="0" applyFont="1" applyFill="1" applyBorder="1" applyAlignment="1">
      <alignment wrapText="1"/>
    </xf>
    <xf numFmtId="0" fontId="95" fillId="0" borderId="0" xfId="0" applyFont="1" applyFill="1" applyBorder="1" applyAlignment="1">
      <alignment horizontal="center"/>
    </xf>
    <xf numFmtId="0" fontId="95" fillId="0" borderId="0" xfId="0" applyFont="1" applyFill="1" applyAlignment="1">
      <alignment horizontal="center"/>
    </xf>
    <xf numFmtId="0" fontId="103" fillId="0" borderId="0" xfId="0" applyFont="1" applyFill="1" applyAlignment="1">
      <alignment horizontal="center"/>
    </xf>
    <xf numFmtId="0" fontId="95" fillId="0" borderId="3" xfId="0" applyFont="1" applyFill="1" applyBorder="1" applyAlignment="1" applyProtection="1">
      <alignment horizontal="center" vertical="center" wrapText="1"/>
    </xf>
    <xf numFmtId="0" fontId="95" fillId="0" borderId="22" xfId="0" applyFont="1" applyFill="1" applyBorder="1" applyAlignment="1" applyProtection="1">
      <alignment horizontal="center" vertical="center" wrapText="1"/>
    </xf>
    <xf numFmtId="0" fontId="93" fillId="0" borderId="21" xfId="0" applyFont="1" applyFill="1" applyBorder="1" applyAlignment="1">
      <alignment horizontal="center" vertical="center"/>
    </xf>
    <xf numFmtId="0" fontId="98" fillId="0" borderId="10" xfId="0" applyNumberFormat="1" applyFont="1" applyFill="1" applyBorder="1" applyAlignment="1">
      <alignment vertical="center" wrapText="1"/>
    </xf>
    <xf numFmtId="164" fontId="98" fillId="36" borderId="101" xfId="7" applyNumberFormat="1" applyFont="1" applyFill="1" applyBorder="1" applyAlignment="1" applyProtection="1">
      <alignment horizontal="right"/>
    </xf>
    <xf numFmtId="164" fontId="98" fillId="36" borderId="116" xfId="7" applyNumberFormat="1" applyFont="1" applyFill="1" applyBorder="1" applyAlignment="1" applyProtection="1">
      <alignment horizontal="right"/>
    </xf>
    <xf numFmtId="0" fontId="95" fillId="0" borderId="10" xfId="0" applyNumberFormat="1" applyFont="1" applyFill="1" applyBorder="1" applyAlignment="1">
      <alignment horizontal="left" vertical="center" wrapText="1"/>
    </xf>
    <xf numFmtId="164" fontId="95" fillId="0" borderId="101" xfId="7" applyNumberFormat="1" applyFont="1" applyFill="1" applyBorder="1" applyAlignment="1" applyProtection="1">
      <alignment horizontal="right"/>
    </xf>
    <xf numFmtId="164" fontId="95" fillId="36" borderId="101" xfId="7" applyNumberFormat="1" applyFont="1" applyFill="1" applyBorder="1" applyAlignment="1" applyProtection="1">
      <alignment horizontal="right"/>
    </xf>
    <xf numFmtId="164" fontId="95" fillId="36" borderId="116" xfId="7" applyNumberFormat="1" applyFont="1" applyFill="1" applyBorder="1" applyAlignment="1" applyProtection="1">
      <alignment horizontal="right"/>
    </xf>
    <xf numFmtId="0" fontId="103" fillId="0" borderId="10" xfId="0" applyFont="1" applyFill="1" applyBorder="1" applyAlignment="1" applyProtection="1">
      <alignment horizontal="left" vertical="center" indent="1"/>
      <protection locked="0"/>
    </xf>
    <xf numFmtId="0" fontId="103" fillId="0" borderId="10" xfId="0" applyFont="1" applyFill="1" applyBorder="1" applyAlignment="1" applyProtection="1">
      <alignment horizontal="left" vertical="center"/>
      <protection locked="0"/>
    </xf>
    <xf numFmtId="0" fontId="98" fillId="0" borderId="28" xfId="0" applyNumberFormat="1" applyFont="1" applyFill="1" applyBorder="1" applyAlignment="1">
      <alignment vertical="center" wrapText="1"/>
    </xf>
    <xf numFmtId="164" fontId="98" fillId="36" borderId="25" xfId="7" applyNumberFormat="1" applyFont="1" applyFill="1" applyBorder="1" applyAlignment="1" applyProtection="1">
      <alignment horizontal="right"/>
    </xf>
    <xf numFmtId="164" fontId="98" fillId="36" borderId="26" xfId="7" applyNumberFormat="1" applyFont="1" applyFill="1" applyBorder="1" applyAlignment="1" applyProtection="1">
      <alignment horizontal="right"/>
    </xf>
    <xf numFmtId="14" fontId="93" fillId="0" borderId="0" xfId="0" applyNumberFormat="1" applyFont="1" applyBorder="1" applyAlignment="1">
      <alignment horizontal="left"/>
    </xf>
    <xf numFmtId="0" fontId="95" fillId="0" borderId="0" xfId="0" applyFont="1" applyFill="1" applyBorder="1"/>
    <xf numFmtId="0" fontId="98" fillId="0" borderId="0" xfId="0" applyFont="1" applyAlignment="1">
      <alignment horizontal="center"/>
    </xf>
    <xf numFmtId="0" fontId="95" fillId="0" borderId="0" xfId="0" applyFont="1" applyFill="1" applyBorder="1" applyProtection="1">
      <protection locked="0"/>
    </xf>
    <xf numFmtId="0" fontId="95" fillId="0" borderId="18" xfId="0" applyFont="1" applyFill="1" applyBorder="1" applyAlignment="1">
      <alignment horizontal="left" vertical="center" indent="1"/>
    </xf>
    <xf numFmtId="0" fontId="95" fillId="0" borderId="19" xfId="0" applyFont="1" applyFill="1" applyBorder="1" applyAlignment="1">
      <alignment horizontal="left" vertical="center"/>
    </xf>
    <xf numFmtId="0" fontId="95" fillId="0" borderId="118" xfId="0" applyFont="1" applyFill="1" applyBorder="1" applyAlignment="1">
      <alignment horizontal="left" vertical="center" indent="1"/>
    </xf>
    <xf numFmtId="0" fontId="95" fillId="0" borderId="101" xfId="0" applyFont="1" applyFill="1" applyBorder="1" applyAlignment="1">
      <alignment horizontal="left" vertical="center"/>
    </xf>
    <xf numFmtId="0" fontId="95" fillId="0" borderId="101" xfId="0" applyFont="1" applyFill="1" applyBorder="1" applyAlignment="1">
      <alignment horizontal="center" vertical="center" wrapText="1"/>
    </xf>
    <xf numFmtId="0" fontId="95" fillId="0" borderId="116" xfId="0" applyFont="1" applyFill="1" applyBorder="1" applyAlignment="1">
      <alignment horizontal="center" vertical="center" wrapText="1"/>
    </xf>
    <xf numFmtId="0" fontId="95" fillId="0" borderId="118" xfId="0" applyFont="1" applyFill="1" applyBorder="1" applyAlignment="1">
      <alignment horizontal="left" indent="1"/>
    </xf>
    <xf numFmtId="0" fontId="98" fillId="0" borderId="101" xfId="0" applyFont="1" applyFill="1" applyBorder="1" applyAlignment="1">
      <alignment horizontal="center"/>
    </xf>
    <xf numFmtId="38" fontId="95" fillId="0" borderId="101" xfId="0" applyNumberFormat="1" applyFont="1" applyFill="1" applyBorder="1" applyAlignment="1" applyProtection="1">
      <alignment horizontal="right"/>
      <protection locked="0"/>
    </xf>
    <xf numFmtId="38" fontId="95" fillId="0" borderId="116" xfId="0" applyNumberFormat="1" applyFont="1" applyFill="1" applyBorder="1" applyAlignment="1" applyProtection="1">
      <alignment horizontal="right"/>
      <protection locked="0"/>
    </xf>
    <xf numFmtId="0" fontId="95" fillId="0" borderId="101" xfId="0" applyFont="1" applyFill="1" applyBorder="1" applyAlignment="1">
      <alignment horizontal="left" wrapText="1" indent="1"/>
    </xf>
    <xf numFmtId="164" fontId="95" fillId="0" borderId="101" xfId="7" applyNumberFormat="1" applyFont="1" applyFill="1" applyBorder="1" applyAlignment="1" applyProtection="1">
      <alignment horizontal="right"/>
      <protection locked="0"/>
    </xf>
    <xf numFmtId="164" fontId="95" fillId="36" borderId="101" xfId="7" applyNumberFormat="1" applyFont="1" applyFill="1" applyBorder="1" applyAlignment="1">
      <alignment horizontal="right"/>
    </xf>
    <xf numFmtId="0" fontId="95" fillId="0" borderId="101" xfId="0" applyFont="1" applyFill="1" applyBorder="1" applyAlignment="1">
      <alignment horizontal="left" wrapText="1" indent="2"/>
    </xf>
    <xf numFmtId="0" fontId="98" fillId="0" borderId="101" xfId="0" applyFont="1" applyFill="1" applyBorder="1" applyAlignment="1"/>
    <xf numFmtId="164" fontId="98" fillId="36" borderId="101" xfId="7" applyNumberFormat="1" applyFont="1" applyFill="1" applyBorder="1" applyAlignment="1">
      <alignment horizontal="right"/>
    </xf>
    <xf numFmtId="164" fontId="95" fillId="0" borderId="116" xfId="7" applyNumberFormat="1" applyFont="1" applyFill="1" applyBorder="1" applyAlignment="1" applyProtection="1">
      <alignment horizontal="right"/>
    </xf>
    <xf numFmtId="0" fontId="98" fillId="0" borderId="101" xfId="0" applyFont="1" applyFill="1" applyBorder="1" applyAlignment="1">
      <alignment horizontal="left"/>
    </xf>
    <xf numFmtId="164" fontId="98" fillId="0" borderId="101" xfId="7" applyNumberFormat="1" applyFont="1" applyFill="1" applyBorder="1" applyAlignment="1">
      <alignment horizontal="center"/>
    </xf>
    <xf numFmtId="164" fontId="98" fillId="0" borderId="116" xfId="7" applyNumberFormat="1" applyFont="1" applyFill="1" applyBorder="1" applyAlignment="1">
      <alignment horizontal="center"/>
    </xf>
    <xf numFmtId="0" fontId="95" fillId="0" borderId="101" xfId="0" applyFont="1" applyFill="1" applyBorder="1" applyAlignment="1">
      <alignment horizontal="left" indent="1"/>
    </xf>
    <xf numFmtId="164" fontId="95" fillId="0" borderId="116" xfId="7" applyNumberFormat="1" applyFont="1" applyFill="1" applyBorder="1" applyAlignment="1" applyProtection="1">
      <alignment horizontal="right"/>
      <protection locked="0"/>
    </xf>
    <xf numFmtId="164" fontId="95" fillId="36" borderId="101" xfId="7" applyNumberFormat="1" applyFont="1" applyFill="1" applyBorder="1" applyAlignment="1" applyProtection="1"/>
    <xf numFmtId="164" fontId="95" fillId="0" borderId="101" xfId="7" applyNumberFormat="1" applyFont="1" applyFill="1" applyBorder="1" applyAlignment="1" applyProtection="1">
      <protection locked="0"/>
    </xf>
    <xf numFmtId="164" fontId="95" fillId="36" borderId="116" xfId="7" applyNumberFormat="1" applyFont="1" applyFill="1" applyBorder="1" applyAlignment="1" applyProtection="1"/>
    <xf numFmtId="0" fontId="100" fillId="0" borderId="0" xfId="0" applyFont="1" applyAlignment="1">
      <alignment horizontal="left" indent="1"/>
    </xf>
    <xf numFmtId="0" fontId="98" fillId="0" borderId="101" xfId="0" applyFont="1" applyFill="1" applyBorder="1" applyAlignment="1">
      <alignment horizontal="left" indent="1"/>
    </xf>
    <xf numFmtId="0" fontId="98" fillId="0" borderId="101" xfId="0" applyFont="1" applyFill="1" applyBorder="1" applyAlignment="1">
      <alignment horizontal="center" vertical="center" wrapText="1"/>
    </xf>
    <xf numFmtId="164" fontId="95" fillId="0" borderId="101" xfId="7" applyNumberFormat="1" applyFont="1" applyFill="1" applyBorder="1" applyAlignment="1" applyProtection="1">
      <alignment horizontal="right" vertical="center"/>
      <protection locked="0"/>
    </xf>
    <xf numFmtId="0" fontId="95" fillId="0" borderId="24" xfId="0" applyFont="1" applyFill="1" applyBorder="1" applyAlignment="1">
      <alignment horizontal="left" vertical="center" indent="1"/>
    </xf>
    <xf numFmtId="0" fontId="98" fillId="0" borderId="25" xfId="0" applyFont="1" applyFill="1" applyBorder="1" applyAlignment="1"/>
    <xf numFmtId="164" fontId="98" fillId="36" borderId="25" xfId="7" applyNumberFormat="1" applyFont="1" applyFill="1" applyBorder="1" applyAlignment="1">
      <alignment horizontal="right"/>
    </xf>
    <xf numFmtId="0" fontId="95" fillId="0" borderId="0" xfId="0" applyFont="1" applyFill="1" applyBorder="1" applyProtection="1"/>
    <xf numFmtId="0" fontId="98" fillId="0" borderId="0" xfId="0" applyFont="1" applyFill="1" applyBorder="1" applyAlignment="1" applyProtection="1">
      <alignment horizontal="center" vertical="center"/>
    </xf>
    <xf numFmtId="10" fontId="95" fillId="0" borderId="0" xfId="6" applyNumberFormat="1" applyFont="1" applyFill="1" applyBorder="1" applyProtection="1">
      <protection locked="0"/>
    </xf>
    <xf numFmtId="0" fontId="103" fillId="0" borderId="0" xfId="0" applyFont="1" applyFill="1" applyBorder="1" applyProtection="1">
      <protection locked="0"/>
    </xf>
    <xf numFmtId="0" fontId="98" fillId="0" borderId="18" xfId="0" applyFont="1" applyFill="1" applyBorder="1" applyAlignment="1" applyProtection="1">
      <alignment horizontal="center" vertical="center"/>
    </xf>
    <xf numFmtId="0" fontId="95" fillId="0" borderId="19" xfId="0" applyFont="1" applyFill="1" applyBorder="1" applyProtection="1"/>
    <xf numFmtId="0" fontId="95" fillId="0" borderId="21" xfId="0" applyFont="1" applyFill="1" applyBorder="1" applyAlignment="1" applyProtection="1">
      <alignment horizontal="left" indent="1"/>
    </xf>
    <xf numFmtId="0" fontId="98" fillId="0" borderId="8" xfId="0" applyFont="1" applyFill="1" applyBorder="1" applyAlignment="1" applyProtection="1">
      <alignment horizontal="center"/>
    </xf>
    <xf numFmtId="0" fontId="95" fillId="0" borderId="8" xfId="0" applyFont="1" applyFill="1" applyBorder="1" applyAlignment="1" applyProtection="1">
      <alignment horizontal="left" indent="1"/>
    </xf>
    <xf numFmtId="164" fontId="95" fillId="0" borderId="100" xfId="7" applyNumberFormat="1" applyFont="1" applyFill="1" applyBorder="1" applyAlignment="1" applyProtection="1">
      <alignment horizontal="right"/>
    </xf>
    <xf numFmtId="0" fontId="95" fillId="0" borderId="8" xfId="0" applyFont="1" applyFill="1" applyBorder="1" applyAlignment="1" applyProtection="1">
      <alignment horizontal="left" indent="2"/>
    </xf>
    <xf numFmtId="0" fontId="98" fillId="0" borderId="8" xfId="0" applyFont="1" applyFill="1" applyBorder="1" applyAlignment="1" applyProtection="1"/>
    <xf numFmtId="164" fontId="95" fillId="0" borderId="100" xfId="7" applyNumberFormat="1" applyFont="1" applyFill="1" applyBorder="1" applyAlignment="1" applyProtection="1">
      <alignment horizontal="right"/>
      <protection locked="0"/>
    </xf>
    <xf numFmtId="164" fontId="98" fillId="0" borderId="101" xfId="7" applyNumberFormat="1" applyFont="1" applyFill="1" applyBorder="1" applyAlignment="1" applyProtection="1">
      <alignment horizontal="right"/>
    </xf>
    <xf numFmtId="164" fontId="98" fillId="0" borderId="101" xfId="7" applyNumberFormat="1" applyFont="1" applyFill="1" applyBorder="1" applyAlignment="1" applyProtection="1">
      <alignment horizontal="right"/>
      <protection locked="0"/>
    </xf>
    <xf numFmtId="164" fontId="98" fillId="0" borderId="100" xfId="7" applyNumberFormat="1" applyFont="1" applyFill="1" applyBorder="1" applyAlignment="1" applyProtection="1">
      <alignment horizontal="right"/>
    </xf>
    <xf numFmtId="0" fontId="95" fillId="0" borderId="24" xfId="0" applyFont="1" applyFill="1" applyBorder="1" applyAlignment="1" applyProtection="1">
      <alignment horizontal="left" indent="1"/>
    </xf>
    <xf numFmtId="0" fontId="98" fillId="0" borderId="27" xfId="0" applyFont="1" applyFill="1" applyBorder="1" applyAlignment="1" applyProtection="1"/>
    <xf numFmtId="0" fontId="102" fillId="0" borderId="0" xfId="0" applyFont="1" applyAlignment="1">
      <alignment vertical="center"/>
    </xf>
    <xf numFmtId="0" fontId="95" fillId="0" borderId="118" xfId="0" applyFont="1" applyFill="1" applyBorder="1" applyAlignment="1">
      <alignment horizontal="center" vertical="center" wrapText="1"/>
    </xf>
    <xf numFmtId="0" fontId="98" fillId="0" borderId="123" xfId="0" applyFont="1" applyFill="1" applyBorder="1" applyAlignment="1">
      <alignment horizontal="center" vertical="center" wrapText="1"/>
    </xf>
    <xf numFmtId="169" fontId="95" fillId="37" borderId="124" xfId="20" applyFont="1" applyBorder="1"/>
    <xf numFmtId="0" fontId="99" fillId="0" borderId="123" xfId="0" applyFont="1" applyFill="1" applyBorder="1" applyAlignment="1">
      <alignment horizontal="left" vertical="center" wrapText="1"/>
    </xf>
    <xf numFmtId="0" fontId="95" fillId="0" borderId="118" xfId="0" applyFont="1" applyFill="1" applyBorder="1" applyAlignment="1">
      <alignment horizontal="right" vertical="center" wrapText="1"/>
    </xf>
    <xf numFmtId="0" fontId="95" fillId="0" borderId="123" xfId="0" applyFont="1" applyFill="1" applyBorder="1" applyAlignment="1">
      <alignment vertical="center" wrapText="1"/>
    </xf>
    <xf numFmtId="193" fontId="93" fillId="0" borderId="123" xfId="0" applyNumberFormat="1" applyFont="1" applyFill="1" applyBorder="1" applyAlignment="1" applyProtection="1">
      <alignment vertical="center" wrapText="1"/>
      <protection locked="0"/>
    </xf>
    <xf numFmtId="193" fontId="93" fillId="0" borderId="125" xfId="0" applyNumberFormat="1" applyFont="1" applyFill="1" applyBorder="1" applyAlignment="1" applyProtection="1">
      <alignment vertical="center" wrapText="1"/>
      <protection locked="0"/>
    </xf>
    <xf numFmtId="0" fontId="95" fillId="0" borderId="118" xfId="0" applyFont="1" applyBorder="1" applyAlignment="1">
      <alignment horizontal="right" vertical="center" wrapText="1"/>
    </xf>
    <xf numFmtId="0" fontId="95" fillId="0" borderId="123" xfId="0" applyFont="1" applyBorder="1" applyAlignment="1">
      <alignment vertical="center" wrapText="1"/>
    </xf>
    <xf numFmtId="10" fontId="95" fillId="0" borderId="123" xfId="20641" applyNumberFormat="1" applyFont="1" applyFill="1" applyBorder="1" applyAlignment="1" applyProtection="1">
      <alignment vertical="center" wrapText="1"/>
      <protection locked="0"/>
    </xf>
    <xf numFmtId="10" fontId="95" fillId="0" borderId="123" xfId="20641" applyNumberFormat="1" applyFont="1" applyBorder="1" applyAlignment="1" applyProtection="1">
      <alignment vertical="center" wrapText="1"/>
      <protection locked="0"/>
    </xf>
    <xf numFmtId="10" fontId="95" fillId="0" borderId="125" xfId="20641" applyNumberFormat="1" applyFont="1" applyBorder="1" applyAlignment="1" applyProtection="1">
      <alignment vertical="center" wrapText="1"/>
      <protection locked="0"/>
    </xf>
    <xf numFmtId="0" fontId="95" fillId="2" borderId="118" xfId="0" applyFont="1" applyFill="1" applyBorder="1" applyAlignment="1">
      <alignment horizontal="right" vertical="center"/>
    </xf>
    <xf numFmtId="0" fontId="95" fillId="2" borderId="123" xfId="0" applyFont="1" applyFill="1" applyBorder="1" applyAlignment="1">
      <alignment vertical="center"/>
    </xf>
    <xf numFmtId="10" fontId="95" fillId="0" borderId="125" xfId="20641" applyNumberFormat="1" applyFont="1" applyFill="1" applyBorder="1" applyAlignment="1" applyProtection="1">
      <alignment vertical="center" wrapText="1"/>
      <protection locked="0"/>
    </xf>
    <xf numFmtId="193" fontId="95" fillId="2" borderId="123" xfId="0" applyNumberFormat="1" applyFont="1" applyFill="1" applyBorder="1" applyAlignment="1" applyProtection="1">
      <alignment vertical="center"/>
      <protection locked="0"/>
    </xf>
    <xf numFmtId="0" fontId="98" fillId="0" borderId="118" xfId="0" applyFont="1" applyFill="1" applyBorder="1" applyAlignment="1">
      <alignment horizontal="center" vertical="center" wrapText="1"/>
    </xf>
    <xf numFmtId="0" fontId="95" fillId="0" borderId="123" xfId="0" applyFont="1" applyFill="1" applyBorder="1" applyAlignment="1">
      <alignment horizontal="left" vertical="center" wrapText="1"/>
    </xf>
    <xf numFmtId="164" fontId="95" fillId="0" borderId="123" xfId="7" applyNumberFormat="1" applyFont="1" applyFill="1" applyBorder="1" applyAlignment="1" applyProtection="1">
      <alignment horizontal="right" vertical="center" wrapText="1"/>
      <protection locked="0"/>
    </xf>
    <xf numFmtId="164" fontId="95" fillId="0" borderId="125" xfId="7" applyNumberFormat="1" applyFont="1" applyFill="1" applyBorder="1" applyAlignment="1" applyProtection="1">
      <alignment horizontal="right" vertical="center" wrapText="1"/>
      <protection locked="0"/>
    </xf>
    <xf numFmtId="10" fontId="95" fillId="0" borderId="26" xfId="20641" applyNumberFormat="1" applyFont="1" applyFill="1" applyBorder="1" applyAlignment="1" applyProtection="1">
      <alignment vertical="center"/>
      <protection locked="0"/>
    </xf>
    <xf numFmtId="0" fontId="93" fillId="0" borderId="101" xfId="0" applyFont="1" applyFill="1" applyBorder="1"/>
    <xf numFmtId="0" fontId="93" fillId="0" borderId="19" xfId="0" applyFont="1" applyFill="1" applyBorder="1" applyAlignment="1">
      <alignment horizontal="center" vertical="center" wrapText="1"/>
    </xf>
    <xf numFmtId="0" fontId="93" fillId="0" borderId="20" xfId="0" applyFont="1" applyFill="1" applyBorder="1" applyAlignment="1">
      <alignment horizontal="center" vertical="center" wrapText="1"/>
    </xf>
    <xf numFmtId="3" fontId="100" fillId="0" borderId="0" xfId="0" applyNumberFormat="1" applyFont="1"/>
    <xf numFmtId="167" fontId="93" fillId="0" borderId="0" xfId="0" applyNumberFormat="1" applyFont="1"/>
    <xf numFmtId="193" fontId="95" fillId="36" borderId="125" xfId="2" applyNumberFormat="1" applyFont="1" applyFill="1" applyBorder="1" applyAlignment="1" applyProtection="1">
      <alignment vertical="top"/>
    </xf>
    <xf numFmtId="193" fontId="95" fillId="3" borderId="125" xfId="2" applyNumberFormat="1" applyFont="1" applyFill="1" applyBorder="1" applyAlignment="1" applyProtection="1">
      <alignment vertical="top"/>
      <protection locked="0"/>
    </xf>
    <xf numFmtId="193" fontId="95" fillId="36" borderId="125" xfId="2" applyNumberFormat="1" applyFont="1" applyFill="1" applyBorder="1" applyAlignment="1" applyProtection="1">
      <alignment vertical="top" wrapText="1"/>
    </xf>
    <xf numFmtId="193" fontId="95" fillId="3" borderId="125" xfId="2" applyNumberFormat="1" applyFont="1" applyFill="1" applyBorder="1" applyAlignment="1" applyProtection="1">
      <alignment vertical="top" wrapText="1"/>
      <protection locked="0"/>
    </xf>
    <xf numFmtId="193" fontId="95" fillId="36" borderId="125" xfId="2" applyNumberFormat="1" applyFont="1" applyFill="1" applyBorder="1" applyAlignment="1" applyProtection="1">
      <alignment vertical="top" wrapText="1"/>
      <protection locked="0"/>
    </xf>
    <xf numFmtId="193" fontId="95" fillId="36" borderId="26" xfId="2" applyNumberFormat="1" applyFont="1" applyFill="1" applyBorder="1" applyAlignment="1" applyProtection="1">
      <alignment vertical="top" wrapText="1"/>
    </xf>
    <xf numFmtId="0" fontId="96" fillId="36" borderId="126" xfId="0" applyFont="1" applyFill="1" applyBorder="1" applyAlignment="1">
      <alignment horizontal="left" vertical="center" wrapText="1"/>
    </xf>
    <xf numFmtId="0" fontId="96" fillId="36" borderId="127" xfId="0" applyFont="1" applyFill="1" applyBorder="1" applyAlignment="1">
      <alignment horizontal="left" vertical="center" wrapText="1"/>
    </xf>
    <xf numFmtId="10" fontId="95" fillId="0" borderId="126" xfId="20961" applyNumberFormat="1" applyFont="1" applyFill="1" applyBorder="1" applyAlignment="1">
      <alignment horizontal="left" vertical="center" wrapText="1"/>
    </xf>
    <xf numFmtId="164" fontId="93" fillId="0" borderId="127" xfId="7" applyNumberFormat="1" applyFont="1" applyFill="1" applyBorder="1" applyAlignment="1">
      <alignment horizontal="right" vertical="center" wrapText="1"/>
    </xf>
    <xf numFmtId="10" fontId="93" fillId="0" borderId="126" xfId="20961" applyNumberFormat="1" applyFont="1" applyFill="1" applyBorder="1" applyAlignment="1">
      <alignment horizontal="left" vertical="center" wrapText="1"/>
    </xf>
    <xf numFmtId="10" fontId="96" fillId="36" borderId="126" xfId="0" applyNumberFormat="1" applyFont="1" applyFill="1" applyBorder="1" applyAlignment="1">
      <alignment horizontal="left" vertical="center" wrapText="1"/>
    </xf>
    <xf numFmtId="164" fontId="96" fillId="36" borderId="127" xfId="7" applyNumberFormat="1" applyFont="1" applyFill="1" applyBorder="1" applyAlignment="1">
      <alignment horizontal="right" vertical="center" wrapText="1"/>
    </xf>
    <xf numFmtId="10" fontId="96" fillId="36" borderId="126" xfId="20961" applyNumberFormat="1" applyFont="1" applyFill="1" applyBorder="1" applyAlignment="1">
      <alignment horizontal="left" vertical="center" wrapText="1"/>
    </xf>
    <xf numFmtId="10" fontId="96" fillId="36" borderId="126" xfId="0" applyNumberFormat="1" applyFont="1" applyFill="1" applyBorder="1" applyAlignment="1">
      <alignment horizontal="center" vertical="center" wrapText="1"/>
    </xf>
    <xf numFmtId="164" fontId="96" fillId="36" borderId="127" xfId="7" applyNumberFormat="1" applyFont="1" applyFill="1" applyBorder="1" applyAlignment="1">
      <alignment horizontal="center" vertical="center" wrapText="1"/>
    </xf>
    <xf numFmtId="0" fontId="9" fillId="0" borderId="118" xfId="0" applyFont="1" applyBorder="1" applyAlignment="1">
      <alignment horizontal="center"/>
    </xf>
    <xf numFmtId="0" fontId="9" fillId="0" borderId="128" xfId="0" applyFont="1" applyBorder="1" applyAlignment="1">
      <alignment wrapText="1"/>
    </xf>
    <xf numFmtId="193" fontId="9" fillId="0" borderId="129" xfId="0" applyNumberFormat="1" applyFont="1" applyBorder="1" applyAlignment="1">
      <alignment vertical="center"/>
    </xf>
    <xf numFmtId="167" fontId="9" fillId="0" borderId="130" xfId="0" applyNumberFormat="1" applyFont="1" applyBorder="1" applyAlignment="1">
      <alignment horizontal="center"/>
    </xf>
    <xf numFmtId="0" fontId="9" fillId="0" borderId="12" xfId="0" applyFont="1" applyBorder="1" applyAlignment="1">
      <alignment wrapText="1"/>
    </xf>
    <xf numFmtId="193" fontId="9" fillId="0" borderId="14" xfId="0" applyNumberFormat="1" applyFont="1" applyBorder="1" applyAlignment="1">
      <alignment vertical="center"/>
    </xf>
    <xf numFmtId="167" fontId="9" fillId="0" borderId="63" xfId="0" applyNumberFormat="1" applyFont="1" applyBorder="1" applyAlignment="1">
      <alignment horizontal="center"/>
    </xf>
    <xf numFmtId="193" fontId="107" fillId="0" borderId="14" xfId="0" applyNumberFormat="1" applyFont="1" applyBorder="1" applyAlignment="1">
      <alignment vertical="center"/>
    </xf>
    <xf numFmtId="167" fontId="107" fillId="0" borderId="63" xfId="0" applyNumberFormat="1" applyFont="1" applyBorder="1" applyAlignment="1">
      <alignment horizontal="center"/>
    </xf>
    <xf numFmtId="0" fontId="107" fillId="0" borderId="12" xfId="0" applyFont="1" applyBorder="1" applyAlignment="1">
      <alignment wrapText="1"/>
    </xf>
    <xf numFmtId="0" fontId="107" fillId="0" borderId="12" xfId="0" applyFont="1" applyBorder="1" applyAlignment="1">
      <alignment horizontal="right" wrapText="1"/>
    </xf>
    <xf numFmtId="193" fontId="9" fillId="36" borderId="14" xfId="0" applyNumberFormat="1" applyFont="1" applyFill="1" applyBorder="1" applyAlignment="1">
      <alignment vertical="center"/>
    </xf>
    <xf numFmtId="167" fontId="108" fillId="77" borderId="63" xfId="0" applyNumberFormat="1" applyFont="1" applyFill="1" applyBorder="1" applyAlignment="1">
      <alignment horizontal="center"/>
    </xf>
    <xf numFmtId="0" fontId="9" fillId="0" borderId="13" xfId="0" applyFont="1" applyBorder="1" applyAlignment="1">
      <alignment wrapText="1"/>
    </xf>
    <xf numFmtId="193" fontId="9" fillId="0" borderId="15" xfId="0" applyNumberFormat="1" applyFont="1" applyBorder="1" applyAlignment="1">
      <alignment vertical="center"/>
    </xf>
    <xf numFmtId="167" fontId="9" fillId="0" borderId="65" xfId="0" applyNumberFormat="1" applyFont="1" applyBorder="1" applyAlignment="1">
      <alignment horizontal="center"/>
    </xf>
    <xf numFmtId="0" fontId="109" fillId="36" borderId="16" xfId="0" applyFont="1" applyFill="1" applyBorder="1" applyAlignment="1">
      <alignment wrapText="1"/>
    </xf>
    <xf numFmtId="193" fontId="109" fillId="36" borderId="131" xfId="0" applyNumberFormat="1" applyFont="1" applyFill="1" applyBorder="1" applyAlignment="1">
      <alignment vertical="center"/>
    </xf>
    <xf numFmtId="167" fontId="109" fillId="36" borderId="132" xfId="0" applyNumberFormat="1" applyFont="1" applyFill="1" applyBorder="1" applyAlignment="1">
      <alignment horizontal="center"/>
    </xf>
    <xf numFmtId="193" fontId="9" fillId="0" borderId="17" xfId="0" applyNumberFormat="1" applyFont="1" applyBorder="1" applyAlignment="1">
      <alignment vertical="center"/>
    </xf>
    <xf numFmtId="167" fontId="9" fillId="0" borderId="62" xfId="0" applyNumberFormat="1" applyFont="1" applyBorder="1" applyAlignment="1">
      <alignment horizontal="center"/>
    </xf>
    <xf numFmtId="0" fontId="107" fillId="0" borderId="13" xfId="0" applyFont="1" applyBorder="1" applyAlignment="1">
      <alignment horizontal="right" wrapText="1"/>
    </xf>
    <xf numFmtId="193" fontId="107" fillId="0" borderId="15" xfId="0" applyNumberFormat="1" applyFont="1" applyBorder="1" applyAlignment="1">
      <alignment vertical="center"/>
    </xf>
    <xf numFmtId="167" fontId="9" fillId="0" borderId="133" xfId="0" applyNumberFormat="1" applyFont="1" applyBorder="1" applyAlignment="1">
      <alignment horizontal="center"/>
    </xf>
    <xf numFmtId="0" fontId="109" fillId="36" borderId="134" xfId="0" applyFont="1" applyFill="1" applyBorder="1" applyAlignment="1">
      <alignment wrapText="1"/>
    </xf>
    <xf numFmtId="0" fontId="9" fillId="0" borderId="24" xfId="0" applyFont="1" applyBorder="1" applyAlignment="1">
      <alignment horizontal="center"/>
    </xf>
    <xf numFmtId="0" fontId="109" fillId="36" borderId="59" xfId="0" applyFont="1" applyFill="1" applyBorder="1" applyAlignment="1">
      <alignment wrapText="1"/>
    </xf>
    <xf numFmtId="193" fontId="109" fillId="36" borderId="60" xfId="0" applyNumberFormat="1" applyFont="1" applyFill="1" applyBorder="1" applyAlignment="1">
      <alignment vertical="center"/>
    </xf>
    <xf numFmtId="167" fontId="109" fillId="36" borderId="61" xfId="0" applyNumberFormat="1" applyFont="1" applyFill="1" applyBorder="1" applyAlignment="1">
      <alignment horizontal="center"/>
    </xf>
    <xf numFmtId="9" fontId="93" fillId="0" borderId="127" xfId="20961" applyNumberFormat="1" applyFont="1" applyBorder="1"/>
    <xf numFmtId="9" fontId="93" fillId="0" borderId="127" xfId="20961" applyNumberFormat="1" applyFont="1" applyBorder="1" applyAlignment="1">
      <alignment horizontal="right"/>
    </xf>
    <xf numFmtId="9" fontId="93" fillId="36" borderId="26" xfId="20961" applyNumberFormat="1" applyFont="1" applyFill="1" applyBorder="1"/>
    <xf numFmtId="165" fontId="7" fillId="3" borderId="126" xfId="8" applyNumberFormat="1" applyFont="1" applyFill="1" applyBorder="1" applyAlignment="1" applyProtection="1">
      <alignment horizontal="right" wrapText="1"/>
      <protection locked="0"/>
    </xf>
    <xf numFmtId="165" fontId="7" fillId="4" borderId="126" xfId="8" applyNumberFormat="1" applyFont="1" applyFill="1" applyBorder="1" applyAlignment="1" applyProtection="1">
      <alignment horizontal="right" wrapText="1"/>
      <protection locked="0"/>
    </xf>
    <xf numFmtId="0" fontId="7" fillId="3" borderId="126" xfId="5" applyFont="1" applyFill="1" applyBorder="1" applyProtection="1">
      <protection locked="0"/>
    </xf>
    <xf numFmtId="164" fontId="7" fillId="3" borderId="126" xfId="7" applyNumberFormat="1" applyFont="1" applyFill="1" applyBorder="1" applyProtection="1">
      <protection locked="0"/>
    </xf>
    <xf numFmtId="193" fontId="7" fillId="3" borderId="126" xfId="5" applyNumberFormat="1" applyFont="1" applyFill="1" applyBorder="1" applyProtection="1">
      <protection locked="0"/>
    </xf>
    <xf numFmtId="14" fontId="93" fillId="0" borderId="0" xfId="0" applyNumberFormat="1" applyFont="1" applyFill="1" applyBorder="1" applyAlignment="1">
      <alignment horizontal="left"/>
    </xf>
    <xf numFmtId="0" fontId="93" fillId="0" borderId="18" xfId="0" applyFont="1" applyBorder="1" applyAlignment="1">
      <alignment vertical="center" wrapText="1"/>
    </xf>
    <xf numFmtId="0" fontId="96" fillId="0" borderId="19" xfId="0" applyFont="1" applyBorder="1" applyAlignment="1">
      <alignment vertical="center" wrapText="1"/>
    </xf>
    <xf numFmtId="0" fontId="93" fillId="0" borderId="126" xfId="0" applyFont="1" applyBorder="1" applyAlignment="1">
      <alignment vertical="center" wrapText="1"/>
    </xf>
    <xf numFmtId="3" fontId="93" fillId="36" borderId="126" xfId="0" applyNumberFormat="1" applyFont="1" applyFill="1" applyBorder="1" applyAlignment="1">
      <alignment vertical="center" wrapText="1"/>
    </xf>
    <xf numFmtId="3" fontId="93" fillId="36" borderId="127" xfId="0" applyNumberFormat="1" applyFont="1" applyFill="1" applyBorder="1" applyAlignment="1">
      <alignment vertical="center" wrapText="1"/>
    </xf>
    <xf numFmtId="14" fontId="95" fillId="3" borderId="126" xfId="8" quotePrefix="1" applyNumberFormat="1" applyFont="1" applyFill="1" applyBorder="1" applyAlignment="1" applyProtection="1">
      <alignment horizontal="left" vertical="center" wrapText="1" indent="2"/>
      <protection locked="0"/>
    </xf>
    <xf numFmtId="164" fontId="93" fillId="0" borderId="126" xfId="7" applyNumberFormat="1" applyFont="1" applyBorder="1" applyAlignment="1">
      <alignment vertical="center" wrapText="1"/>
    </xf>
    <xf numFmtId="164" fontId="93" fillId="0" borderId="127" xfId="7" applyNumberFormat="1" applyFont="1" applyBorder="1" applyAlignment="1">
      <alignment vertical="center" wrapText="1"/>
    </xf>
    <xf numFmtId="14" fontId="95" fillId="3" borderId="126" xfId="8" quotePrefix="1" applyNumberFormat="1" applyFont="1" applyFill="1" applyBorder="1" applyAlignment="1" applyProtection="1">
      <alignment horizontal="left" vertical="center" wrapText="1" indent="3"/>
      <protection locked="0"/>
    </xf>
    <xf numFmtId="0" fontId="93" fillId="0" borderId="126" xfId="0" applyFont="1" applyFill="1" applyBorder="1" applyAlignment="1">
      <alignment horizontal="left" vertical="center" wrapText="1" indent="2"/>
    </xf>
    <xf numFmtId="164" fontId="93" fillId="0" borderId="126" xfId="7" applyNumberFormat="1" applyFont="1" applyFill="1" applyBorder="1" applyAlignment="1">
      <alignment vertical="center" wrapText="1"/>
    </xf>
    <xf numFmtId="164" fontId="93" fillId="0" borderId="127" xfId="7" applyNumberFormat="1" applyFont="1" applyFill="1" applyBorder="1" applyAlignment="1">
      <alignment vertical="center" wrapText="1"/>
    </xf>
    <xf numFmtId="0" fontId="93" fillId="0" borderId="126" xfId="0" applyFont="1" applyFill="1" applyBorder="1" applyAlignment="1">
      <alignment vertical="center" wrapText="1"/>
    </xf>
    <xf numFmtId="3" fontId="93" fillId="36" borderId="26" xfId="0" applyNumberFormat="1" applyFont="1" applyFill="1" applyBorder="1" applyAlignment="1">
      <alignment vertical="center" wrapText="1"/>
    </xf>
    <xf numFmtId="0" fontId="93" fillId="0" borderId="122" xfId="0" applyFont="1" applyBorder="1" applyAlignment="1"/>
    <xf numFmtId="164" fontId="93" fillId="0" borderId="0" xfId="0" applyNumberFormat="1" applyFont="1"/>
    <xf numFmtId="10" fontId="93" fillId="0" borderId="122" xfId="0" applyNumberFormat="1" applyFont="1" applyBorder="1" applyAlignment="1"/>
    <xf numFmtId="10" fontId="93" fillId="0" borderId="121" xfId="0" applyNumberFormat="1" applyFont="1" applyBorder="1" applyAlignment="1"/>
    <xf numFmtId="9" fontId="93" fillId="0" borderId="95" xfId="20961" applyNumberFormat="1" applyFont="1" applyFill="1" applyBorder="1" applyAlignment="1">
      <alignment vertical="center"/>
    </xf>
    <xf numFmtId="9" fontId="93" fillId="0" borderId="112" xfId="20961" applyNumberFormat="1" applyFont="1" applyFill="1" applyBorder="1" applyAlignment="1">
      <alignment vertical="center"/>
    </xf>
    <xf numFmtId="164" fontId="95" fillId="3" borderId="125" xfId="7" applyNumberFormat="1" applyFont="1" applyFill="1" applyBorder="1" applyAlignment="1" applyProtection="1">
      <alignment vertical="top" wrapText="1"/>
      <protection locked="0"/>
    </xf>
    <xf numFmtId="10" fontId="92" fillId="0" borderId="126" xfId="20961" applyNumberFormat="1" applyFont="1" applyFill="1" applyBorder="1" applyAlignment="1">
      <alignment horizontal="left" vertical="center" wrapText="1"/>
    </xf>
    <xf numFmtId="10" fontId="110" fillId="0" borderId="25" xfId="20961" applyNumberFormat="1" applyFont="1" applyFill="1" applyBorder="1" applyAlignment="1" applyProtection="1">
      <alignment horizontal="left" vertical="center"/>
    </xf>
    <xf numFmtId="193" fontId="93" fillId="0" borderId="15" xfId="0" applyNumberFormat="1" applyFont="1" applyBorder="1" applyAlignment="1">
      <alignment vertical="center"/>
    </xf>
    <xf numFmtId="0" fontId="88" fillId="0" borderId="69" xfId="0" applyFont="1" applyBorder="1" applyAlignment="1">
      <alignment horizontal="left" vertical="center" wrapText="1"/>
    </xf>
    <xf numFmtId="0" fontId="88" fillId="0" borderId="68" xfId="0" applyFont="1" applyBorder="1" applyAlignment="1">
      <alignment horizontal="left" vertical="center" wrapText="1"/>
    </xf>
    <xf numFmtId="0" fontId="95" fillId="0" borderId="29" xfId="0" applyFont="1" applyFill="1" applyBorder="1" applyAlignment="1" applyProtection="1">
      <alignment horizontal="center"/>
    </xf>
    <xf numFmtId="0" fontId="95" fillId="0" borderId="30" xfId="0" applyFont="1" applyFill="1" applyBorder="1" applyAlignment="1" applyProtection="1">
      <alignment horizontal="center"/>
    </xf>
    <xf numFmtId="0" fontId="95" fillId="0" borderId="32" xfId="0" applyFont="1" applyFill="1" applyBorder="1" applyAlignment="1" applyProtection="1">
      <alignment horizontal="center"/>
    </xf>
    <xf numFmtId="0" fontId="95" fillId="0" borderId="31" xfId="0" applyFont="1" applyFill="1" applyBorder="1" applyAlignment="1" applyProtection="1">
      <alignment horizontal="center"/>
    </xf>
    <xf numFmtId="0" fontId="96" fillId="0" borderId="4" xfId="0" applyFont="1" applyBorder="1" applyAlignment="1">
      <alignment horizontal="center" vertical="center"/>
    </xf>
    <xf numFmtId="0" fontId="96" fillId="0" borderId="72" xfId="0" applyFont="1" applyBorder="1" applyAlignment="1">
      <alignment horizontal="center" vertical="center"/>
    </xf>
    <xf numFmtId="0" fontId="98" fillId="0" borderId="5" xfId="0" applyFont="1" applyFill="1" applyBorder="1" applyAlignment="1">
      <alignment horizontal="center" vertical="center"/>
    </xf>
    <xf numFmtId="0" fontId="98" fillId="0" borderId="7" xfId="0" applyFont="1" applyFill="1" applyBorder="1" applyAlignment="1">
      <alignment horizontal="center" vertical="center"/>
    </xf>
    <xf numFmtId="0" fontId="98" fillId="0" borderId="19" xfId="0" applyFont="1" applyFill="1" applyBorder="1" applyAlignment="1" applyProtection="1">
      <alignment horizontal="center"/>
    </xf>
    <xf numFmtId="0" fontId="98" fillId="0" borderId="20" xfId="0" applyFont="1" applyFill="1" applyBorder="1" applyAlignment="1" applyProtection="1">
      <alignment horizontal="center"/>
    </xf>
    <xf numFmtId="0" fontId="98" fillId="0" borderId="29" xfId="0" applyFont="1" applyBorder="1" applyAlignment="1">
      <alignment horizontal="center" wrapText="1"/>
    </xf>
    <xf numFmtId="0" fontId="95" fillId="0" borderId="31" xfId="0" applyFont="1" applyBorder="1" applyAlignment="1">
      <alignment horizontal="center"/>
    </xf>
    <xf numFmtId="0" fontId="98" fillId="0" borderId="8" xfId="0" applyFont="1" applyBorder="1" applyAlignment="1">
      <alignment horizontal="center" wrapText="1"/>
    </xf>
    <xf numFmtId="0" fontId="95" fillId="0" borderId="23" xfId="0" applyFont="1" applyBorder="1" applyAlignment="1">
      <alignment horizontal="center"/>
    </xf>
    <xf numFmtId="0" fontId="98" fillId="0" borderId="8" xfId="0" applyFont="1" applyBorder="1" applyAlignment="1">
      <alignment horizontal="center" vertical="center" wrapText="1"/>
    </xf>
    <xf numFmtId="0" fontId="98" fillId="0" borderId="23" xfId="0" applyFont="1" applyBorder="1" applyAlignment="1">
      <alignment horizontal="center" vertical="center" wrapText="1"/>
    </xf>
    <xf numFmtId="0" fontId="93" fillId="0" borderId="101" xfId="0" applyFont="1" applyFill="1" applyBorder="1" applyAlignment="1">
      <alignment horizontal="center" vertical="center" wrapText="1"/>
    </xf>
    <xf numFmtId="0" fontId="93" fillId="0" borderId="102" xfId="0" applyFont="1" applyFill="1" applyBorder="1" applyAlignment="1">
      <alignment horizontal="center"/>
    </xf>
    <xf numFmtId="0" fontId="93" fillId="0" borderId="23" xfId="0" applyFont="1" applyFill="1" applyBorder="1" applyAlignment="1">
      <alignment horizontal="center"/>
    </xf>
    <xf numFmtId="0" fontId="96" fillId="36" borderId="120" xfId="0" applyFont="1" applyFill="1" applyBorder="1" applyAlignment="1">
      <alignment horizontal="center" vertical="center" wrapText="1"/>
    </xf>
    <xf numFmtId="0" fontId="96" fillId="36" borderId="32" xfId="0" applyFont="1" applyFill="1" applyBorder="1" applyAlignment="1">
      <alignment horizontal="center" vertical="center" wrapText="1"/>
    </xf>
    <xf numFmtId="0" fontId="96" fillId="36" borderId="117" xfId="0" applyFont="1" applyFill="1" applyBorder="1" applyAlignment="1">
      <alignment horizontal="center" vertical="center" wrapText="1"/>
    </xf>
    <xf numFmtId="0" fontId="96" fillId="36" borderId="100" xfId="0" applyFont="1" applyFill="1" applyBorder="1" applyAlignment="1">
      <alignment horizontal="center" vertical="center" wrapText="1"/>
    </xf>
    <xf numFmtId="0" fontId="95" fillId="3" borderId="70" xfId="13" applyFont="1" applyFill="1" applyBorder="1" applyAlignment="1" applyProtection="1">
      <alignment horizontal="center" vertical="center" wrapText="1"/>
      <protection locked="0"/>
    </xf>
    <xf numFmtId="0" fontId="95" fillId="3" borderId="67" xfId="13" applyFont="1" applyFill="1" applyBorder="1" applyAlignment="1" applyProtection="1">
      <alignment horizontal="center" vertical="center" wrapText="1"/>
      <protection locked="0"/>
    </xf>
    <xf numFmtId="9" fontId="93" fillId="0" borderId="8" xfId="0" applyNumberFormat="1" applyFont="1" applyBorder="1" applyAlignment="1">
      <alignment horizontal="center" vertical="center"/>
    </xf>
    <xf numFmtId="9" fontId="93" fillId="0" borderId="10" xfId="0" applyNumberFormat="1" applyFont="1" applyBorder="1" applyAlignment="1">
      <alignment horizontal="center" vertical="center"/>
    </xf>
    <xf numFmtId="0" fontId="93" fillId="0" borderId="2" xfId="0" applyFont="1" applyBorder="1" applyAlignment="1">
      <alignment horizontal="center" vertical="center" wrapText="1"/>
    </xf>
    <xf numFmtId="0" fontId="93" fillId="0" borderId="7" xfId="0" applyFont="1" applyBorder="1" applyAlignment="1">
      <alignment horizontal="center" vertical="center" wrapText="1"/>
    </xf>
    <xf numFmtId="164" fontId="98" fillId="3" borderId="18" xfId="1" applyNumberFormat="1" applyFont="1" applyFill="1" applyBorder="1" applyAlignment="1" applyProtection="1">
      <alignment horizontal="center"/>
      <protection locked="0"/>
    </xf>
    <xf numFmtId="164" fontId="98" fillId="3" borderId="19" xfId="1" applyNumberFormat="1" applyFont="1" applyFill="1" applyBorder="1" applyAlignment="1" applyProtection="1">
      <alignment horizontal="center"/>
      <protection locked="0"/>
    </xf>
    <xf numFmtId="164" fontId="98" fillId="3" borderId="20" xfId="1" applyNumberFormat="1" applyFont="1" applyFill="1" applyBorder="1" applyAlignment="1" applyProtection="1">
      <alignment horizontal="center"/>
      <protection locked="0"/>
    </xf>
    <xf numFmtId="0" fontId="96" fillId="0" borderId="53" xfId="0" applyFont="1" applyBorder="1" applyAlignment="1">
      <alignment horizontal="center" vertical="center" wrapText="1"/>
    </xf>
    <xf numFmtId="0" fontId="96" fillId="0" borderId="54" xfId="0" applyFont="1" applyBorder="1" applyAlignment="1">
      <alignment horizontal="center" vertical="center" wrapText="1"/>
    </xf>
    <xf numFmtId="164" fontId="98" fillId="0" borderId="93" xfId="1" applyNumberFormat="1" applyFont="1" applyFill="1" applyBorder="1" applyAlignment="1" applyProtection="1">
      <alignment horizontal="center" vertical="center" wrapText="1"/>
      <protection locked="0"/>
    </xf>
    <xf numFmtId="164" fontId="98" fillId="0" borderId="94" xfId="1" applyNumberFormat="1" applyFont="1" applyFill="1" applyBorder="1" applyAlignment="1" applyProtection="1">
      <alignment horizontal="center" vertical="center" wrapText="1"/>
      <protection locked="0"/>
    </xf>
    <xf numFmtId="0" fontId="93" fillId="0" borderId="2" xfId="0" applyFont="1" applyFill="1" applyBorder="1" applyAlignment="1">
      <alignment horizontal="center" vertical="center" wrapText="1"/>
    </xf>
    <xf numFmtId="0" fontId="93" fillId="0" borderId="7" xfId="0" applyFont="1" applyFill="1" applyBorder="1" applyAlignment="1">
      <alignment horizontal="center" vertical="center" wrapText="1"/>
    </xf>
    <xf numFmtId="0" fontId="93" fillId="0" borderId="70" xfId="0" applyFont="1" applyFill="1" applyBorder="1" applyAlignment="1">
      <alignment horizontal="center" vertical="center" wrapText="1"/>
    </xf>
    <xf numFmtId="0" fontId="93" fillId="0" borderId="67" xfId="0" applyFont="1" applyFill="1" applyBorder="1" applyAlignment="1">
      <alignment horizontal="center" vertical="center" wrapText="1"/>
    </xf>
    <xf numFmtId="0" fontId="93" fillId="0" borderId="8" xfId="0" applyFont="1" applyFill="1" applyBorder="1" applyAlignment="1">
      <alignment horizontal="center" wrapText="1"/>
    </xf>
    <xf numFmtId="0" fontId="93" fillId="0" borderId="10" xfId="0" applyFont="1" applyFill="1" applyBorder="1" applyAlignment="1">
      <alignment horizontal="center" wrapText="1"/>
    </xf>
    <xf numFmtId="0" fontId="93" fillId="0" borderId="64" xfId="0" applyFont="1" applyFill="1" applyBorder="1" applyAlignment="1">
      <alignment horizontal="center" vertical="center" wrapText="1"/>
    </xf>
    <xf numFmtId="0" fontId="93" fillId="0" borderId="58" xfId="0" applyFont="1" applyFill="1" applyBorder="1" applyAlignment="1">
      <alignment horizontal="center" vertical="center" wrapText="1"/>
    </xf>
    <xf numFmtId="0" fontId="93" fillId="0" borderId="108" xfId="0" applyFont="1" applyFill="1" applyBorder="1" applyAlignment="1">
      <alignment horizontal="center" vertical="center" wrapText="1"/>
    </xf>
    <xf numFmtId="0" fontId="102" fillId="0" borderId="57" xfId="0" applyFont="1" applyFill="1" applyBorder="1" applyAlignment="1">
      <alignment horizontal="left" vertical="center"/>
    </xf>
    <xf numFmtId="0" fontId="102" fillId="0" borderId="58" xfId="0" applyFont="1" applyFill="1" applyBorder="1" applyAlignment="1">
      <alignment horizontal="left" vertical="center"/>
    </xf>
    <xf numFmtId="0" fontId="90" fillId="0" borderId="8" xfId="0" applyFont="1" applyFill="1" applyBorder="1" applyAlignment="1">
      <alignment horizontal="left" vertical="center" wrapText="1"/>
    </xf>
    <xf numFmtId="0" fontId="90" fillId="0" borderId="10" xfId="0" applyFont="1" applyFill="1" applyBorder="1" applyAlignment="1">
      <alignment horizontal="left" vertical="center" wrapText="1"/>
    </xf>
    <xf numFmtId="0" fontId="90" fillId="0" borderId="3" xfId="0" applyFont="1" applyFill="1" applyBorder="1" applyAlignment="1">
      <alignment horizontal="left" vertical="center" wrapText="1"/>
    </xf>
    <xf numFmtId="0" fontId="89" fillId="76" borderId="76" xfId="0" applyFont="1" applyFill="1" applyBorder="1" applyAlignment="1">
      <alignment horizontal="center" vertical="center" wrapText="1"/>
    </xf>
    <xf numFmtId="0" fontId="89" fillId="76" borderId="77" xfId="0" applyFont="1" applyFill="1" applyBorder="1" applyAlignment="1">
      <alignment horizontal="center" vertical="center" wrapText="1"/>
    </xf>
    <xf numFmtId="0" fontId="89" fillId="76" borderId="78" xfId="0" applyFont="1" applyFill="1" applyBorder="1" applyAlignment="1">
      <alignment horizontal="center" vertical="center" wrapText="1"/>
    </xf>
    <xf numFmtId="0" fontId="90" fillId="3" borderId="8" xfId="0" applyFont="1" applyFill="1" applyBorder="1" applyAlignment="1">
      <alignment vertical="center" wrapText="1"/>
    </xf>
    <xf numFmtId="0" fontId="90" fillId="3" borderId="10" xfId="0" applyFont="1" applyFill="1" applyBorder="1" applyAlignment="1">
      <alignment vertical="center" wrapText="1"/>
    </xf>
    <xf numFmtId="0" fontId="90" fillId="0" borderId="8" xfId="0" applyFont="1" applyFill="1" applyBorder="1" applyAlignment="1">
      <alignment horizontal="left"/>
    </xf>
    <xf numFmtId="0" fontId="90" fillId="0" borderId="10" xfId="0" applyFont="1" applyFill="1" applyBorder="1" applyAlignment="1">
      <alignment horizontal="left"/>
    </xf>
    <xf numFmtId="0" fontId="89" fillId="0" borderId="73" xfId="0" applyFont="1" applyFill="1" applyBorder="1" applyAlignment="1">
      <alignment horizontal="center" vertical="center"/>
    </xf>
    <xf numFmtId="0" fontId="89" fillId="0" borderId="74" xfId="0" applyFont="1" applyFill="1" applyBorder="1" applyAlignment="1">
      <alignment horizontal="center" vertical="center"/>
    </xf>
    <xf numFmtId="0" fontId="89" fillId="0" borderId="75" xfId="0" applyFont="1" applyFill="1" applyBorder="1" applyAlignment="1">
      <alignment horizontal="center" vertical="center"/>
    </xf>
    <xf numFmtId="0" fontId="90" fillId="0" borderId="56" xfId="0" applyFont="1" applyFill="1" applyBorder="1" applyAlignment="1">
      <alignment horizontal="left" vertical="center" wrapText="1"/>
    </xf>
    <xf numFmtId="0" fontId="90" fillId="0" borderId="11" xfId="0" applyFont="1" applyFill="1" applyBorder="1" applyAlignment="1">
      <alignment horizontal="left" vertical="center" wrapText="1"/>
    </xf>
    <xf numFmtId="0" fontId="90" fillId="0" borderId="56" xfId="0" applyFont="1" applyFill="1" applyBorder="1" applyAlignment="1">
      <alignment vertical="center" wrapText="1"/>
    </xf>
    <xf numFmtId="0" fontId="90" fillId="0" borderId="11" xfId="0" applyFont="1" applyFill="1" applyBorder="1" applyAlignment="1">
      <alignment vertical="center" wrapText="1"/>
    </xf>
    <xf numFmtId="0" fontId="90" fillId="0" borderId="8" xfId="0" applyFont="1" applyFill="1" applyBorder="1" applyAlignment="1">
      <alignment vertical="center" wrapText="1"/>
    </xf>
    <xf numFmtId="0" fontId="90" fillId="0" borderId="10" xfId="0" applyFont="1" applyFill="1" applyBorder="1" applyAlignment="1">
      <alignment vertical="center" wrapText="1"/>
    </xf>
    <xf numFmtId="0" fontId="90" fillId="3" borderId="80" xfId="0" applyFont="1" applyFill="1" applyBorder="1" applyAlignment="1">
      <alignment horizontal="left" vertical="center" wrapText="1"/>
    </xf>
    <xf numFmtId="0" fontId="90" fillId="3" borderId="81" xfId="0" applyFont="1" applyFill="1" applyBorder="1" applyAlignment="1">
      <alignment horizontal="left" vertical="center" wrapText="1"/>
    </xf>
    <xf numFmtId="0" fontId="90" fillId="0" borderId="83" xfId="0" applyFont="1" applyFill="1" applyBorder="1" applyAlignment="1">
      <alignment horizontal="left" vertical="center" wrapText="1"/>
    </xf>
    <xf numFmtId="0" fontId="90" fillId="0" borderId="84" xfId="0" applyFont="1" applyFill="1" applyBorder="1" applyAlignment="1">
      <alignment horizontal="left" vertical="center" wrapText="1"/>
    </xf>
    <xf numFmtId="0" fontId="90" fillId="0" borderId="80" xfId="0" applyFont="1" applyFill="1" applyBorder="1" applyAlignment="1">
      <alignment vertical="center" wrapText="1"/>
    </xf>
    <xf numFmtId="0" fontId="90" fillId="0" borderId="81" xfId="0" applyFont="1" applyFill="1" applyBorder="1" applyAlignment="1">
      <alignment vertical="center" wrapText="1"/>
    </xf>
    <xf numFmtId="0" fontId="90" fillId="0" borderId="80" xfId="0" applyFont="1" applyFill="1" applyBorder="1" applyAlignment="1">
      <alignment horizontal="left" vertical="center" wrapText="1"/>
    </xf>
    <xf numFmtId="0" fontId="90" fillId="0" borderId="81" xfId="0" applyFont="1" applyFill="1" applyBorder="1" applyAlignment="1">
      <alignment horizontal="left" vertical="center" wrapText="1"/>
    </xf>
    <xf numFmtId="0" fontId="89" fillId="76" borderId="85" xfId="0" applyFont="1" applyFill="1" applyBorder="1" applyAlignment="1">
      <alignment horizontal="center" vertical="center" wrapText="1"/>
    </xf>
    <xf numFmtId="0" fontId="89" fillId="76" borderId="0" xfId="0" applyFont="1" applyFill="1" applyBorder="1" applyAlignment="1">
      <alignment horizontal="center" vertical="center" wrapText="1"/>
    </xf>
    <xf numFmtId="0" fontId="89" fillId="76" borderId="86" xfId="0" applyFont="1" applyFill="1" applyBorder="1" applyAlignment="1">
      <alignment horizontal="center" vertical="center" wrapText="1"/>
    </xf>
    <xf numFmtId="0" fontId="89" fillId="76" borderId="90" xfId="0" applyFont="1" applyFill="1" applyBorder="1" applyAlignment="1">
      <alignment horizontal="center" vertical="center"/>
    </xf>
    <xf numFmtId="0" fontId="89" fillId="76" borderId="91" xfId="0" applyFont="1" applyFill="1" applyBorder="1" applyAlignment="1">
      <alignment horizontal="center" vertical="center"/>
    </xf>
    <xf numFmtId="0" fontId="89" fillId="76" borderId="92" xfId="0" applyFont="1" applyFill="1" applyBorder="1" applyAlignment="1">
      <alignment horizontal="center" vertical="center"/>
    </xf>
    <xf numFmtId="0" fontId="90" fillId="0" borderId="102" xfId="0" applyFont="1" applyFill="1" applyBorder="1" applyAlignment="1">
      <alignment horizontal="left" vertical="center" wrapText="1"/>
    </xf>
    <xf numFmtId="0" fontId="90" fillId="0" borderId="100" xfId="0" applyFont="1" applyFill="1" applyBorder="1" applyAlignment="1">
      <alignment horizontal="left" vertical="center" wrapText="1"/>
    </xf>
    <xf numFmtId="0" fontId="89" fillId="0" borderId="88" xfId="0" applyFont="1" applyFill="1" applyBorder="1" applyAlignment="1">
      <alignment horizontal="center" vertical="center"/>
    </xf>
    <xf numFmtId="0" fontId="90" fillId="78" borderId="8" xfId="0" applyFont="1" applyFill="1" applyBorder="1" applyAlignment="1">
      <alignment vertical="center" wrapText="1"/>
    </xf>
    <xf numFmtId="0" fontId="90" fillId="78" borderId="10" xfId="0" applyFont="1" applyFill="1" applyBorder="1" applyAlignment="1">
      <alignment vertical="center" wrapText="1"/>
    </xf>
    <xf numFmtId="0" fontId="90" fillId="3" borderId="8" xfId="0" applyFont="1" applyFill="1" applyBorder="1" applyAlignment="1">
      <alignment horizontal="left" vertical="center" wrapText="1"/>
    </xf>
    <xf numFmtId="0" fontId="90" fillId="3" borderId="10" xfId="0" applyFont="1" applyFill="1" applyBorder="1" applyAlignment="1">
      <alignment horizontal="lef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0</xdr:colOff>
      <xdr:row>22</xdr:row>
      <xdr:rowOff>104775</xdr:rowOff>
    </xdr:from>
    <xdr:ext cx="76200" cy="219075"/>
    <xdr:sp macro="" textlink="">
      <xdr:nvSpPr>
        <xdr:cNvPr id="2" name="Text Box 2">
          <a:extLst>
            <a:ext uri="{FF2B5EF4-FFF2-40B4-BE49-F238E27FC236}">
              <a16:creationId xmlns:a16="http://schemas.microsoft.com/office/drawing/2014/main" id="{00000000-0008-0000-0F00-000002000000}"/>
            </a:ext>
          </a:extLst>
        </xdr:cNvPr>
        <xdr:cNvSpPr txBox="1">
          <a:spLocks noChangeArrowheads="1"/>
        </xdr:cNvSpPr>
      </xdr:nvSpPr>
      <xdr:spPr bwMode="auto">
        <a:xfrm>
          <a:off x="11744325"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104775</xdr:rowOff>
    </xdr:from>
    <xdr:ext cx="76200" cy="219075"/>
    <xdr:sp macro="" textlink="">
      <xdr:nvSpPr>
        <xdr:cNvPr id="3" name="Text Box 2">
          <a:extLst>
            <a:ext uri="{FF2B5EF4-FFF2-40B4-BE49-F238E27FC236}">
              <a16:creationId xmlns:a16="http://schemas.microsoft.com/office/drawing/2014/main" id="{00000000-0008-0000-0F00-000003000000}"/>
            </a:ext>
          </a:extLst>
        </xdr:cNvPr>
        <xdr:cNvSpPr txBox="1">
          <a:spLocks noChangeArrowheads="1"/>
        </xdr:cNvSpPr>
      </xdr:nvSpPr>
      <xdr:spPr bwMode="auto">
        <a:xfrm>
          <a:off x="12592050"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104775</xdr:rowOff>
    </xdr:from>
    <xdr:ext cx="76200" cy="219075"/>
    <xdr:sp macro="" textlink="">
      <xdr:nvSpPr>
        <xdr:cNvPr id="4" name="Text Box 2">
          <a:extLst>
            <a:ext uri="{FF2B5EF4-FFF2-40B4-BE49-F238E27FC236}">
              <a16:creationId xmlns:a16="http://schemas.microsoft.com/office/drawing/2014/main" id="{00000000-0008-0000-0F00-000004000000}"/>
            </a:ext>
          </a:extLst>
        </xdr:cNvPr>
        <xdr:cNvSpPr txBox="1">
          <a:spLocks noChangeArrowheads="1"/>
        </xdr:cNvSpPr>
      </xdr:nvSpPr>
      <xdr:spPr bwMode="auto">
        <a:xfrm>
          <a:off x="9201150"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104775</xdr:rowOff>
    </xdr:from>
    <xdr:ext cx="76200" cy="219075"/>
    <xdr:sp macro="" textlink="">
      <xdr:nvSpPr>
        <xdr:cNvPr id="5" name="Text Box 2">
          <a:extLst>
            <a:ext uri="{FF2B5EF4-FFF2-40B4-BE49-F238E27FC236}">
              <a16:creationId xmlns:a16="http://schemas.microsoft.com/office/drawing/2014/main" id="{00000000-0008-0000-0F00-000005000000}"/>
            </a:ext>
          </a:extLst>
        </xdr:cNvPr>
        <xdr:cNvSpPr txBox="1">
          <a:spLocks noChangeArrowheads="1"/>
        </xdr:cNvSpPr>
      </xdr:nvSpPr>
      <xdr:spPr bwMode="auto">
        <a:xfrm>
          <a:off x="10048875"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104775</xdr:rowOff>
    </xdr:from>
    <xdr:ext cx="76200" cy="219075"/>
    <xdr:sp macro="" textlink="">
      <xdr:nvSpPr>
        <xdr:cNvPr id="6" name="Text Box 2">
          <a:extLst>
            <a:ext uri="{FF2B5EF4-FFF2-40B4-BE49-F238E27FC236}">
              <a16:creationId xmlns:a16="http://schemas.microsoft.com/office/drawing/2014/main" id="{00000000-0008-0000-0F00-000006000000}"/>
            </a:ext>
          </a:extLst>
        </xdr:cNvPr>
        <xdr:cNvSpPr txBox="1">
          <a:spLocks noChangeArrowheads="1"/>
        </xdr:cNvSpPr>
      </xdr:nvSpPr>
      <xdr:spPr bwMode="auto">
        <a:xfrm>
          <a:off x="10896600"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104775</xdr:rowOff>
    </xdr:from>
    <xdr:ext cx="76200" cy="219075"/>
    <xdr:sp macro="" textlink="">
      <xdr:nvSpPr>
        <xdr:cNvPr id="7" name="Text Box 2">
          <a:extLst>
            <a:ext uri="{FF2B5EF4-FFF2-40B4-BE49-F238E27FC236}">
              <a16:creationId xmlns:a16="http://schemas.microsoft.com/office/drawing/2014/main" id="{00000000-0008-0000-0F00-000007000000}"/>
            </a:ext>
          </a:extLst>
        </xdr:cNvPr>
        <xdr:cNvSpPr txBox="1">
          <a:spLocks noChangeArrowheads="1"/>
        </xdr:cNvSpPr>
      </xdr:nvSpPr>
      <xdr:spPr bwMode="auto">
        <a:xfrm>
          <a:off x="13439775"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berty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zoomScaleNormal="100" workbookViewId="0">
      <pane xSplit="1" ySplit="7" topLeftCell="B8" activePane="bottomRight" state="frozen"/>
      <selection activeCell="B36" sqref="B36:C36"/>
      <selection pane="topRight" activeCell="B36" sqref="B36:C36"/>
      <selection pane="bottomLeft" activeCell="B36" sqref="B36:C36"/>
      <selection pane="bottomRight" activeCell="K19" sqref="K19"/>
    </sheetView>
  </sheetViews>
  <sheetFormatPr defaultColWidth="8.85546875" defaultRowHeight="15"/>
  <cols>
    <col min="1" max="1" width="10.28515625" style="1" customWidth="1"/>
    <col min="2" max="2" width="129.85546875" customWidth="1"/>
    <col min="3" max="3" width="26.85546875" customWidth="1"/>
    <col min="7" max="7" width="8.7109375" customWidth="1"/>
  </cols>
  <sheetData>
    <row r="1" spans="1:3" ht="15.75">
      <c r="A1" s="4"/>
      <c r="B1" s="10" t="s">
        <v>256</v>
      </c>
      <c r="C1" s="5"/>
    </row>
    <row r="2" spans="1:3" s="7" customFormat="1" ht="15.75">
      <c r="A2" s="24">
        <v>1</v>
      </c>
      <c r="B2" s="8" t="s">
        <v>257</v>
      </c>
      <c r="C2" s="39" t="s">
        <v>616</v>
      </c>
    </row>
    <row r="3" spans="1:3" s="7" customFormat="1" ht="15.75">
      <c r="A3" s="24">
        <v>2</v>
      </c>
      <c r="B3" s="9" t="s">
        <v>258</v>
      </c>
      <c r="C3" s="424" t="s">
        <v>617</v>
      </c>
    </row>
    <row r="4" spans="1:3" s="7" customFormat="1" ht="15.75">
      <c r="A4" s="24">
        <v>3</v>
      </c>
      <c r="B4" s="9" t="s">
        <v>259</v>
      </c>
      <c r="C4" s="424" t="s">
        <v>618</v>
      </c>
    </row>
    <row r="5" spans="1:3" s="7" customFormat="1" ht="15.75">
      <c r="A5" s="25">
        <v>4</v>
      </c>
      <c r="B5" s="12" t="s">
        <v>260</v>
      </c>
      <c r="C5" s="40" t="s">
        <v>619</v>
      </c>
    </row>
    <row r="6" spans="1:3" s="11" customFormat="1" ht="65.25" customHeight="1">
      <c r="A6" s="507" t="s">
        <v>494</v>
      </c>
      <c r="B6" s="508"/>
      <c r="C6" s="508"/>
    </row>
    <row r="7" spans="1:3">
      <c r="A7" s="31" t="s">
        <v>406</v>
      </c>
      <c r="B7" s="32" t="s">
        <v>261</v>
      </c>
    </row>
    <row r="8" spans="1:3">
      <c r="A8" s="33">
        <v>1</v>
      </c>
      <c r="B8" s="30" t="s">
        <v>225</v>
      </c>
    </row>
    <row r="9" spans="1:3">
      <c r="A9" s="33">
        <v>2</v>
      </c>
      <c r="B9" s="30" t="s">
        <v>262</v>
      </c>
    </row>
    <row r="10" spans="1:3">
      <c r="A10" s="33">
        <v>3</v>
      </c>
      <c r="B10" s="30" t="s">
        <v>263</v>
      </c>
    </row>
    <row r="11" spans="1:3">
      <c r="A11" s="33">
        <v>4</v>
      </c>
      <c r="B11" s="30" t="s">
        <v>264</v>
      </c>
      <c r="C11" s="6"/>
    </row>
    <row r="12" spans="1:3">
      <c r="A12" s="33">
        <v>5</v>
      </c>
      <c r="B12" s="30" t="s">
        <v>189</v>
      </c>
    </row>
    <row r="13" spans="1:3">
      <c r="A13" s="33">
        <v>6</v>
      </c>
      <c r="B13" s="34" t="s">
        <v>150</v>
      </c>
    </row>
    <row r="14" spans="1:3">
      <c r="A14" s="33">
        <v>7</v>
      </c>
      <c r="B14" s="30" t="s">
        <v>265</v>
      </c>
    </row>
    <row r="15" spans="1:3">
      <c r="A15" s="33">
        <v>8</v>
      </c>
      <c r="B15" s="30" t="s">
        <v>268</v>
      </c>
    </row>
    <row r="16" spans="1:3">
      <c r="A16" s="33">
        <v>9</v>
      </c>
      <c r="B16" s="30" t="s">
        <v>88</v>
      </c>
    </row>
    <row r="17" spans="1:2">
      <c r="A17" s="35" t="s">
        <v>551</v>
      </c>
      <c r="B17" s="30" t="s">
        <v>531</v>
      </c>
    </row>
    <row r="18" spans="1:2">
      <c r="A18" s="33">
        <v>10</v>
      </c>
      <c r="B18" s="30" t="s">
        <v>271</v>
      </c>
    </row>
    <row r="19" spans="1:2">
      <c r="A19" s="33">
        <v>11</v>
      </c>
      <c r="B19" s="34" t="s">
        <v>252</v>
      </c>
    </row>
    <row r="20" spans="1:2">
      <c r="A20" s="33">
        <v>12</v>
      </c>
      <c r="B20" s="34" t="s">
        <v>249</v>
      </c>
    </row>
    <row r="21" spans="1:2">
      <c r="A21" s="33">
        <v>13</v>
      </c>
      <c r="B21" s="36" t="s">
        <v>464</v>
      </c>
    </row>
    <row r="22" spans="1:2">
      <c r="A22" s="33">
        <v>14</v>
      </c>
      <c r="B22" s="37" t="s">
        <v>524</v>
      </c>
    </row>
    <row r="23" spans="1:2">
      <c r="A23" s="38">
        <v>15</v>
      </c>
      <c r="B23" s="34" t="s">
        <v>77</v>
      </c>
    </row>
    <row r="24" spans="1:2">
      <c r="A24" s="38">
        <v>15.1</v>
      </c>
      <c r="B24" s="30" t="s">
        <v>560</v>
      </c>
    </row>
    <row r="25" spans="1:2">
      <c r="A25" s="3"/>
      <c r="B25" s="2"/>
    </row>
    <row r="26" spans="1:2">
      <c r="A26" s="3"/>
      <c r="B26" s="2"/>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scale="5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80" zoomScaleNormal="80" workbookViewId="0">
      <pane xSplit="1" ySplit="5" topLeftCell="B27" activePane="bottomRight" state="frozen"/>
      <selection activeCell="B36" sqref="B36:C36"/>
      <selection pane="topRight" activeCell="B36" sqref="B36:C36"/>
      <selection pane="bottomLeft" activeCell="B36" sqref="B36:C36"/>
      <selection pane="bottomRight" activeCell="F57" sqref="F57"/>
    </sheetView>
  </sheetViews>
  <sheetFormatPr defaultColWidth="9.140625" defaultRowHeight="15.75"/>
  <cols>
    <col min="1" max="1" width="9.42578125" style="85" bestFit="1" customWidth="1"/>
    <col min="2" max="2" width="126.140625" style="44" customWidth="1"/>
    <col min="3" max="3" width="18.42578125" style="44" customWidth="1"/>
    <col min="4" max="16384" width="9.140625" style="45"/>
  </cols>
  <sheetData>
    <row r="1" spans="1:6">
      <c r="A1" s="41" t="s">
        <v>190</v>
      </c>
      <c r="B1" s="43" t="str">
        <f>Info!C2</f>
        <v>სს ”ლიბერთი ბანკი”</v>
      </c>
      <c r="D1" s="44"/>
      <c r="E1" s="44"/>
      <c r="F1" s="44"/>
    </row>
    <row r="2" spans="1:6" s="215" customFormat="1" ht="15.75" customHeight="1">
      <c r="A2" s="215" t="s">
        <v>191</v>
      </c>
      <c r="B2" s="87">
        <f>'1. key ratios'!B2</f>
        <v>44196</v>
      </c>
    </row>
    <row r="3" spans="1:6" s="215" customFormat="1" ht="15.75" customHeight="1"/>
    <row r="4" spans="1:6" ht="16.5" thickBot="1">
      <c r="A4" s="85" t="s">
        <v>415</v>
      </c>
      <c r="B4" s="239" t="s">
        <v>88</v>
      </c>
    </row>
    <row r="5" spans="1:6" ht="15">
      <c r="A5" s="240" t="s">
        <v>26</v>
      </c>
      <c r="B5" s="241"/>
      <c r="C5" s="242" t="s">
        <v>27</v>
      </c>
    </row>
    <row r="6" spans="1:6" ht="15">
      <c r="A6" s="243">
        <v>1</v>
      </c>
      <c r="B6" s="244" t="s">
        <v>28</v>
      </c>
      <c r="C6" s="429">
        <f>SUM(C7:C11)</f>
        <v>280897675</v>
      </c>
    </row>
    <row r="7" spans="1:6" ht="15">
      <c r="A7" s="243">
        <v>2</v>
      </c>
      <c r="B7" s="245" t="s">
        <v>29</v>
      </c>
      <c r="C7" s="430">
        <v>44490460</v>
      </c>
    </row>
    <row r="8" spans="1:6" ht="15">
      <c r="A8" s="243">
        <v>3</v>
      </c>
      <c r="B8" s="246" t="s">
        <v>30</v>
      </c>
      <c r="C8" s="430">
        <v>35132256</v>
      </c>
    </row>
    <row r="9" spans="1:6" ht="15">
      <c r="A9" s="243">
        <v>4</v>
      </c>
      <c r="B9" s="246" t="s">
        <v>31</v>
      </c>
      <c r="C9" s="430">
        <v>29073949</v>
      </c>
    </row>
    <row r="10" spans="1:6" ht="15">
      <c r="A10" s="243">
        <v>5</v>
      </c>
      <c r="B10" s="246" t="s">
        <v>32</v>
      </c>
      <c r="C10" s="430">
        <v>1694028</v>
      </c>
    </row>
    <row r="11" spans="1:6" ht="15">
      <c r="A11" s="243">
        <v>6</v>
      </c>
      <c r="B11" s="247" t="s">
        <v>33</v>
      </c>
      <c r="C11" s="430">
        <v>170506982</v>
      </c>
    </row>
    <row r="12" spans="1:6" s="248" customFormat="1" ht="15">
      <c r="A12" s="243">
        <v>7</v>
      </c>
      <c r="B12" s="244" t="s">
        <v>34</v>
      </c>
      <c r="C12" s="431">
        <f>SUM(C13:C27)</f>
        <v>84510572.483731389</v>
      </c>
    </row>
    <row r="13" spans="1:6" s="248" customFormat="1" ht="15">
      <c r="A13" s="243">
        <v>8</v>
      </c>
      <c r="B13" s="249" t="s">
        <v>35</v>
      </c>
      <c r="C13" s="503">
        <v>29073949</v>
      </c>
    </row>
    <row r="14" spans="1:6" s="248" customFormat="1" ht="30">
      <c r="A14" s="243">
        <v>9</v>
      </c>
      <c r="B14" s="104" t="s">
        <v>36</v>
      </c>
      <c r="C14" s="503">
        <v>3037000.6837313883</v>
      </c>
    </row>
    <row r="15" spans="1:6" s="248" customFormat="1" ht="15">
      <c r="A15" s="243">
        <v>10</v>
      </c>
      <c r="B15" s="250" t="s">
        <v>37</v>
      </c>
      <c r="C15" s="503">
        <v>52292889.799999997</v>
      </c>
    </row>
    <row r="16" spans="1:6" s="248" customFormat="1" ht="15">
      <c r="A16" s="243">
        <v>11</v>
      </c>
      <c r="B16" s="251" t="s">
        <v>38</v>
      </c>
      <c r="C16" s="503">
        <v>0</v>
      </c>
    </row>
    <row r="17" spans="1:3" s="248" customFormat="1" ht="15">
      <c r="A17" s="243">
        <v>12</v>
      </c>
      <c r="B17" s="250" t="s">
        <v>39</v>
      </c>
      <c r="C17" s="503">
        <v>0</v>
      </c>
    </row>
    <row r="18" spans="1:3" s="248" customFormat="1" ht="15">
      <c r="A18" s="243">
        <v>13</v>
      </c>
      <c r="B18" s="250" t="s">
        <v>40</v>
      </c>
      <c r="C18" s="503">
        <v>0</v>
      </c>
    </row>
    <row r="19" spans="1:3" s="248" customFormat="1" ht="15">
      <c r="A19" s="243">
        <v>14</v>
      </c>
      <c r="B19" s="250" t="s">
        <v>41</v>
      </c>
      <c r="C19" s="503">
        <v>0</v>
      </c>
    </row>
    <row r="20" spans="1:3" s="248" customFormat="1" ht="30">
      <c r="A20" s="243">
        <v>15</v>
      </c>
      <c r="B20" s="250" t="s">
        <v>42</v>
      </c>
      <c r="C20" s="503">
        <v>0</v>
      </c>
    </row>
    <row r="21" spans="1:3" s="248" customFormat="1" ht="30">
      <c r="A21" s="243">
        <v>16</v>
      </c>
      <c r="B21" s="104" t="s">
        <v>43</v>
      </c>
      <c r="C21" s="503">
        <v>0</v>
      </c>
    </row>
    <row r="22" spans="1:3" s="248" customFormat="1">
      <c r="A22" s="243">
        <v>17</v>
      </c>
      <c r="B22" s="252" t="s">
        <v>44</v>
      </c>
      <c r="C22" s="503">
        <v>106733</v>
      </c>
    </row>
    <row r="23" spans="1:3" s="248" customFormat="1" ht="30">
      <c r="A23" s="243">
        <v>18</v>
      </c>
      <c r="B23" s="104" t="s">
        <v>45</v>
      </c>
      <c r="C23" s="503">
        <v>0</v>
      </c>
    </row>
    <row r="24" spans="1:3" s="248" customFormat="1" ht="30">
      <c r="A24" s="243">
        <v>19</v>
      </c>
      <c r="B24" s="104" t="s">
        <v>46</v>
      </c>
      <c r="C24" s="503">
        <v>0</v>
      </c>
    </row>
    <row r="25" spans="1:3" s="248" customFormat="1" ht="30">
      <c r="A25" s="243">
        <v>20</v>
      </c>
      <c r="B25" s="106" t="s">
        <v>47</v>
      </c>
      <c r="C25" s="503">
        <v>0</v>
      </c>
    </row>
    <row r="26" spans="1:3" s="248" customFormat="1" ht="30">
      <c r="A26" s="243">
        <v>21</v>
      </c>
      <c r="B26" s="106" t="s">
        <v>48</v>
      </c>
      <c r="C26" s="503">
        <v>0</v>
      </c>
    </row>
    <row r="27" spans="1:3" s="248" customFormat="1" ht="30">
      <c r="A27" s="243">
        <v>22</v>
      </c>
      <c r="B27" s="106" t="s">
        <v>49</v>
      </c>
      <c r="C27" s="503">
        <v>0</v>
      </c>
    </row>
    <row r="28" spans="1:3" s="248" customFormat="1" ht="15">
      <c r="A28" s="243">
        <v>23</v>
      </c>
      <c r="B28" s="253" t="s">
        <v>23</v>
      </c>
      <c r="C28" s="431">
        <f>C6-C12</f>
        <v>196387102.51626861</v>
      </c>
    </row>
    <row r="29" spans="1:3" s="248" customFormat="1" ht="15">
      <c r="A29" s="254"/>
      <c r="B29" s="255"/>
      <c r="C29" s="432"/>
    </row>
    <row r="30" spans="1:3" s="248" customFormat="1" ht="15">
      <c r="A30" s="254">
        <v>24</v>
      </c>
      <c r="B30" s="253" t="s">
        <v>50</v>
      </c>
      <c r="C30" s="431">
        <f>C31+C34</f>
        <v>4565384</v>
      </c>
    </row>
    <row r="31" spans="1:3" s="248" customFormat="1" ht="15">
      <c r="A31" s="254">
        <v>25</v>
      </c>
      <c r="B31" s="246" t="s">
        <v>51</v>
      </c>
      <c r="C31" s="433">
        <f>C32+C33</f>
        <v>45654</v>
      </c>
    </row>
    <row r="32" spans="1:3" s="248" customFormat="1" ht="15">
      <c r="A32" s="254">
        <v>26</v>
      </c>
      <c r="B32" s="256" t="s">
        <v>52</v>
      </c>
      <c r="C32" s="503">
        <v>45654</v>
      </c>
    </row>
    <row r="33" spans="1:3" s="248" customFormat="1" ht="15">
      <c r="A33" s="254">
        <v>27</v>
      </c>
      <c r="B33" s="256" t="s">
        <v>53</v>
      </c>
      <c r="C33" s="503">
        <v>0</v>
      </c>
    </row>
    <row r="34" spans="1:3" s="248" customFormat="1" ht="15">
      <c r="A34" s="254">
        <v>28</v>
      </c>
      <c r="B34" s="246" t="s">
        <v>54</v>
      </c>
      <c r="C34" s="503">
        <v>4519730</v>
      </c>
    </row>
    <row r="35" spans="1:3" s="248" customFormat="1" ht="15">
      <c r="A35" s="254">
        <v>29</v>
      </c>
      <c r="B35" s="253" t="s">
        <v>55</v>
      </c>
      <c r="C35" s="431">
        <f>SUM(C36:C40)</f>
        <v>0</v>
      </c>
    </row>
    <row r="36" spans="1:3" s="248" customFormat="1" ht="15">
      <c r="A36" s="254">
        <v>30</v>
      </c>
      <c r="B36" s="104" t="s">
        <v>56</v>
      </c>
      <c r="C36" s="432">
        <v>0</v>
      </c>
    </row>
    <row r="37" spans="1:3" s="248" customFormat="1" ht="15">
      <c r="A37" s="254">
        <v>31</v>
      </c>
      <c r="B37" s="250" t="s">
        <v>57</v>
      </c>
      <c r="C37" s="432">
        <v>0</v>
      </c>
    </row>
    <row r="38" spans="1:3" s="248" customFormat="1" ht="30">
      <c r="A38" s="254">
        <v>32</v>
      </c>
      <c r="B38" s="104" t="s">
        <v>58</v>
      </c>
      <c r="C38" s="432">
        <v>0</v>
      </c>
    </row>
    <row r="39" spans="1:3" s="248" customFormat="1" ht="30">
      <c r="A39" s="254">
        <v>33</v>
      </c>
      <c r="B39" s="104" t="s">
        <v>46</v>
      </c>
      <c r="C39" s="432">
        <v>0</v>
      </c>
    </row>
    <row r="40" spans="1:3" s="248" customFormat="1" ht="30">
      <c r="A40" s="254">
        <v>34</v>
      </c>
      <c r="B40" s="106" t="s">
        <v>59</v>
      </c>
      <c r="C40" s="432">
        <v>0</v>
      </c>
    </row>
    <row r="41" spans="1:3" s="248" customFormat="1" ht="15">
      <c r="A41" s="254">
        <v>35</v>
      </c>
      <c r="B41" s="253" t="s">
        <v>24</v>
      </c>
      <c r="C41" s="431">
        <f>C30-C35</f>
        <v>4565384</v>
      </c>
    </row>
    <row r="42" spans="1:3" s="248" customFormat="1" ht="15">
      <c r="A42" s="254"/>
      <c r="B42" s="255"/>
      <c r="C42" s="432"/>
    </row>
    <row r="43" spans="1:3" s="248" customFormat="1" ht="15">
      <c r="A43" s="254">
        <v>36</v>
      </c>
      <c r="B43" s="257" t="s">
        <v>60</v>
      </c>
      <c r="C43" s="431">
        <f>SUM(C44:C46)</f>
        <v>105949533.99777439</v>
      </c>
    </row>
    <row r="44" spans="1:3" s="248" customFormat="1" ht="15">
      <c r="A44" s="254">
        <v>37</v>
      </c>
      <c r="B44" s="246" t="s">
        <v>61</v>
      </c>
      <c r="C44" s="503">
        <v>83414863.048000008</v>
      </c>
    </row>
    <row r="45" spans="1:3" s="248" customFormat="1" ht="15">
      <c r="A45" s="254">
        <v>38</v>
      </c>
      <c r="B45" s="246" t="s">
        <v>62</v>
      </c>
      <c r="C45" s="503">
        <v>0</v>
      </c>
    </row>
    <row r="46" spans="1:3" s="248" customFormat="1" ht="15">
      <c r="A46" s="254">
        <v>39</v>
      </c>
      <c r="B46" s="246" t="s">
        <v>63</v>
      </c>
      <c r="C46" s="503">
        <v>22534670.949774384</v>
      </c>
    </row>
    <row r="47" spans="1:3" s="248" customFormat="1" ht="15">
      <c r="A47" s="254">
        <v>40</v>
      </c>
      <c r="B47" s="257" t="s">
        <v>64</v>
      </c>
      <c r="C47" s="431">
        <f>SUM(C48:C51)</f>
        <v>0</v>
      </c>
    </row>
    <row r="48" spans="1:3" s="248" customFormat="1" ht="15">
      <c r="A48" s="254">
        <v>41</v>
      </c>
      <c r="B48" s="104" t="s">
        <v>65</v>
      </c>
      <c r="C48" s="503">
        <v>0</v>
      </c>
    </row>
    <row r="49" spans="1:3" s="248" customFormat="1" ht="15">
      <c r="A49" s="254">
        <v>42</v>
      </c>
      <c r="B49" s="250" t="s">
        <v>66</v>
      </c>
      <c r="C49" s="503">
        <v>0</v>
      </c>
    </row>
    <row r="50" spans="1:3" s="248" customFormat="1" ht="30">
      <c r="A50" s="254">
        <v>43</v>
      </c>
      <c r="B50" s="104" t="s">
        <v>67</v>
      </c>
      <c r="C50" s="503">
        <v>0</v>
      </c>
    </row>
    <row r="51" spans="1:3" s="248" customFormat="1" ht="30">
      <c r="A51" s="254">
        <v>44</v>
      </c>
      <c r="B51" s="104" t="s">
        <v>46</v>
      </c>
      <c r="C51" s="503">
        <v>0</v>
      </c>
    </row>
    <row r="52" spans="1:3" s="248" customFormat="1" thickBot="1">
      <c r="A52" s="258">
        <v>45</v>
      </c>
      <c r="B52" s="259" t="s">
        <v>25</v>
      </c>
      <c r="C52" s="434">
        <f>C43-C47</f>
        <v>105949533.99777439</v>
      </c>
    </row>
    <row r="55" spans="1:3">
      <c r="B55" s="44" t="s">
        <v>227</v>
      </c>
    </row>
  </sheetData>
  <dataValidations count="2">
    <dataValidation operator="lessThanOrEqual" allowBlank="1" showInputMessage="1" showErrorMessage="1" errorTitle="Should be negative number" error="Should be whole negative number or 0" sqref="C13:C52"/>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23"/>
  <sheetViews>
    <sheetView zoomScale="80" zoomScaleNormal="80" workbookViewId="0">
      <selection activeCell="O41" sqref="O41"/>
    </sheetView>
  </sheetViews>
  <sheetFormatPr defaultColWidth="9.140625" defaultRowHeight="15"/>
  <cols>
    <col min="1" max="1" width="10.85546875" style="44" bestFit="1" customWidth="1"/>
    <col min="2" max="2" width="59" style="44" customWidth="1"/>
    <col min="3" max="3" width="16.7109375" style="44" bestFit="1" customWidth="1"/>
    <col min="4" max="4" width="22.140625" style="44" customWidth="1"/>
    <col min="5" max="16384" width="9.140625" style="44"/>
  </cols>
  <sheetData>
    <row r="1" spans="1:4">
      <c r="A1" s="41" t="s">
        <v>190</v>
      </c>
      <c r="B1" s="43" t="str">
        <f>Info!C2</f>
        <v>სს ”ლიბერთი ბანკი”</v>
      </c>
    </row>
    <row r="2" spans="1:4" s="215" customFormat="1" ht="15.75" customHeight="1">
      <c r="A2" s="215" t="s">
        <v>191</v>
      </c>
      <c r="B2" s="87">
        <f>'1. key ratios'!B2</f>
        <v>44196</v>
      </c>
    </row>
    <row r="3" spans="1:4" s="215" customFormat="1" ht="15.75" customHeight="1"/>
    <row r="4" spans="1:4" ht="15.75" thickBot="1">
      <c r="A4" s="85" t="s">
        <v>530</v>
      </c>
      <c r="B4" s="225" t="s">
        <v>531</v>
      </c>
    </row>
    <row r="5" spans="1:4" s="228" customFormat="1">
      <c r="A5" s="528" t="s">
        <v>532</v>
      </c>
      <c r="B5" s="529"/>
      <c r="C5" s="226" t="s">
        <v>533</v>
      </c>
      <c r="D5" s="227" t="s">
        <v>534</v>
      </c>
    </row>
    <row r="6" spans="1:4" s="231" customFormat="1">
      <c r="A6" s="229">
        <v>1</v>
      </c>
      <c r="B6" s="230" t="s">
        <v>535</v>
      </c>
      <c r="C6" s="435"/>
      <c r="D6" s="436"/>
    </row>
    <row r="7" spans="1:4" s="231" customFormat="1">
      <c r="A7" s="232" t="s">
        <v>536</v>
      </c>
      <c r="B7" s="233" t="s">
        <v>537</v>
      </c>
      <c r="C7" s="437">
        <v>4.4999999999999998E-2</v>
      </c>
      <c r="D7" s="438">
        <v>100215433.72662525</v>
      </c>
    </row>
    <row r="8" spans="1:4" s="231" customFormat="1">
      <c r="A8" s="232" t="s">
        <v>538</v>
      </c>
      <c r="B8" s="233" t="s">
        <v>539</v>
      </c>
      <c r="C8" s="439">
        <v>0.06</v>
      </c>
      <c r="D8" s="438">
        <v>133620578.302167</v>
      </c>
    </row>
    <row r="9" spans="1:4" s="231" customFormat="1">
      <c r="A9" s="232" t="s">
        <v>540</v>
      </c>
      <c r="B9" s="233" t="s">
        <v>541</v>
      </c>
      <c r="C9" s="439">
        <v>0.08</v>
      </c>
      <c r="D9" s="438">
        <v>178160771.069556</v>
      </c>
    </row>
    <row r="10" spans="1:4" s="231" customFormat="1">
      <c r="A10" s="229" t="s">
        <v>542</v>
      </c>
      <c r="B10" s="230" t="s">
        <v>543</v>
      </c>
      <c r="C10" s="440"/>
      <c r="D10" s="441"/>
    </row>
    <row r="11" spans="1:4" s="231" customFormat="1">
      <c r="A11" s="232" t="s">
        <v>544</v>
      </c>
      <c r="B11" s="233" t="s">
        <v>606</v>
      </c>
      <c r="C11" s="439">
        <v>0</v>
      </c>
      <c r="D11" s="438">
        <v>0</v>
      </c>
    </row>
    <row r="12" spans="1:4" s="231" customFormat="1">
      <c r="A12" s="232" t="s">
        <v>545</v>
      </c>
      <c r="B12" s="233" t="s">
        <v>546</v>
      </c>
      <c r="C12" s="439">
        <v>0</v>
      </c>
      <c r="D12" s="438">
        <v>0</v>
      </c>
    </row>
    <row r="13" spans="1:4" s="231" customFormat="1">
      <c r="A13" s="232" t="s">
        <v>547</v>
      </c>
      <c r="B13" s="233" t="s">
        <v>548</v>
      </c>
      <c r="C13" s="439">
        <v>1.2E-2</v>
      </c>
      <c r="D13" s="438">
        <v>26724115.6604334</v>
      </c>
    </row>
    <row r="14" spans="1:4" s="231" customFormat="1">
      <c r="A14" s="229" t="s">
        <v>549</v>
      </c>
      <c r="B14" s="230" t="s">
        <v>604</v>
      </c>
      <c r="C14" s="442"/>
      <c r="D14" s="441"/>
    </row>
    <row r="15" spans="1:4" s="231" customFormat="1">
      <c r="A15" s="234" t="s">
        <v>552</v>
      </c>
      <c r="B15" s="233" t="s">
        <v>605</v>
      </c>
      <c r="C15" s="439">
        <v>7.2486350996040002E-3</v>
      </c>
      <c r="D15" s="438">
        <v>16142780.231841207</v>
      </c>
    </row>
    <row r="16" spans="1:4" s="231" customFormat="1">
      <c r="A16" s="234" t="s">
        <v>553</v>
      </c>
      <c r="B16" s="233" t="s">
        <v>555</v>
      </c>
      <c r="C16" s="439">
        <v>9.6760451264323935E-3</v>
      </c>
      <c r="D16" s="438">
        <v>21548645.757862683</v>
      </c>
    </row>
    <row r="17" spans="1:4" s="231" customFormat="1">
      <c r="A17" s="234" t="s">
        <v>554</v>
      </c>
      <c r="B17" s="233" t="s">
        <v>602</v>
      </c>
      <c r="C17" s="439">
        <v>3.9141605889837505E-2</v>
      </c>
      <c r="D17" s="438">
        <v>87168733.577926561</v>
      </c>
    </row>
    <row r="18" spans="1:4" s="228" customFormat="1">
      <c r="A18" s="530" t="s">
        <v>603</v>
      </c>
      <c r="B18" s="531"/>
      <c r="C18" s="443" t="s">
        <v>533</v>
      </c>
      <c r="D18" s="444" t="s">
        <v>534</v>
      </c>
    </row>
    <row r="19" spans="1:4" s="231" customFormat="1">
      <c r="A19" s="235">
        <v>4</v>
      </c>
      <c r="B19" s="233" t="s">
        <v>23</v>
      </c>
      <c r="C19" s="504">
        <f>C7+C11+C12+C13+C15</f>
        <v>6.424863509960399E-2</v>
      </c>
      <c r="D19" s="438">
        <v>143082329.61889985</v>
      </c>
    </row>
    <row r="20" spans="1:4" s="231" customFormat="1">
      <c r="A20" s="235">
        <v>5</v>
      </c>
      <c r="B20" s="233" t="s">
        <v>89</v>
      </c>
      <c r="C20" s="504">
        <f>C8+C11+C12+C13+C16</f>
        <v>8.1676045126432395E-2</v>
      </c>
      <c r="D20" s="438">
        <v>181893339.7204631</v>
      </c>
    </row>
    <row r="21" spans="1:4" s="231" customFormat="1" ht="15.75" thickBot="1">
      <c r="A21" s="236" t="s">
        <v>550</v>
      </c>
      <c r="B21" s="237" t="s">
        <v>88</v>
      </c>
      <c r="C21" s="505">
        <f>C9+C11+C12+C13+C17</f>
        <v>0.1311416058898375</v>
      </c>
      <c r="D21" s="238">
        <v>292053620.30791599</v>
      </c>
    </row>
    <row r="23" spans="1:4" ht="75">
      <c r="B23" s="61" t="s">
        <v>607</v>
      </c>
    </row>
  </sheetData>
  <mergeCells count="2">
    <mergeCell ref="A5:B5"/>
    <mergeCell ref="A18:B18"/>
  </mergeCells>
  <conditionalFormatting sqref="C21">
    <cfRule type="cellIs" dxfId="3" priority="1" operator="lessThan">
      <formula>#REF!</formula>
    </cfRule>
  </conditionalFormatting>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70" zoomScaleNormal="70" workbookViewId="0">
      <pane xSplit="1" ySplit="5" topLeftCell="B27" activePane="bottomRight" state="frozen"/>
      <selection activeCell="B36" sqref="B36:C36"/>
      <selection pane="topRight" activeCell="B36" sqref="B36:C36"/>
      <selection pane="bottomLeft" activeCell="B36" sqref="B36:C36"/>
      <selection pane="bottomRight" activeCell="M67" sqref="M67"/>
    </sheetView>
  </sheetViews>
  <sheetFormatPr defaultColWidth="9.140625" defaultRowHeight="15.75"/>
  <cols>
    <col min="1" max="1" width="10.7109375" style="44" customWidth="1"/>
    <col min="2" max="2" width="85.140625" style="44" customWidth="1"/>
    <col min="3" max="3" width="29.5703125" style="44" customWidth="1"/>
    <col min="4" max="4" width="28.42578125" style="44" customWidth="1"/>
    <col min="5" max="5" width="9.42578125" style="45" customWidth="1"/>
    <col min="6" max="16384" width="9.140625" style="45"/>
  </cols>
  <sheetData>
    <row r="1" spans="1:6">
      <c r="A1" s="41" t="s">
        <v>190</v>
      </c>
      <c r="B1" s="43" t="str">
        <f>Info!C2</f>
        <v>სს ”ლიბერთი ბანკი”</v>
      </c>
      <c r="E1" s="44"/>
      <c r="F1" s="44"/>
    </row>
    <row r="2" spans="1:6" s="215" customFormat="1" ht="15.75" customHeight="1">
      <c r="A2" s="215" t="s">
        <v>191</v>
      </c>
      <c r="B2" s="87">
        <f>'1. key ratios'!B2</f>
        <v>44196</v>
      </c>
    </row>
    <row r="3" spans="1:6" s="215" customFormat="1" ht="15.75" customHeight="1">
      <c r="A3" s="216"/>
    </row>
    <row r="4" spans="1:6" s="215" customFormat="1" ht="15.75" customHeight="1" thickBot="1">
      <c r="A4" s="215" t="s">
        <v>416</v>
      </c>
      <c r="B4" s="217" t="s">
        <v>271</v>
      </c>
      <c r="D4" s="178" t="s">
        <v>94</v>
      </c>
    </row>
    <row r="5" spans="1:6" ht="58.5" customHeight="1">
      <c r="A5" s="218" t="s">
        <v>26</v>
      </c>
      <c r="B5" s="219" t="s">
        <v>233</v>
      </c>
      <c r="C5" s="220" t="s">
        <v>239</v>
      </c>
      <c r="D5" s="221" t="s">
        <v>272</v>
      </c>
    </row>
    <row r="6" spans="1:6">
      <c r="A6" s="445">
        <v>1</v>
      </c>
      <c r="B6" s="446" t="s">
        <v>155</v>
      </c>
      <c r="C6" s="447">
        <v>250115311.21999997</v>
      </c>
      <c r="D6" s="448"/>
      <c r="E6" s="222"/>
    </row>
    <row r="7" spans="1:6">
      <c r="A7" s="445">
        <v>2</v>
      </c>
      <c r="B7" s="449" t="s">
        <v>156</v>
      </c>
      <c r="C7" s="450">
        <v>209677630.00999999</v>
      </c>
      <c r="D7" s="451"/>
      <c r="E7" s="222"/>
    </row>
    <row r="8" spans="1:6">
      <c r="A8" s="445">
        <v>3</v>
      </c>
      <c r="B8" s="449" t="s">
        <v>157</v>
      </c>
      <c r="C8" s="450">
        <v>370483890.67000002</v>
      </c>
      <c r="D8" s="451"/>
      <c r="E8" s="222"/>
    </row>
    <row r="9" spans="1:6">
      <c r="A9" s="445">
        <v>4</v>
      </c>
      <c r="B9" s="449" t="s">
        <v>186</v>
      </c>
      <c r="C9" s="450">
        <v>0</v>
      </c>
      <c r="D9" s="451"/>
      <c r="E9" s="222"/>
    </row>
    <row r="10" spans="1:6">
      <c r="A10" s="445">
        <v>5</v>
      </c>
      <c r="B10" s="449" t="s">
        <v>158</v>
      </c>
      <c r="C10" s="450">
        <v>265217811.13999999</v>
      </c>
      <c r="D10" s="451"/>
      <c r="E10" s="222"/>
    </row>
    <row r="11" spans="1:6">
      <c r="A11" s="445">
        <v>6.1</v>
      </c>
      <c r="B11" s="449" t="s">
        <v>159</v>
      </c>
      <c r="C11" s="452">
        <v>1672980140.4899893</v>
      </c>
      <c r="D11" s="453"/>
      <c r="E11" s="223"/>
    </row>
    <row r="12" spans="1:6">
      <c r="A12" s="445">
        <v>6.2</v>
      </c>
      <c r="B12" s="454" t="s">
        <v>160</v>
      </c>
      <c r="C12" s="452">
        <v>-117613974.60000025</v>
      </c>
      <c r="D12" s="453"/>
      <c r="E12" s="223"/>
    </row>
    <row r="13" spans="1:6">
      <c r="A13" s="445" t="s">
        <v>491</v>
      </c>
      <c r="B13" s="455" t="s">
        <v>492</v>
      </c>
      <c r="C13" s="452">
        <v>22534670.949774384</v>
      </c>
      <c r="D13" s="453"/>
      <c r="E13" s="223"/>
    </row>
    <row r="14" spans="1:6">
      <c r="A14" s="445" t="s">
        <v>637</v>
      </c>
      <c r="B14" s="455" t="s">
        <v>615</v>
      </c>
      <c r="C14" s="452">
        <v>3479728</v>
      </c>
      <c r="D14" s="453"/>
      <c r="E14" s="223"/>
    </row>
    <row r="15" spans="1:6">
      <c r="A15" s="445">
        <v>6</v>
      </c>
      <c r="B15" s="449" t="s">
        <v>161</v>
      </c>
      <c r="C15" s="456">
        <f>C11+C12</f>
        <v>1555366165.8899891</v>
      </c>
      <c r="D15" s="453"/>
      <c r="E15" s="222"/>
    </row>
    <row r="16" spans="1:6">
      <c r="A16" s="445">
        <v>7</v>
      </c>
      <c r="B16" s="449" t="s">
        <v>162</v>
      </c>
      <c r="C16" s="450">
        <v>35827582.010000005</v>
      </c>
      <c r="D16" s="451"/>
      <c r="E16" s="222"/>
    </row>
    <row r="17" spans="1:5">
      <c r="A17" s="445">
        <v>8</v>
      </c>
      <c r="B17" s="449" t="s">
        <v>163</v>
      </c>
      <c r="C17" s="450">
        <v>103192</v>
      </c>
      <c r="D17" s="451"/>
      <c r="E17" s="222"/>
    </row>
    <row r="18" spans="1:5">
      <c r="A18" s="445">
        <v>9</v>
      </c>
      <c r="B18" s="449" t="s">
        <v>164</v>
      </c>
      <c r="C18" s="450">
        <v>106733.3</v>
      </c>
      <c r="D18" s="451"/>
      <c r="E18" s="222"/>
    </row>
    <row r="19" spans="1:5">
      <c r="A19" s="445">
        <v>9.1</v>
      </c>
      <c r="B19" s="455" t="s">
        <v>248</v>
      </c>
      <c r="C19" s="452">
        <v>106733</v>
      </c>
      <c r="D19" s="451"/>
      <c r="E19" s="222"/>
    </row>
    <row r="20" spans="1:5">
      <c r="A20" s="445">
        <v>9.1999999999999993</v>
      </c>
      <c r="B20" s="455" t="s">
        <v>238</v>
      </c>
      <c r="C20" s="452"/>
      <c r="D20" s="451"/>
      <c r="E20" s="222"/>
    </row>
    <row r="21" spans="1:5">
      <c r="A21" s="445">
        <v>9.3000000000000007</v>
      </c>
      <c r="B21" s="455" t="s">
        <v>237</v>
      </c>
      <c r="C21" s="452"/>
      <c r="D21" s="451"/>
      <c r="E21" s="222"/>
    </row>
    <row r="22" spans="1:5">
      <c r="A22" s="445">
        <v>10</v>
      </c>
      <c r="B22" s="449" t="s">
        <v>165</v>
      </c>
      <c r="C22" s="450">
        <v>238389424.87</v>
      </c>
      <c r="D22" s="451"/>
      <c r="E22" s="222"/>
    </row>
    <row r="23" spans="1:5">
      <c r="A23" s="445">
        <v>10.1</v>
      </c>
      <c r="B23" s="455" t="s">
        <v>236</v>
      </c>
      <c r="C23" s="450">
        <v>52292889.799999997</v>
      </c>
      <c r="D23" s="457" t="s">
        <v>444</v>
      </c>
      <c r="E23" s="222"/>
    </row>
    <row r="24" spans="1:5">
      <c r="A24" s="445">
        <v>11</v>
      </c>
      <c r="B24" s="458" t="s">
        <v>166</v>
      </c>
      <c r="C24" s="459">
        <v>56678621.159999996</v>
      </c>
      <c r="D24" s="460"/>
      <c r="E24" s="222"/>
    </row>
    <row r="25" spans="1:5">
      <c r="A25" s="445">
        <v>12</v>
      </c>
      <c r="B25" s="461" t="s">
        <v>167</v>
      </c>
      <c r="C25" s="462">
        <f>SUM(C6:C10,C15:C18,C22,C24)</f>
        <v>2981966362.269989</v>
      </c>
      <c r="D25" s="463"/>
      <c r="E25" s="224"/>
    </row>
    <row r="26" spans="1:5">
      <c r="A26" s="445">
        <v>13</v>
      </c>
      <c r="B26" s="449" t="s">
        <v>168</v>
      </c>
      <c r="C26" s="464">
        <v>17003331.059999999</v>
      </c>
      <c r="D26" s="465"/>
      <c r="E26" s="222"/>
    </row>
    <row r="27" spans="1:5">
      <c r="A27" s="445">
        <v>14</v>
      </c>
      <c r="B27" s="449" t="s">
        <v>169</v>
      </c>
      <c r="C27" s="450">
        <v>1024440328.2932237</v>
      </c>
      <c r="D27" s="451"/>
      <c r="E27" s="222"/>
    </row>
    <row r="28" spans="1:5">
      <c r="A28" s="445">
        <v>15</v>
      </c>
      <c r="B28" s="449" t="s">
        <v>170</v>
      </c>
      <c r="C28" s="450">
        <v>296363211.58900499</v>
      </c>
      <c r="D28" s="451"/>
      <c r="E28" s="222"/>
    </row>
    <row r="29" spans="1:5">
      <c r="A29" s="445">
        <v>16</v>
      </c>
      <c r="B29" s="449" t="s">
        <v>171</v>
      </c>
      <c r="C29" s="450">
        <v>841715591.6477766</v>
      </c>
      <c r="D29" s="451"/>
      <c r="E29" s="222"/>
    </row>
    <row r="30" spans="1:5">
      <c r="A30" s="445">
        <v>17</v>
      </c>
      <c r="B30" s="449" t="s">
        <v>172</v>
      </c>
      <c r="C30" s="450">
        <v>0</v>
      </c>
      <c r="D30" s="451"/>
      <c r="E30" s="222"/>
    </row>
    <row r="31" spans="1:5">
      <c r="A31" s="445">
        <v>18</v>
      </c>
      <c r="B31" s="449" t="s">
        <v>173</v>
      </c>
      <c r="C31" s="450">
        <v>305113360.03822136</v>
      </c>
      <c r="D31" s="451"/>
      <c r="E31" s="222"/>
    </row>
    <row r="32" spans="1:5">
      <c r="A32" s="445">
        <v>19</v>
      </c>
      <c r="B32" s="449" t="s">
        <v>174</v>
      </c>
      <c r="C32" s="450">
        <v>12372734.029999999</v>
      </c>
      <c r="D32" s="451"/>
      <c r="E32" s="222"/>
    </row>
    <row r="33" spans="1:5">
      <c r="A33" s="445">
        <v>20</v>
      </c>
      <c r="B33" s="449" t="s">
        <v>96</v>
      </c>
      <c r="C33" s="450">
        <v>86361831.474599987</v>
      </c>
      <c r="D33" s="451"/>
      <c r="E33" s="222"/>
    </row>
    <row r="34" spans="1:5">
      <c r="A34" s="445">
        <v>20.100000000000001</v>
      </c>
      <c r="B34" s="466" t="s">
        <v>490</v>
      </c>
      <c r="C34" s="506">
        <v>-59112.104599999999</v>
      </c>
      <c r="D34" s="460"/>
      <c r="E34" s="222"/>
    </row>
    <row r="35" spans="1:5">
      <c r="A35" s="445">
        <v>21</v>
      </c>
      <c r="B35" s="458" t="s">
        <v>175</v>
      </c>
      <c r="C35" s="459">
        <v>113132914.46000001</v>
      </c>
      <c r="D35" s="460"/>
      <c r="E35" s="222"/>
    </row>
    <row r="36" spans="1:5">
      <c r="A36" s="445">
        <v>21.1</v>
      </c>
      <c r="B36" s="466" t="s">
        <v>235</v>
      </c>
      <c r="C36" s="467">
        <v>83414863.048000008</v>
      </c>
      <c r="D36" s="468"/>
      <c r="E36" s="222"/>
    </row>
    <row r="37" spans="1:5">
      <c r="A37" s="445">
        <v>22</v>
      </c>
      <c r="B37" s="469" t="s">
        <v>176</v>
      </c>
      <c r="C37" s="462">
        <f>SUM(C26:C33)+C35</f>
        <v>2696503302.5928268</v>
      </c>
      <c r="D37" s="463"/>
      <c r="E37" s="224"/>
    </row>
    <row r="38" spans="1:5">
      <c r="A38" s="445">
        <v>23</v>
      </c>
      <c r="B38" s="458" t="s">
        <v>177</v>
      </c>
      <c r="C38" s="450">
        <v>54628742.530000001</v>
      </c>
      <c r="D38" s="451"/>
      <c r="E38" s="222"/>
    </row>
    <row r="39" spans="1:5">
      <c r="A39" s="445">
        <v>24</v>
      </c>
      <c r="B39" s="458" t="s">
        <v>178</v>
      </c>
      <c r="C39" s="450">
        <v>61390.64</v>
      </c>
      <c r="D39" s="451"/>
      <c r="E39" s="222"/>
    </row>
    <row r="40" spans="1:5">
      <c r="A40" s="445">
        <v>25</v>
      </c>
      <c r="B40" s="458" t="s">
        <v>234</v>
      </c>
      <c r="C40" s="450">
        <v>-10154020.07</v>
      </c>
      <c r="D40" s="451"/>
      <c r="E40" s="222"/>
    </row>
    <row r="41" spans="1:5">
      <c r="A41" s="445">
        <v>26</v>
      </c>
      <c r="B41" s="458" t="s">
        <v>180</v>
      </c>
      <c r="C41" s="450">
        <v>39651986.239999995</v>
      </c>
      <c r="D41" s="451"/>
      <c r="E41" s="222"/>
    </row>
    <row r="42" spans="1:5">
      <c r="A42" s="445">
        <v>27</v>
      </c>
      <c r="B42" s="458" t="s">
        <v>181</v>
      </c>
      <c r="C42" s="450">
        <v>1694027.75</v>
      </c>
      <c r="D42" s="451"/>
      <c r="E42" s="222"/>
    </row>
    <row r="43" spans="1:5">
      <c r="A43" s="445">
        <v>28</v>
      </c>
      <c r="B43" s="458" t="s">
        <v>182</v>
      </c>
      <c r="C43" s="450">
        <v>170506983.91999996</v>
      </c>
      <c r="D43" s="451"/>
      <c r="E43" s="222"/>
    </row>
    <row r="44" spans="1:5">
      <c r="A44" s="445">
        <v>29</v>
      </c>
      <c r="B44" s="458" t="s">
        <v>35</v>
      </c>
      <c r="C44" s="450">
        <v>29073948.760000002</v>
      </c>
      <c r="D44" s="451"/>
      <c r="E44" s="222"/>
    </row>
    <row r="45" spans="1:5" ht="16.5" thickBot="1">
      <c r="A45" s="470">
        <v>30</v>
      </c>
      <c r="B45" s="471" t="s">
        <v>183</v>
      </c>
      <c r="C45" s="472">
        <f>SUM(C38:C44)</f>
        <v>285463059.76999998</v>
      </c>
      <c r="D45" s="473"/>
      <c r="E45" s="224"/>
    </row>
  </sheetData>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70" zoomScaleNormal="70" workbookViewId="0">
      <pane xSplit="2" ySplit="7" topLeftCell="C8" activePane="bottomRight" state="frozen"/>
      <selection activeCell="B36" sqref="B36:C36"/>
      <selection pane="topRight" activeCell="B36" sqref="B36:C36"/>
      <selection pane="bottomLeft" activeCell="B36" sqref="B36:C36"/>
      <selection pane="bottomRight" activeCell="N49" sqref="N49"/>
    </sheetView>
  </sheetViews>
  <sheetFormatPr defaultColWidth="9.140625" defaultRowHeight="15"/>
  <cols>
    <col min="1" max="1" width="10.42578125" style="44" bestFit="1" customWidth="1"/>
    <col min="2" max="2" width="95" style="44" customWidth="1"/>
    <col min="3" max="3" width="13.7109375" style="44" customWidth="1"/>
    <col min="4" max="4" width="13.7109375" style="44" bestFit="1" customWidth="1"/>
    <col min="5" max="5" width="12.28515625" style="44" customWidth="1"/>
    <col min="6" max="6" width="13.7109375" style="44" bestFit="1" customWidth="1"/>
    <col min="7" max="7" width="12.7109375" style="44" bestFit="1" customWidth="1"/>
    <col min="8" max="8" width="13.7109375" style="44" bestFit="1" customWidth="1"/>
    <col min="9" max="9" width="11.42578125" style="44" customWidth="1"/>
    <col min="10" max="10" width="13.7109375" style="44" bestFit="1" customWidth="1"/>
    <col min="11" max="11" width="12.7109375" style="44" bestFit="1" customWidth="1"/>
    <col min="12" max="12" width="13.7109375" style="44" bestFit="1" customWidth="1"/>
    <col min="13" max="13" width="12.7109375" style="44" bestFit="1" customWidth="1"/>
    <col min="14" max="14" width="13.7109375" style="44" bestFit="1" customWidth="1"/>
    <col min="15" max="15" width="11.85546875" style="44" bestFit="1" customWidth="1"/>
    <col min="16" max="16" width="13.7109375" style="44" bestFit="1" customWidth="1"/>
    <col min="17" max="17" width="11" style="44" bestFit="1" customWidth="1"/>
    <col min="18" max="18" width="13.7109375" style="44" bestFit="1" customWidth="1"/>
    <col min="19" max="19" width="28.85546875" style="44" customWidth="1"/>
    <col min="20" max="16384" width="9.140625" style="86"/>
  </cols>
  <sheetData>
    <row r="1" spans="1:19">
      <c r="A1" s="44" t="s">
        <v>190</v>
      </c>
      <c r="B1" s="44" t="str">
        <f>Info!C2</f>
        <v>სს ”ლიბერთი ბანკი”</v>
      </c>
    </row>
    <row r="2" spans="1:19">
      <c r="A2" s="44" t="s">
        <v>191</v>
      </c>
      <c r="B2" s="87">
        <f>'1. key ratios'!B2</f>
        <v>44196</v>
      </c>
    </row>
    <row r="4" spans="1:19" ht="45.75" thickBot="1">
      <c r="A4" s="186" t="s">
        <v>417</v>
      </c>
      <c r="B4" s="204" t="s">
        <v>461</v>
      </c>
    </row>
    <row r="5" spans="1:19">
      <c r="A5" s="205"/>
      <c r="B5" s="206"/>
      <c r="C5" s="207" t="s">
        <v>0</v>
      </c>
      <c r="D5" s="207" t="s">
        <v>1</v>
      </c>
      <c r="E5" s="207" t="s">
        <v>2</v>
      </c>
      <c r="F5" s="207" t="s">
        <v>3</v>
      </c>
      <c r="G5" s="207" t="s">
        <v>4</v>
      </c>
      <c r="H5" s="207" t="s">
        <v>5</v>
      </c>
      <c r="I5" s="207" t="s">
        <v>240</v>
      </c>
      <c r="J5" s="207" t="s">
        <v>241</v>
      </c>
      <c r="K5" s="207" t="s">
        <v>242</v>
      </c>
      <c r="L5" s="207" t="s">
        <v>243</v>
      </c>
      <c r="M5" s="207" t="s">
        <v>244</v>
      </c>
      <c r="N5" s="207" t="s">
        <v>245</v>
      </c>
      <c r="O5" s="207" t="s">
        <v>448</v>
      </c>
      <c r="P5" s="207" t="s">
        <v>449</v>
      </c>
      <c r="Q5" s="207" t="s">
        <v>450</v>
      </c>
      <c r="R5" s="208" t="s">
        <v>451</v>
      </c>
      <c r="S5" s="209" t="s">
        <v>452</v>
      </c>
    </row>
    <row r="6" spans="1:19" ht="46.5" customHeight="1">
      <c r="A6" s="166"/>
      <c r="B6" s="536" t="s">
        <v>453</v>
      </c>
      <c r="C6" s="534">
        <v>0</v>
      </c>
      <c r="D6" s="535"/>
      <c r="E6" s="534">
        <v>0.2</v>
      </c>
      <c r="F6" s="535"/>
      <c r="G6" s="534">
        <v>0.35</v>
      </c>
      <c r="H6" s="535"/>
      <c r="I6" s="534">
        <v>0.5</v>
      </c>
      <c r="J6" s="535"/>
      <c r="K6" s="534">
        <v>0.75</v>
      </c>
      <c r="L6" s="535"/>
      <c r="M6" s="534">
        <v>1</v>
      </c>
      <c r="N6" s="535"/>
      <c r="O6" s="534">
        <v>1.5</v>
      </c>
      <c r="P6" s="535"/>
      <c r="Q6" s="534">
        <v>2.5</v>
      </c>
      <c r="R6" s="535"/>
      <c r="S6" s="532" t="s">
        <v>253</v>
      </c>
    </row>
    <row r="7" spans="1:19">
      <c r="A7" s="166"/>
      <c r="B7" s="537"/>
      <c r="C7" s="210" t="s">
        <v>446</v>
      </c>
      <c r="D7" s="210" t="s">
        <v>447</v>
      </c>
      <c r="E7" s="210" t="s">
        <v>446</v>
      </c>
      <c r="F7" s="210" t="s">
        <v>447</v>
      </c>
      <c r="G7" s="210" t="s">
        <v>446</v>
      </c>
      <c r="H7" s="210" t="s">
        <v>447</v>
      </c>
      <c r="I7" s="210" t="s">
        <v>446</v>
      </c>
      <c r="J7" s="210" t="s">
        <v>447</v>
      </c>
      <c r="K7" s="210" t="s">
        <v>446</v>
      </c>
      <c r="L7" s="210" t="s">
        <v>447</v>
      </c>
      <c r="M7" s="210" t="s">
        <v>446</v>
      </c>
      <c r="N7" s="210" t="s">
        <v>447</v>
      </c>
      <c r="O7" s="210" t="s">
        <v>446</v>
      </c>
      <c r="P7" s="210" t="s">
        <v>447</v>
      </c>
      <c r="Q7" s="210" t="s">
        <v>446</v>
      </c>
      <c r="R7" s="210" t="s">
        <v>447</v>
      </c>
      <c r="S7" s="533"/>
    </row>
    <row r="8" spans="1:19" s="195" customFormat="1">
      <c r="A8" s="211">
        <v>1</v>
      </c>
      <c r="B8" s="212" t="s">
        <v>218</v>
      </c>
      <c r="C8" s="189">
        <v>300521656.50999993</v>
      </c>
      <c r="D8" s="189">
        <v>0</v>
      </c>
      <c r="E8" s="189">
        <v>0</v>
      </c>
      <c r="F8" s="213">
        <v>0</v>
      </c>
      <c r="G8" s="189">
        <v>0</v>
      </c>
      <c r="H8" s="189">
        <v>0</v>
      </c>
      <c r="I8" s="189">
        <v>0</v>
      </c>
      <c r="J8" s="189">
        <v>0</v>
      </c>
      <c r="K8" s="189">
        <v>0</v>
      </c>
      <c r="L8" s="189">
        <v>0</v>
      </c>
      <c r="M8" s="189">
        <v>195163700.03816101</v>
      </c>
      <c r="N8" s="189">
        <v>0</v>
      </c>
      <c r="O8" s="189">
        <v>0</v>
      </c>
      <c r="P8" s="189">
        <v>0</v>
      </c>
      <c r="Q8" s="189">
        <v>0</v>
      </c>
      <c r="R8" s="213">
        <v>0</v>
      </c>
      <c r="S8" s="214">
        <f>$C$6*SUM(C8:D8)+$E$6*SUM(E8:F8)+$G$6*SUM(G8:H8)+$I$6*SUM(I8:J8)+$K$6*SUM(K8:L8)+$M$6*SUM(M8:N8)+$O$6*SUM(O8:P8)+$Q$6*SUM(Q8:R8)</f>
        <v>195163700.03816101</v>
      </c>
    </row>
    <row r="9" spans="1:19" s="195" customFormat="1">
      <c r="A9" s="211">
        <v>2</v>
      </c>
      <c r="B9" s="212" t="s">
        <v>219</v>
      </c>
      <c r="C9" s="189">
        <v>0</v>
      </c>
      <c r="D9" s="189">
        <v>0</v>
      </c>
      <c r="E9" s="189">
        <v>0</v>
      </c>
      <c r="F9" s="189">
        <v>0</v>
      </c>
      <c r="G9" s="189">
        <v>0</v>
      </c>
      <c r="H9" s="189">
        <v>0</v>
      </c>
      <c r="I9" s="189">
        <v>0</v>
      </c>
      <c r="J9" s="189">
        <v>0</v>
      </c>
      <c r="K9" s="189">
        <v>0</v>
      </c>
      <c r="L9" s="189">
        <v>0</v>
      </c>
      <c r="M9" s="189">
        <v>0</v>
      </c>
      <c r="N9" s="189">
        <v>0</v>
      </c>
      <c r="O9" s="189">
        <v>0</v>
      </c>
      <c r="P9" s="189">
        <v>0</v>
      </c>
      <c r="Q9" s="189">
        <v>0</v>
      </c>
      <c r="R9" s="213">
        <v>0</v>
      </c>
      <c r="S9" s="214">
        <f t="shared" ref="S9:S21" si="0">$C$6*SUM(C9:D9)+$E$6*SUM(E9:F9)+$G$6*SUM(G9:H9)+$I$6*SUM(I9:J9)+$K$6*SUM(K9:L9)+$M$6*SUM(M9:N9)+$O$6*SUM(O9:P9)+$Q$6*SUM(Q9:R9)</f>
        <v>0</v>
      </c>
    </row>
    <row r="10" spans="1:19" s="195" customFormat="1">
      <c r="A10" s="211">
        <v>3</v>
      </c>
      <c r="B10" s="212" t="s">
        <v>220</v>
      </c>
      <c r="C10" s="189">
        <v>0</v>
      </c>
      <c r="D10" s="189">
        <v>0</v>
      </c>
      <c r="E10" s="189">
        <v>0</v>
      </c>
      <c r="F10" s="189">
        <v>0</v>
      </c>
      <c r="G10" s="189">
        <v>0</v>
      </c>
      <c r="H10" s="189">
        <v>0</v>
      </c>
      <c r="I10" s="189">
        <v>0</v>
      </c>
      <c r="J10" s="189">
        <v>0</v>
      </c>
      <c r="K10" s="189">
        <v>0</v>
      </c>
      <c r="L10" s="189">
        <v>0</v>
      </c>
      <c r="M10" s="189">
        <v>0</v>
      </c>
      <c r="N10" s="189">
        <v>0</v>
      </c>
      <c r="O10" s="189">
        <v>0</v>
      </c>
      <c r="P10" s="189">
        <v>0</v>
      </c>
      <c r="Q10" s="189">
        <v>0</v>
      </c>
      <c r="R10" s="213">
        <v>0</v>
      </c>
      <c r="S10" s="214">
        <f t="shared" si="0"/>
        <v>0</v>
      </c>
    </row>
    <row r="11" spans="1:19" s="195" customFormat="1">
      <c r="A11" s="211">
        <v>4</v>
      </c>
      <c r="B11" s="212" t="s">
        <v>221</v>
      </c>
      <c r="C11" s="189">
        <v>0</v>
      </c>
      <c r="D11" s="189">
        <v>0</v>
      </c>
      <c r="E11" s="189">
        <v>0</v>
      </c>
      <c r="F11" s="189">
        <v>0</v>
      </c>
      <c r="G11" s="189">
        <v>0</v>
      </c>
      <c r="H11" s="189">
        <v>0</v>
      </c>
      <c r="I11" s="189">
        <v>0</v>
      </c>
      <c r="J11" s="189">
        <v>0</v>
      </c>
      <c r="K11" s="189">
        <v>0</v>
      </c>
      <c r="L11" s="189">
        <v>0</v>
      </c>
      <c r="M11" s="189">
        <v>0</v>
      </c>
      <c r="N11" s="189">
        <v>0</v>
      </c>
      <c r="O11" s="189">
        <v>0</v>
      </c>
      <c r="P11" s="189">
        <v>0</v>
      </c>
      <c r="Q11" s="189">
        <v>0</v>
      </c>
      <c r="R11" s="213">
        <v>0</v>
      </c>
      <c r="S11" s="214">
        <f t="shared" si="0"/>
        <v>0</v>
      </c>
    </row>
    <row r="12" spans="1:19" s="195" customFormat="1">
      <c r="A12" s="211">
        <v>5</v>
      </c>
      <c r="B12" s="212" t="s">
        <v>222</v>
      </c>
      <c r="C12" s="189">
        <v>0</v>
      </c>
      <c r="D12" s="189">
        <v>0</v>
      </c>
      <c r="E12" s="189">
        <v>0</v>
      </c>
      <c r="F12" s="189">
        <v>0</v>
      </c>
      <c r="G12" s="189">
        <v>0</v>
      </c>
      <c r="H12" s="189">
        <v>0</v>
      </c>
      <c r="I12" s="189">
        <v>0</v>
      </c>
      <c r="J12" s="189">
        <v>0</v>
      </c>
      <c r="K12" s="189">
        <v>0</v>
      </c>
      <c r="L12" s="189">
        <v>0</v>
      </c>
      <c r="M12" s="189">
        <v>0</v>
      </c>
      <c r="N12" s="189">
        <v>0</v>
      </c>
      <c r="O12" s="189">
        <v>0</v>
      </c>
      <c r="P12" s="189">
        <v>0</v>
      </c>
      <c r="Q12" s="189">
        <v>0</v>
      </c>
      <c r="R12" s="213">
        <v>0</v>
      </c>
      <c r="S12" s="214">
        <f t="shared" si="0"/>
        <v>0</v>
      </c>
    </row>
    <row r="13" spans="1:19" s="195" customFormat="1">
      <c r="A13" s="211">
        <v>6</v>
      </c>
      <c r="B13" s="212" t="s">
        <v>223</v>
      </c>
      <c r="C13" s="189">
        <v>0</v>
      </c>
      <c r="D13" s="189">
        <v>0</v>
      </c>
      <c r="E13" s="189">
        <v>369311628.26844853</v>
      </c>
      <c r="F13" s="189">
        <v>0</v>
      </c>
      <c r="G13" s="189">
        <v>0</v>
      </c>
      <c r="H13" s="189">
        <v>0</v>
      </c>
      <c r="I13" s="189">
        <v>312434.96225803997</v>
      </c>
      <c r="J13" s="189">
        <v>0</v>
      </c>
      <c r="K13" s="189">
        <v>0</v>
      </c>
      <c r="L13" s="189">
        <v>0</v>
      </c>
      <c r="M13" s="189">
        <v>939475.74</v>
      </c>
      <c r="N13" s="189">
        <v>0</v>
      </c>
      <c r="O13" s="189">
        <v>0</v>
      </c>
      <c r="P13" s="189">
        <v>0</v>
      </c>
      <c r="Q13" s="189">
        <v>0</v>
      </c>
      <c r="R13" s="213">
        <v>0</v>
      </c>
      <c r="S13" s="214">
        <f t="shared" si="0"/>
        <v>74958018.874818727</v>
      </c>
    </row>
    <row r="14" spans="1:19" s="195" customFormat="1">
      <c r="A14" s="211">
        <v>7</v>
      </c>
      <c r="B14" s="212" t="s">
        <v>73</v>
      </c>
      <c r="C14" s="189">
        <v>0</v>
      </c>
      <c r="D14" s="189">
        <v>0</v>
      </c>
      <c r="E14" s="189">
        <v>0</v>
      </c>
      <c r="F14" s="189">
        <v>0</v>
      </c>
      <c r="G14" s="189">
        <v>0</v>
      </c>
      <c r="H14" s="189">
        <v>0</v>
      </c>
      <c r="I14" s="189">
        <v>0</v>
      </c>
      <c r="J14" s="189">
        <v>0</v>
      </c>
      <c r="K14" s="189">
        <v>0</v>
      </c>
      <c r="L14" s="189">
        <v>0</v>
      </c>
      <c r="M14" s="189">
        <v>363229132.20660752</v>
      </c>
      <c r="N14" s="189">
        <v>18356230.512793001</v>
      </c>
      <c r="O14" s="189">
        <v>0</v>
      </c>
      <c r="P14" s="189">
        <v>0</v>
      </c>
      <c r="Q14" s="189">
        <v>0</v>
      </c>
      <c r="R14" s="213">
        <v>0</v>
      </c>
      <c r="S14" s="214">
        <f t="shared" si="0"/>
        <v>381585362.71940053</v>
      </c>
    </row>
    <row r="15" spans="1:19" s="195" customFormat="1">
      <c r="A15" s="211">
        <v>8</v>
      </c>
      <c r="B15" s="212" t="s">
        <v>74</v>
      </c>
      <c r="C15" s="189">
        <v>0</v>
      </c>
      <c r="D15" s="189">
        <v>0</v>
      </c>
      <c r="E15" s="189">
        <v>0</v>
      </c>
      <c r="F15" s="189">
        <v>0</v>
      </c>
      <c r="G15" s="189">
        <v>0</v>
      </c>
      <c r="H15" s="189">
        <v>0</v>
      </c>
      <c r="I15" s="189">
        <v>0</v>
      </c>
      <c r="J15" s="189">
        <v>0</v>
      </c>
      <c r="K15" s="189">
        <v>981006023.54696023</v>
      </c>
      <c r="L15" s="189">
        <v>13071755.759545997</v>
      </c>
      <c r="M15" s="189">
        <v>0</v>
      </c>
      <c r="N15" s="189">
        <v>0</v>
      </c>
      <c r="O15" s="189">
        <v>0</v>
      </c>
      <c r="P15" s="189">
        <v>0</v>
      </c>
      <c r="Q15" s="189">
        <v>0</v>
      </c>
      <c r="R15" s="213">
        <v>0</v>
      </c>
      <c r="S15" s="214">
        <f t="shared" si="0"/>
        <v>745558334.47987974</v>
      </c>
    </row>
    <row r="16" spans="1:19" s="195" customFormat="1">
      <c r="A16" s="211">
        <v>9</v>
      </c>
      <c r="B16" s="212" t="s">
        <v>75</v>
      </c>
      <c r="C16" s="189">
        <v>0</v>
      </c>
      <c r="D16" s="189">
        <v>0</v>
      </c>
      <c r="E16" s="189">
        <v>0</v>
      </c>
      <c r="F16" s="189">
        <v>0</v>
      </c>
      <c r="G16" s="189">
        <v>169356248.04750606</v>
      </c>
      <c r="H16" s="189">
        <v>0</v>
      </c>
      <c r="I16" s="189">
        <v>0</v>
      </c>
      <c r="J16" s="189">
        <v>0</v>
      </c>
      <c r="K16" s="189">
        <v>0</v>
      </c>
      <c r="L16" s="189">
        <v>0</v>
      </c>
      <c r="M16" s="189">
        <v>0</v>
      </c>
      <c r="N16" s="189">
        <v>0</v>
      </c>
      <c r="O16" s="189">
        <v>0</v>
      </c>
      <c r="P16" s="189">
        <v>0</v>
      </c>
      <c r="Q16" s="189">
        <v>0</v>
      </c>
      <c r="R16" s="213">
        <v>0</v>
      </c>
      <c r="S16" s="214">
        <f t="shared" si="0"/>
        <v>59274686.816627115</v>
      </c>
    </row>
    <row r="17" spans="1:19" s="195" customFormat="1">
      <c r="A17" s="211">
        <v>10</v>
      </c>
      <c r="B17" s="212" t="s">
        <v>69</v>
      </c>
      <c r="C17" s="189">
        <v>0</v>
      </c>
      <c r="D17" s="189">
        <v>0</v>
      </c>
      <c r="E17" s="189">
        <v>0</v>
      </c>
      <c r="F17" s="189">
        <v>0</v>
      </c>
      <c r="G17" s="189">
        <v>0</v>
      </c>
      <c r="H17" s="189">
        <v>0</v>
      </c>
      <c r="I17" s="189">
        <v>682687.37699999998</v>
      </c>
      <c r="J17" s="189">
        <v>0</v>
      </c>
      <c r="K17" s="189">
        <v>0</v>
      </c>
      <c r="L17" s="189">
        <v>0</v>
      </c>
      <c r="M17" s="189">
        <v>2708700.5279999953</v>
      </c>
      <c r="N17" s="189">
        <v>0</v>
      </c>
      <c r="O17" s="189">
        <v>1744294.7339999997</v>
      </c>
      <c r="P17" s="189">
        <v>0</v>
      </c>
      <c r="Q17" s="189">
        <v>0</v>
      </c>
      <c r="R17" s="213">
        <v>0</v>
      </c>
      <c r="S17" s="214">
        <f t="shared" si="0"/>
        <v>5666486.3174999952</v>
      </c>
    </row>
    <row r="18" spans="1:19" s="195" customFormat="1">
      <c r="A18" s="211">
        <v>11</v>
      </c>
      <c r="B18" s="212" t="s">
        <v>70</v>
      </c>
      <c r="C18" s="189">
        <v>0</v>
      </c>
      <c r="D18" s="189">
        <v>0</v>
      </c>
      <c r="E18" s="189">
        <v>0</v>
      </c>
      <c r="F18" s="189">
        <v>0</v>
      </c>
      <c r="G18" s="189">
        <v>0</v>
      </c>
      <c r="H18" s="189">
        <v>0</v>
      </c>
      <c r="I18" s="189">
        <v>0</v>
      </c>
      <c r="J18" s="189">
        <v>0</v>
      </c>
      <c r="K18" s="189">
        <v>0</v>
      </c>
      <c r="L18" s="189">
        <v>0</v>
      </c>
      <c r="M18" s="189">
        <v>30601974.554487668</v>
      </c>
      <c r="N18" s="189">
        <v>0</v>
      </c>
      <c r="O18" s="189">
        <v>96635693.024579704</v>
      </c>
      <c r="P18" s="189">
        <v>0</v>
      </c>
      <c r="Q18" s="189">
        <v>1772239</v>
      </c>
      <c r="R18" s="213">
        <v>0</v>
      </c>
      <c r="S18" s="214">
        <f t="shared" si="0"/>
        <v>179986111.59135723</v>
      </c>
    </row>
    <row r="19" spans="1:19" s="195" customFormat="1">
      <c r="A19" s="211">
        <v>12</v>
      </c>
      <c r="B19" s="212" t="s">
        <v>71</v>
      </c>
      <c r="C19" s="189">
        <v>0</v>
      </c>
      <c r="D19" s="189">
        <v>0</v>
      </c>
      <c r="E19" s="189">
        <v>0</v>
      </c>
      <c r="F19" s="189">
        <v>0</v>
      </c>
      <c r="G19" s="189">
        <v>0</v>
      </c>
      <c r="H19" s="189">
        <v>0</v>
      </c>
      <c r="I19" s="189">
        <v>0</v>
      </c>
      <c r="J19" s="189">
        <v>0</v>
      </c>
      <c r="K19" s="189">
        <v>0</v>
      </c>
      <c r="L19" s="189">
        <v>0</v>
      </c>
      <c r="M19" s="189">
        <v>0</v>
      </c>
      <c r="N19" s="189">
        <v>0</v>
      </c>
      <c r="O19" s="189">
        <v>0</v>
      </c>
      <c r="P19" s="189">
        <v>0</v>
      </c>
      <c r="Q19" s="189">
        <v>0</v>
      </c>
      <c r="R19" s="213">
        <v>0</v>
      </c>
      <c r="S19" s="214">
        <f t="shared" si="0"/>
        <v>0</v>
      </c>
    </row>
    <row r="20" spans="1:19" s="195" customFormat="1">
      <c r="A20" s="211">
        <v>13</v>
      </c>
      <c r="B20" s="212" t="s">
        <v>72</v>
      </c>
      <c r="C20" s="189">
        <v>0</v>
      </c>
      <c r="D20" s="189">
        <v>0</v>
      </c>
      <c r="E20" s="189">
        <v>0</v>
      </c>
      <c r="F20" s="189">
        <v>0</v>
      </c>
      <c r="G20" s="189">
        <v>0</v>
      </c>
      <c r="H20" s="189">
        <v>0</v>
      </c>
      <c r="I20" s="189">
        <v>0</v>
      </c>
      <c r="J20" s="189">
        <v>0</v>
      </c>
      <c r="K20" s="189">
        <v>0</v>
      </c>
      <c r="L20" s="189">
        <v>0</v>
      </c>
      <c r="M20" s="189">
        <v>0</v>
      </c>
      <c r="N20" s="189">
        <v>0</v>
      </c>
      <c r="O20" s="189">
        <v>0</v>
      </c>
      <c r="P20" s="189">
        <v>0</v>
      </c>
      <c r="Q20" s="189">
        <v>0</v>
      </c>
      <c r="R20" s="213">
        <v>0</v>
      </c>
      <c r="S20" s="214">
        <f t="shared" si="0"/>
        <v>0</v>
      </c>
    </row>
    <row r="21" spans="1:19" s="195" customFormat="1">
      <c r="A21" s="211">
        <v>14</v>
      </c>
      <c r="B21" s="212" t="s">
        <v>251</v>
      </c>
      <c r="C21" s="189">
        <v>249558151.36999995</v>
      </c>
      <c r="D21" s="189">
        <v>0</v>
      </c>
      <c r="E21" s="189">
        <v>560138.44999999995</v>
      </c>
      <c r="F21" s="189">
        <v>0</v>
      </c>
      <c r="G21" s="189">
        <v>0</v>
      </c>
      <c r="H21" s="189">
        <v>0</v>
      </c>
      <c r="I21" s="189">
        <v>0</v>
      </c>
      <c r="J21" s="189">
        <v>0</v>
      </c>
      <c r="K21" s="189">
        <v>0</v>
      </c>
      <c r="L21" s="189">
        <v>0</v>
      </c>
      <c r="M21" s="189">
        <v>168613204.09999996</v>
      </c>
      <c r="N21" s="189">
        <v>0</v>
      </c>
      <c r="O21" s="189">
        <v>0</v>
      </c>
      <c r="P21" s="189">
        <v>0</v>
      </c>
      <c r="Q21" s="189">
        <v>0</v>
      </c>
      <c r="R21" s="213">
        <v>0</v>
      </c>
      <c r="S21" s="214">
        <f t="shared" si="0"/>
        <v>168725231.78999996</v>
      </c>
    </row>
    <row r="22" spans="1:19" ht="15.75" thickBot="1">
      <c r="A22" s="196"/>
      <c r="B22" s="110" t="s">
        <v>68</v>
      </c>
      <c r="C22" s="176">
        <f>SUM(C8:C21)</f>
        <v>550079807.87999988</v>
      </c>
      <c r="D22" s="176">
        <f t="shared" ref="D22:S22" si="1">SUM(D8:D21)</f>
        <v>0</v>
      </c>
      <c r="E22" s="176">
        <f t="shared" si="1"/>
        <v>369871766.71844852</v>
      </c>
      <c r="F22" s="176">
        <f t="shared" si="1"/>
        <v>0</v>
      </c>
      <c r="G22" s="176">
        <f t="shared" si="1"/>
        <v>169356248.04750606</v>
      </c>
      <c r="H22" s="176">
        <f t="shared" si="1"/>
        <v>0</v>
      </c>
      <c r="I22" s="176">
        <f t="shared" si="1"/>
        <v>995122.33925803995</v>
      </c>
      <c r="J22" s="176">
        <f t="shared" si="1"/>
        <v>0</v>
      </c>
      <c r="K22" s="176">
        <f t="shared" si="1"/>
        <v>981006023.54696023</v>
      </c>
      <c r="L22" s="176">
        <f t="shared" si="1"/>
        <v>13071755.759545997</v>
      </c>
      <c r="M22" s="176">
        <f t="shared" si="1"/>
        <v>761256187.16725612</v>
      </c>
      <c r="N22" s="176">
        <f t="shared" si="1"/>
        <v>18356230.512793001</v>
      </c>
      <c r="O22" s="176">
        <f t="shared" si="1"/>
        <v>98379987.758579701</v>
      </c>
      <c r="P22" s="176">
        <f t="shared" si="1"/>
        <v>0</v>
      </c>
      <c r="Q22" s="176">
        <f t="shared" si="1"/>
        <v>1772239</v>
      </c>
      <c r="R22" s="176">
        <f t="shared" si="1"/>
        <v>0</v>
      </c>
      <c r="S22" s="199">
        <f t="shared" si="1"/>
        <v>1810917932.6277442</v>
      </c>
    </row>
  </sheetData>
  <mergeCells count="10">
    <mergeCell ref="S6:S7"/>
    <mergeCell ref="O6:P6"/>
    <mergeCell ref="Q6:R6"/>
    <mergeCell ref="B6:B7"/>
    <mergeCell ref="C6:D6"/>
    <mergeCell ref="E6:F6"/>
    <mergeCell ref="G6:H6"/>
    <mergeCell ref="I6:J6"/>
    <mergeCell ref="K6:L6"/>
    <mergeCell ref="M6:N6"/>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2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70" zoomScaleNormal="70" workbookViewId="0">
      <pane xSplit="2" ySplit="6" topLeftCell="O10" activePane="bottomRight" state="frozen"/>
      <selection activeCell="B36" sqref="B36:C36"/>
      <selection pane="topRight" activeCell="B36" sqref="B36:C36"/>
      <selection pane="bottomLeft" activeCell="B36" sqref="B36:C36"/>
      <selection pane="bottomRight" activeCell="Z44" sqref="Z44"/>
    </sheetView>
  </sheetViews>
  <sheetFormatPr defaultColWidth="9.140625" defaultRowHeight="15"/>
  <cols>
    <col min="1" max="1" width="10.42578125" style="44" bestFit="1" customWidth="1"/>
    <col min="2" max="2" width="75.5703125" style="44" customWidth="1"/>
    <col min="3" max="3" width="19" style="44" customWidth="1"/>
    <col min="4" max="4" width="19.42578125" style="44" customWidth="1"/>
    <col min="5" max="5" width="31.140625" style="44" customWidth="1"/>
    <col min="6" max="6" width="29.140625" style="44" customWidth="1"/>
    <col min="7" max="7" width="28.42578125" style="44" customWidth="1"/>
    <col min="8" max="8" width="26.42578125" style="44" customWidth="1"/>
    <col min="9" max="9" width="23.7109375" style="44" customWidth="1"/>
    <col min="10" max="10" width="21.42578125" style="44" customWidth="1"/>
    <col min="11" max="11" width="15.7109375" style="44" customWidth="1"/>
    <col min="12" max="12" width="13.28515625" style="44" customWidth="1"/>
    <col min="13" max="13" width="20.85546875" style="44" customWidth="1"/>
    <col min="14" max="14" width="19.28515625" style="44" customWidth="1"/>
    <col min="15" max="15" width="18.42578125" style="44" customWidth="1"/>
    <col min="16" max="16" width="19" style="44" customWidth="1"/>
    <col min="17" max="17" width="20.28515625" style="44" customWidth="1"/>
    <col min="18" max="18" width="18" style="44" customWidth="1"/>
    <col min="19" max="19" width="30.140625" style="44" customWidth="1"/>
    <col min="20" max="20" width="19.42578125" style="44" customWidth="1"/>
    <col min="21" max="21" width="19.140625" style="44" customWidth="1"/>
    <col min="22" max="22" width="20" style="44" customWidth="1"/>
    <col min="23" max="16384" width="9.140625" style="86"/>
  </cols>
  <sheetData>
    <row r="1" spans="1:22">
      <c r="A1" s="44" t="s">
        <v>190</v>
      </c>
      <c r="B1" s="44" t="str">
        <f>Info!C2</f>
        <v>სს ”ლიბერთი ბანკი”</v>
      </c>
    </row>
    <row r="2" spans="1:22">
      <c r="A2" s="44" t="s">
        <v>191</v>
      </c>
      <c r="B2" s="87">
        <f>'1. key ratios'!B2</f>
        <v>44196</v>
      </c>
    </row>
    <row r="4" spans="1:22" ht="30.75" thickBot="1">
      <c r="A4" s="44" t="s">
        <v>418</v>
      </c>
      <c r="B4" s="177" t="s">
        <v>462</v>
      </c>
      <c r="V4" s="178" t="s">
        <v>94</v>
      </c>
    </row>
    <row r="5" spans="1:22">
      <c r="A5" s="160"/>
      <c r="B5" s="179"/>
      <c r="C5" s="538" t="s">
        <v>200</v>
      </c>
      <c r="D5" s="539"/>
      <c r="E5" s="539"/>
      <c r="F5" s="539"/>
      <c r="G5" s="539"/>
      <c r="H5" s="539"/>
      <c r="I5" s="539"/>
      <c r="J5" s="539"/>
      <c r="K5" s="539"/>
      <c r="L5" s="540"/>
      <c r="M5" s="538" t="s">
        <v>201</v>
      </c>
      <c r="N5" s="539"/>
      <c r="O5" s="539"/>
      <c r="P5" s="539"/>
      <c r="Q5" s="539"/>
      <c r="R5" s="539"/>
      <c r="S5" s="540"/>
      <c r="T5" s="543" t="s">
        <v>460</v>
      </c>
      <c r="U5" s="543" t="s">
        <v>459</v>
      </c>
      <c r="V5" s="541" t="s">
        <v>202</v>
      </c>
    </row>
    <row r="6" spans="1:22" s="186" customFormat="1" ht="165">
      <c r="A6" s="180"/>
      <c r="B6" s="181"/>
      <c r="C6" s="182" t="s">
        <v>203</v>
      </c>
      <c r="D6" s="183" t="s">
        <v>204</v>
      </c>
      <c r="E6" s="184" t="s">
        <v>205</v>
      </c>
      <c r="F6" s="95" t="s">
        <v>454</v>
      </c>
      <c r="G6" s="183" t="s">
        <v>206</v>
      </c>
      <c r="H6" s="183" t="s">
        <v>207</v>
      </c>
      <c r="I6" s="183" t="s">
        <v>208</v>
      </c>
      <c r="J6" s="183" t="s">
        <v>250</v>
      </c>
      <c r="K6" s="183" t="s">
        <v>209</v>
      </c>
      <c r="L6" s="185" t="s">
        <v>210</v>
      </c>
      <c r="M6" s="182" t="s">
        <v>211</v>
      </c>
      <c r="N6" s="183" t="s">
        <v>212</v>
      </c>
      <c r="O6" s="183" t="s">
        <v>213</v>
      </c>
      <c r="P6" s="183" t="s">
        <v>214</v>
      </c>
      <c r="Q6" s="183" t="s">
        <v>215</v>
      </c>
      <c r="R6" s="183" t="s">
        <v>216</v>
      </c>
      <c r="S6" s="185" t="s">
        <v>217</v>
      </c>
      <c r="T6" s="544"/>
      <c r="U6" s="544"/>
      <c r="V6" s="542"/>
    </row>
    <row r="7" spans="1:22" s="195" customFormat="1">
      <c r="A7" s="100">
        <v>1</v>
      </c>
      <c r="B7" s="187" t="s">
        <v>218</v>
      </c>
      <c r="C7" s="188">
        <v>0</v>
      </c>
      <c r="D7" s="189">
        <v>0</v>
      </c>
      <c r="E7" s="190">
        <v>0</v>
      </c>
      <c r="F7" s="190">
        <v>0</v>
      </c>
      <c r="G7" s="190">
        <v>0</v>
      </c>
      <c r="H7" s="190">
        <v>0</v>
      </c>
      <c r="I7" s="190">
        <v>0</v>
      </c>
      <c r="J7" s="190">
        <v>0</v>
      </c>
      <c r="K7" s="190">
        <v>0</v>
      </c>
      <c r="L7" s="191">
        <v>0</v>
      </c>
      <c r="M7" s="188">
        <v>0</v>
      </c>
      <c r="N7" s="190">
        <v>0</v>
      </c>
      <c r="O7" s="190">
        <v>0</v>
      </c>
      <c r="P7" s="190">
        <v>0</v>
      </c>
      <c r="Q7" s="190">
        <v>0</v>
      </c>
      <c r="R7" s="190">
        <v>0</v>
      </c>
      <c r="S7" s="191">
        <v>0</v>
      </c>
      <c r="T7" s="192">
        <v>0</v>
      </c>
      <c r="U7" s="193">
        <v>0</v>
      </c>
      <c r="V7" s="194">
        <f>SUM(C7:S7)</f>
        <v>0</v>
      </c>
    </row>
    <row r="8" spans="1:22" s="195" customFormat="1">
      <c r="A8" s="100">
        <v>2</v>
      </c>
      <c r="B8" s="187" t="s">
        <v>219</v>
      </c>
      <c r="C8" s="188">
        <v>0</v>
      </c>
      <c r="D8" s="189">
        <v>0</v>
      </c>
      <c r="E8" s="190">
        <v>0</v>
      </c>
      <c r="F8" s="190">
        <v>0</v>
      </c>
      <c r="G8" s="190">
        <v>0</v>
      </c>
      <c r="H8" s="190">
        <v>0</v>
      </c>
      <c r="I8" s="190">
        <v>0</v>
      </c>
      <c r="J8" s="190">
        <v>0</v>
      </c>
      <c r="K8" s="190">
        <v>0</v>
      </c>
      <c r="L8" s="191">
        <v>0</v>
      </c>
      <c r="M8" s="188">
        <v>0</v>
      </c>
      <c r="N8" s="190">
        <v>0</v>
      </c>
      <c r="O8" s="190">
        <v>0</v>
      </c>
      <c r="P8" s="190">
        <v>0</v>
      </c>
      <c r="Q8" s="190">
        <v>0</v>
      </c>
      <c r="R8" s="190">
        <v>0</v>
      </c>
      <c r="S8" s="191">
        <v>0</v>
      </c>
      <c r="T8" s="193">
        <v>0</v>
      </c>
      <c r="U8" s="193">
        <v>0</v>
      </c>
      <c r="V8" s="194">
        <f t="shared" ref="V8:V20" si="0">SUM(C8:S8)</f>
        <v>0</v>
      </c>
    </row>
    <row r="9" spans="1:22" s="195" customFormat="1">
      <c r="A9" s="100">
        <v>3</v>
      </c>
      <c r="B9" s="187" t="s">
        <v>220</v>
      </c>
      <c r="C9" s="188">
        <v>0</v>
      </c>
      <c r="D9" s="189">
        <v>0</v>
      </c>
      <c r="E9" s="190">
        <v>0</v>
      </c>
      <c r="F9" s="190">
        <v>0</v>
      </c>
      <c r="G9" s="190">
        <v>0</v>
      </c>
      <c r="H9" s="190">
        <v>0</v>
      </c>
      <c r="I9" s="190">
        <v>0</v>
      </c>
      <c r="J9" s="190">
        <v>0</v>
      </c>
      <c r="K9" s="190">
        <v>0</v>
      </c>
      <c r="L9" s="191">
        <v>0</v>
      </c>
      <c r="M9" s="188">
        <v>0</v>
      </c>
      <c r="N9" s="190">
        <v>0</v>
      </c>
      <c r="O9" s="190">
        <v>0</v>
      </c>
      <c r="P9" s="190">
        <v>0</v>
      </c>
      <c r="Q9" s="190">
        <v>0</v>
      </c>
      <c r="R9" s="190">
        <v>0</v>
      </c>
      <c r="S9" s="191">
        <v>0</v>
      </c>
      <c r="T9" s="193">
        <v>0</v>
      </c>
      <c r="U9" s="193">
        <v>0</v>
      </c>
      <c r="V9" s="194">
        <f>SUM(C9:S9)</f>
        <v>0</v>
      </c>
    </row>
    <row r="10" spans="1:22" s="195" customFormat="1">
      <c r="A10" s="100">
        <v>4</v>
      </c>
      <c r="B10" s="187" t="s">
        <v>221</v>
      </c>
      <c r="C10" s="188">
        <v>0</v>
      </c>
      <c r="D10" s="189">
        <v>0</v>
      </c>
      <c r="E10" s="190">
        <v>0</v>
      </c>
      <c r="F10" s="190">
        <v>0</v>
      </c>
      <c r="G10" s="190">
        <v>0</v>
      </c>
      <c r="H10" s="190">
        <v>0</v>
      </c>
      <c r="I10" s="190">
        <v>0</v>
      </c>
      <c r="J10" s="190">
        <v>0</v>
      </c>
      <c r="K10" s="190">
        <v>0</v>
      </c>
      <c r="L10" s="191">
        <v>0</v>
      </c>
      <c r="M10" s="188">
        <v>0</v>
      </c>
      <c r="N10" s="190">
        <v>0</v>
      </c>
      <c r="O10" s="190">
        <v>0</v>
      </c>
      <c r="P10" s="190">
        <v>0</v>
      </c>
      <c r="Q10" s="190">
        <v>0</v>
      </c>
      <c r="R10" s="190">
        <v>0</v>
      </c>
      <c r="S10" s="191">
        <v>0</v>
      </c>
      <c r="T10" s="193">
        <v>0</v>
      </c>
      <c r="U10" s="193">
        <v>0</v>
      </c>
      <c r="V10" s="194">
        <f t="shared" si="0"/>
        <v>0</v>
      </c>
    </row>
    <row r="11" spans="1:22" s="195" customFormat="1">
      <c r="A11" s="100">
        <v>5</v>
      </c>
      <c r="B11" s="187" t="s">
        <v>222</v>
      </c>
      <c r="C11" s="188">
        <v>0</v>
      </c>
      <c r="D11" s="189">
        <v>0</v>
      </c>
      <c r="E11" s="190">
        <v>0</v>
      </c>
      <c r="F11" s="190">
        <v>0</v>
      </c>
      <c r="G11" s="190">
        <v>0</v>
      </c>
      <c r="H11" s="190">
        <v>0</v>
      </c>
      <c r="I11" s="190">
        <v>0</v>
      </c>
      <c r="J11" s="190">
        <v>0</v>
      </c>
      <c r="K11" s="190">
        <v>0</v>
      </c>
      <c r="L11" s="191">
        <v>0</v>
      </c>
      <c r="M11" s="188">
        <v>0</v>
      </c>
      <c r="N11" s="190">
        <v>0</v>
      </c>
      <c r="O11" s="190">
        <v>0</v>
      </c>
      <c r="P11" s="190">
        <v>0</v>
      </c>
      <c r="Q11" s="190">
        <v>0</v>
      </c>
      <c r="R11" s="190">
        <v>0</v>
      </c>
      <c r="S11" s="191">
        <v>0</v>
      </c>
      <c r="T11" s="193">
        <v>0</v>
      </c>
      <c r="U11" s="193">
        <v>0</v>
      </c>
      <c r="V11" s="194">
        <f t="shared" si="0"/>
        <v>0</v>
      </c>
    </row>
    <row r="12" spans="1:22" s="195" customFormat="1">
      <c r="A12" s="100">
        <v>6</v>
      </c>
      <c r="B12" s="187" t="s">
        <v>223</v>
      </c>
      <c r="C12" s="188">
        <v>0</v>
      </c>
      <c r="D12" s="189">
        <v>0</v>
      </c>
      <c r="E12" s="190">
        <v>0</v>
      </c>
      <c r="F12" s="190">
        <v>0</v>
      </c>
      <c r="G12" s="190">
        <v>0</v>
      </c>
      <c r="H12" s="190">
        <v>0</v>
      </c>
      <c r="I12" s="190">
        <v>0</v>
      </c>
      <c r="J12" s="190">
        <v>0</v>
      </c>
      <c r="K12" s="190">
        <v>0</v>
      </c>
      <c r="L12" s="191">
        <v>0</v>
      </c>
      <c r="M12" s="188">
        <v>0</v>
      </c>
      <c r="N12" s="190">
        <v>0</v>
      </c>
      <c r="O12" s="190">
        <v>0</v>
      </c>
      <c r="P12" s="190">
        <v>0</v>
      </c>
      <c r="Q12" s="190">
        <v>0</v>
      </c>
      <c r="R12" s="190">
        <v>0</v>
      </c>
      <c r="S12" s="191">
        <v>0</v>
      </c>
      <c r="T12" s="193">
        <v>0</v>
      </c>
      <c r="U12" s="193">
        <v>0</v>
      </c>
      <c r="V12" s="194">
        <f t="shared" si="0"/>
        <v>0</v>
      </c>
    </row>
    <row r="13" spans="1:22" s="195" customFormat="1">
      <c r="A13" s="100">
        <v>7</v>
      </c>
      <c r="B13" s="187" t="s">
        <v>73</v>
      </c>
      <c r="C13" s="188">
        <v>0</v>
      </c>
      <c r="D13" s="189">
        <v>10825829.281153847</v>
      </c>
      <c r="E13" s="190">
        <v>0</v>
      </c>
      <c r="F13" s="190">
        <v>0</v>
      </c>
      <c r="G13" s="190">
        <v>0</v>
      </c>
      <c r="H13" s="190">
        <v>0</v>
      </c>
      <c r="I13" s="190">
        <v>0</v>
      </c>
      <c r="J13" s="190">
        <v>0</v>
      </c>
      <c r="K13" s="190">
        <v>0</v>
      </c>
      <c r="L13" s="191">
        <v>0</v>
      </c>
      <c r="M13" s="188">
        <v>0</v>
      </c>
      <c r="N13" s="190">
        <v>0</v>
      </c>
      <c r="O13" s="190">
        <v>0</v>
      </c>
      <c r="P13" s="190">
        <v>0</v>
      </c>
      <c r="Q13" s="190">
        <v>0</v>
      </c>
      <c r="R13" s="190">
        <v>0</v>
      </c>
      <c r="S13" s="191">
        <v>0</v>
      </c>
      <c r="T13" s="193">
        <v>6301961.7561538471</v>
      </c>
      <c r="U13" s="193">
        <v>4523867.5250000004</v>
      </c>
      <c r="V13" s="194">
        <f t="shared" si="0"/>
        <v>10825829.281153847</v>
      </c>
    </row>
    <row r="14" spans="1:22" s="195" customFormat="1">
      <c r="A14" s="100">
        <v>8</v>
      </c>
      <c r="B14" s="187" t="s">
        <v>74</v>
      </c>
      <c r="C14" s="188">
        <v>0</v>
      </c>
      <c r="D14" s="189">
        <v>8617419.6384624969</v>
      </c>
      <c r="E14" s="190">
        <v>0</v>
      </c>
      <c r="F14" s="190">
        <v>0</v>
      </c>
      <c r="G14" s="190">
        <v>0</v>
      </c>
      <c r="H14" s="190">
        <v>0</v>
      </c>
      <c r="I14" s="190">
        <v>0</v>
      </c>
      <c r="J14" s="190">
        <v>0</v>
      </c>
      <c r="K14" s="190">
        <v>0</v>
      </c>
      <c r="L14" s="191">
        <v>0</v>
      </c>
      <c r="M14" s="188">
        <v>0</v>
      </c>
      <c r="N14" s="190">
        <v>0</v>
      </c>
      <c r="O14" s="190">
        <v>0</v>
      </c>
      <c r="P14" s="190">
        <v>0</v>
      </c>
      <c r="Q14" s="190">
        <v>0</v>
      </c>
      <c r="R14" s="190">
        <v>0</v>
      </c>
      <c r="S14" s="191">
        <v>0</v>
      </c>
      <c r="T14" s="193">
        <v>7514701.9499999965</v>
      </c>
      <c r="U14" s="193">
        <v>1102717.6884625</v>
      </c>
      <c r="V14" s="194">
        <f t="shared" si="0"/>
        <v>8617419.6384624969</v>
      </c>
    </row>
    <row r="15" spans="1:22" s="195" customFormat="1">
      <c r="A15" s="100">
        <v>9</v>
      </c>
      <c r="B15" s="187" t="s">
        <v>75</v>
      </c>
      <c r="C15" s="188">
        <v>0</v>
      </c>
      <c r="D15" s="189">
        <v>0</v>
      </c>
      <c r="E15" s="190">
        <v>0</v>
      </c>
      <c r="F15" s="190">
        <v>0</v>
      </c>
      <c r="G15" s="190">
        <v>0</v>
      </c>
      <c r="H15" s="190">
        <v>0</v>
      </c>
      <c r="I15" s="190">
        <v>0</v>
      </c>
      <c r="J15" s="190">
        <v>0</v>
      </c>
      <c r="K15" s="190">
        <v>0</v>
      </c>
      <c r="L15" s="191">
        <v>0</v>
      </c>
      <c r="M15" s="188">
        <v>0</v>
      </c>
      <c r="N15" s="190">
        <v>0</v>
      </c>
      <c r="O15" s="190">
        <v>0</v>
      </c>
      <c r="P15" s="190">
        <v>0</v>
      </c>
      <c r="Q15" s="190">
        <v>0</v>
      </c>
      <c r="R15" s="190">
        <v>0</v>
      </c>
      <c r="S15" s="191">
        <v>0</v>
      </c>
      <c r="T15" s="193">
        <v>0</v>
      </c>
      <c r="U15" s="193">
        <v>0</v>
      </c>
      <c r="V15" s="194">
        <f t="shared" si="0"/>
        <v>0</v>
      </c>
    </row>
    <row r="16" spans="1:22" s="195" customFormat="1">
      <c r="A16" s="100">
        <v>10</v>
      </c>
      <c r="B16" s="187" t="s">
        <v>69</v>
      </c>
      <c r="C16" s="188">
        <v>0</v>
      </c>
      <c r="D16" s="189">
        <v>0</v>
      </c>
      <c r="E16" s="190">
        <v>0</v>
      </c>
      <c r="F16" s="190">
        <v>0</v>
      </c>
      <c r="G16" s="190">
        <v>0</v>
      </c>
      <c r="H16" s="190">
        <v>0</v>
      </c>
      <c r="I16" s="190">
        <v>0</v>
      </c>
      <c r="J16" s="190">
        <v>0</v>
      </c>
      <c r="K16" s="190">
        <v>0</v>
      </c>
      <c r="L16" s="191">
        <v>0</v>
      </c>
      <c r="M16" s="188">
        <v>0</v>
      </c>
      <c r="N16" s="190">
        <v>0</v>
      </c>
      <c r="O16" s="190">
        <v>0</v>
      </c>
      <c r="P16" s="190">
        <v>0</v>
      </c>
      <c r="Q16" s="190">
        <v>0</v>
      </c>
      <c r="R16" s="190">
        <v>0</v>
      </c>
      <c r="S16" s="191">
        <v>0</v>
      </c>
      <c r="T16" s="193">
        <v>0</v>
      </c>
      <c r="U16" s="193">
        <v>0</v>
      </c>
      <c r="V16" s="194">
        <f t="shared" si="0"/>
        <v>0</v>
      </c>
    </row>
    <row r="17" spans="1:22" s="195" customFormat="1">
      <c r="A17" s="100">
        <v>11</v>
      </c>
      <c r="B17" s="187" t="s">
        <v>70</v>
      </c>
      <c r="C17" s="188">
        <v>0</v>
      </c>
      <c r="D17" s="189">
        <v>611229.79500000004</v>
      </c>
      <c r="E17" s="190">
        <v>0</v>
      </c>
      <c r="F17" s="190">
        <v>0</v>
      </c>
      <c r="G17" s="190">
        <v>0</v>
      </c>
      <c r="H17" s="190">
        <v>0</v>
      </c>
      <c r="I17" s="190">
        <v>0</v>
      </c>
      <c r="J17" s="190">
        <v>0</v>
      </c>
      <c r="K17" s="190">
        <v>0</v>
      </c>
      <c r="L17" s="191">
        <v>0</v>
      </c>
      <c r="M17" s="188">
        <v>0</v>
      </c>
      <c r="N17" s="190">
        <v>0</v>
      </c>
      <c r="O17" s="190">
        <v>0</v>
      </c>
      <c r="P17" s="190">
        <v>0</v>
      </c>
      <c r="Q17" s="190">
        <v>0</v>
      </c>
      <c r="R17" s="190">
        <v>0</v>
      </c>
      <c r="S17" s="191">
        <v>0</v>
      </c>
      <c r="T17" s="193">
        <v>611229.79500000004</v>
      </c>
      <c r="U17" s="193">
        <v>0</v>
      </c>
      <c r="V17" s="194">
        <f t="shared" si="0"/>
        <v>611229.79500000004</v>
      </c>
    </row>
    <row r="18" spans="1:22" s="195" customFormat="1">
      <c r="A18" s="100">
        <v>12</v>
      </c>
      <c r="B18" s="187" t="s">
        <v>71</v>
      </c>
      <c r="C18" s="188">
        <v>0</v>
      </c>
      <c r="D18" s="189">
        <v>0</v>
      </c>
      <c r="E18" s="190">
        <v>0</v>
      </c>
      <c r="F18" s="190">
        <v>0</v>
      </c>
      <c r="G18" s="190">
        <v>0</v>
      </c>
      <c r="H18" s="190">
        <v>0</v>
      </c>
      <c r="I18" s="190">
        <v>0</v>
      </c>
      <c r="J18" s="190">
        <v>0</v>
      </c>
      <c r="K18" s="190">
        <v>0</v>
      </c>
      <c r="L18" s="191">
        <v>0</v>
      </c>
      <c r="M18" s="188">
        <v>0</v>
      </c>
      <c r="N18" s="190">
        <v>0</v>
      </c>
      <c r="O18" s="190">
        <v>0</v>
      </c>
      <c r="P18" s="190">
        <v>0</v>
      </c>
      <c r="Q18" s="190">
        <v>0</v>
      </c>
      <c r="R18" s="190">
        <v>0</v>
      </c>
      <c r="S18" s="191">
        <v>0</v>
      </c>
      <c r="T18" s="193">
        <v>0</v>
      </c>
      <c r="U18" s="193">
        <v>0</v>
      </c>
      <c r="V18" s="194">
        <f>SUM(C18:U18)</f>
        <v>0</v>
      </c>
    </row>
    <row r="19" spans="1:22" s="195" customFormat="1">
      <c r="A19" s="100">
        <v>13</v>
      </c>
      <c r="B19" s="187" t="s">
        <v>72</v>
      </c>
      <c r="C19" s="188">
        <v>0</v>
      </c>
      <c r="D19" s="189">
        <v>0</v>
      </c>
      <c r="E19" s="190">
        <v>0</v>
      </c>
      <c r="F19" s="190">
        <v>0</v>
      </c>
      <c r="G19" s="190">
        <v>0</v>
      </c>
      <c r="H19" s="190">
        <v>0</v>
      </c>
      <c r="I19" s="190">
        <v>0</v>
      </c>
      <c r="J19" s="190">
        <v>0</v>
      </c>
      <c r="K19" s="190">
        <v>0</v>
      </c>
      <c r="L19" s="191">
        <v>0</v>
      </c>
      <c r="M19" s="188">
        <v>0</v>
      </c>
      <c r="N19" s="190">
        <v>0</v>
      </c>
      <c r="O19" s="190">
        <v>0</v>
      </c>
      <c r="P19" s="190">
        <v>0</v>
      </c>
      <c r="Q19" s="190">
        <v>0</v>
      </c>
      <c r="R19" s="190">
        <v>0</v>
      </c>
      <c r="S19" s="191">
        <v>0</v>
      </c>
      <c r="T19" s="193">
        <v>0</v>
      </c>
      <c r="U19" s="193">
        <v>0</v>
      </c>
      <c r="V19" s="194">
        <f t="shared" si="0"/>
        <v>0</v>
      </c>
    </row>
    <row r="20" spans="1:22" s="195" customFormat="1">
      <c r="A20" s="100">
        <v>14</v>
      </c>
      <c r="B20" s="187" t="s">
        <v>251</v>
      </c>
      <c r="C20" s="188">
        <v>0</v>
      </c>
      <c r="D20" s="189">
        <v>0</v>
      </c>
      <c r="E20" s="190">
        <v>0</v>
      </c>
      <c r="F20" s="190">
        <v>0</v>
      </c>
      <c r="G20" s="190">
        <v>0</v>
      </c>
      <c r="H20" s="190">
        <v>0</v>
      </c>
      <c r="I20" s="190">
        <v>0</v>
      </c>
      <c r="J20" s="190">
        <v>0</v>
      </c>
      <c r="K20" s="190">
        <v>0</v>
      </c>
      <c r="L20" s="191">
        <v>0</v>
      </c>
      <c r="M20" s="188">
        <v>0</v>
      </c>
      <c r="N20" s="190">
        <v>0</v>
      </c>
      <c r="O20" s="190">
        <v>0</v>
      </c>
      <c r="P20" s="190">
        <v>0</v>
      </c>
      <c r="Q20" s="190">
        <v>0</v>
      </c>
      <c r="R20" s="190">
        <v>0</v>
      </c>
      <c r="S20" s="191">
        <v>0</v>
      </c>
      <c r="T20" s="193">
        <v>0</v>
      </c>
      <c r="U20" s="193">
        <v>0</v>
      </c>
      <c r="V20" s="194">
        <f t="shared" si="0"/>
        <v>0</v>
      </c>
    </row>
    <row r="21" spans="1:22" ht="15.75" thickBot="1">
      <c r="A21" s="196"/>
      <c r="B21" s="197" t="s">
        <v>68</v>
      </c>
      <c r="C21" s="198">
        <f>SUM(C7:C20)</f>
        <v>0</v>
      </c>
      <c r="D21" s="176">
        <f t="shared" ref="D21:V21" si="1">SUM(D7:D20)</f>
        <v>20054478.714616343</v>
      </c>
      <c r="E21" s="176">
        <f t="shared" si="1"/>
        <v>0</v>
      </c>
      <c r="F21" s="176">
        <f t="shared" si="1"/>
        <v>0</v>
      </c>
      <c r="G21" s="176">
        <f t="shared" si="1"/>
        <v>0</v>
      </c>
      <c r="H21" s="176">
        <f t="shared" si="1"/>
        <v>0</v>
      </c>
      <c r="I21" s="176">
        <f t="shared" si="1"/>
        <v>0</v>
      </c>
      <c r="J21" s="176">
        <f t="shared" si="1"/>
        <v>0</v>
      </c>
      <c r="K21" s="176">
        <f t="shared" si="1"/>
        <v>0</v>
      </c>
      <c r="L21" s="199">
        <f t="shared" si="1"/>
        <v>0</v>
      </c>
      <c r="M21" s="198">
        <f t="shared" si="1"/>
        <v>0</v>
      </c>
      <c r="N21" s="176">
        <f t="shared" si="1"/>
        <v>0</v>
      </c>
      <c r="O21" s="176">
        <f t="shared" si="1"/>
        <v>0</v>
      </c>
      <c r="P21" s="176">
        <f t="shared" si="1"/>
        <v>0</v>
      </c>
      <c r="Q21" s="176">
        <f t="shared" si="1"/>
        <v>0</v>
      </c>
      <c r="R21" s="176">
        <f t="shared" si="1"/>
        <v>0</v>
      </c>
      <c r="S21" s="199">
        <f t="shared" si="1"/>
        <v>0</v>
      </c>
      <c r="T21" s="199">
        <f>SUM(T7:T20)</f>
        <v>14427893.501153843</v>
      </c>
      <c r="U21" s="199">
        <f t="shared" si="1"/>
        <v>5626585.2134624999</v>
      </c>
      <c r="V21" s="200">
        <f t="shared" si="1"/>
        <v>20054478.714616343</v>
      </c>
    </row>
    <row r="24" spans="1:22">
      <c r="A24" s="47"/>
      <c r="B24" s="47"/>
      <c r="C24" s="201"/>
      <c r="D24" s="201"/>
      <c r="E24" s="201"/>
    </row>
    <row r="25" spans="1:22">
      <c r="A25" s="202"/>
      <c r="B25" s="202"/>
      <c r="C25" s="47"/>
      <c r="D25" s="201"/>
      <c r="E25" s="201"/>
    </row>
    <row r="26" spans="1:22">
      <c r="A26" s="202"/>
      <c r="B26" s="203"/>
      <c r="C26" s="47"/>
      <c r="D26" s="201"/>
      <c r="E26" s="201"/>
    </row>
    <row r="27" spans="1:22">
      <c r="A27" s="202"/>
      <c r="B27" s="202"/>
      <c r="C27" s="47"/>
      <c r="D27" s="201"/>
      <c r="E27" s="201"/>
    </row>
    <row r="28" spans="1:22">
      <c r="A28" s="202"/>
      <c r="B28" s="203"/>
      <c r="C28" s="47"/>
      <c r="D28" s="201"/>
      <c r="E28" s="201"/>
    </row>
  </sheetData>
  <mergeCells count="5">
    <mergeCell ref="C5:L5"/>
    <mergeCell ref="M5:S5"/>
    <mergeCell ref="V5:V6"/>
    <mergeCell ref="T5:T6"/>
    <mergeCell ref="U5:U6"/>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16" orientation="portrait" r:id="rId1"/>
  <ignoredErrors>
    <ignoredError sqref="V7:V17 V19:V20"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70" zoomScaleNormal="70" workbookViewId="0">
      <pane xSplit="1" ySplit="7" topLeftCell="B8" activePane="bottomRight" state="frozen"/>
      <selection activeCell="B36" sqref="B36:C36"/>
      <selection pane="topRight" activeCell="B36" sqref="B36:C36"/>
      <selection pane="bottomLeft" activeCell="B36" sqref="B36:C36"/>
      <selection pane="bottomRight" activeCell="P49" sqref="P49"/>
    </sheetView>
  </sheetViews>
  <sheetFormatPr defaultColWidth="9.140625" defaultRowHeight="15"/>
  <cols>
    <col min="1" max="1" width="10.42578125" style="44" bestFit="1" customWidth="1"/>
    <col min="2" max="2" width="101.85546875" style="44" customWidth="1"/>
    <col min="3" max="3" width="13.7109375" style="44" customWidth="1"/>
    <col min="4" max="4" width="14.85546875" style="44" bestFit="1" customWidth="1"/>
    <col min="5" max="5" width="17.7109375" style="44" customWidth="1"/>
    <col min="6" max="6" width="15.85546875" style="44" customWidth="1"/>
    <col min="7" max="7" width="19.140625" style="44" customWidth="1"/>
    <col min="8" max="8" width="15.7109375" style="44" customWidth="1"/>
    <col min="9" max="16384" width="9.140625" style="86"/>
  </cols>
  <sheetData>
    <row r="1" spans="1:9">
      <c r="A1" s="44" t="s">
        <v>190</v>
      </c>
      <c r="B1" s="44" t="str">
        <f>Info!C2</f>
        <v>სს ”ლიბერთი ბანკი”</v>
      </c>
    </row>
    <row r="2" spans="1:9">
      <c r="A2" s="44" t="s">
        <v>191</v>
      </c>
      <c r="B2" s="87">
        <f>'1. key ratios'!B2</f>
        <v>44196</v>
      </c>
    </row>
    <row r="4" spans="1:9" ht="15.75" thickBot="1">
      <c r="A4" s="44" t="s">
        <v>419</v>
      </c>
      <c r="B4" s="116" t="s">
        <v>463</v>
      </c>
    </row>
    <row r="5" spans="1:9">
      <c r="A5" s="160"/>
      <c r="B5" s="161"/>
      <c r="C5" s="162" t="s">
        <v>0</v>
      </c>
      <c r="D5" s="162" t="s">
        <v>1</v>
      </c>
      <c r="E5" s="162" t="s">
        <v>2</v>
      </c>
      <c r="F5" s="162" t="s">
        <v>3</v>
      </c>
      <c r="G5" s="163" t="s">
        <v>4</v>
      </c>
      <c r="H5" s="164" t="s">
        <v>5</v>
      </c>
      <c r="I5" s="165"/>
    </row>
    <row r="6" spans="1:9" ht="15" customHeight="1">
      <c r="A6" s="166"/>
      <c r="B6" s="167"/>
      <c r="C6" s="545" t="s">
        <v>455</v>
      </c>
      <c r="D6" s="549" t="s">
        <v>476</v>
      </c>
      <c r="E6" s="550"/>
      <c r="F6" s="545" t="s">
        <v>482</v>
      </c>
      <c r="G6" s="545" t="s">
        <v>483</v>
      </c>
      <c r="H6" s="547" t="s">
        <v>457</v>
      </c>
      <c r="I6" s="165"/>
    </row>
    <row r="7" spans="1:9" ht="90">
      <c r="A7" s="166"/>
      <c r="B7" s="167"/>
      <c r="C7" s="546"/>
      <c r="D7" s="168" t="s">
        <v>458</v>
      </c>
      <c r="E7" s="168" t="s">
        <v>456</v>
      </c>
      <c r="F7" s="546"/>
      <c r="G7" s="546"/>
      <c r="H7" s="548"/>
      <c r="I7" s="165"/>
    </row>
    <row r="8" spans="1:9">
      <c r="A8" s="169">
        <v>1</v>
      </c>
      <c r="B8" s="104" t="s">
        <v>218</v>
      </c>
      <c r="C8" s="170">
        <v>495685356.54816091</v>
      </c>
      <c r="D8" s="171">
        <v>0</v>
      </c>
      <c r="E8" s="170">
        <v>0</v>
      </c>
      <c r="F8" s="170">
        <v>195163700.03816101</v>
      </c>
      <c r="G8" s="172">
        <v>195163700.03816101</v>
      </c>
      <c r="H8" s="474">
        <f>G8/(C8+E8)</f>
        <v>0.39372496576706689</v>
      </c>
    </row>
    <row r="9" spans="1:9" ht="15" customHeight="1">
      <c r="A9" s="169">
        <v>2</v>
      </c>
      <c r="B9" s="104" t="s">
        <v>219</v>
      </c>
      <c r="C9" s="170">
        <v>0</v>
      </c>
      <c r="D9" s="171">
        <v>0</v>
      </c>
      <c r="E9" s="170">
        <v>0</v>
      </c>
      <c r="F9" s="170">
        <v>0</v>
      </c>
      <c r="G9" s="172">
        <v>0</v>
      </c>
      <c r="H9" s="475" t="s">
        <v>633</v>
      </c>
    </row>
    <row r="10" spans="1:9">
      <c r="A10" s="169">
        <v>3</v>
      </c>
      <c r="B10" s="104" t="s">
        <v>220</v>
      </c>
      <c r="C10" s="170">
        <v>0</v>
      </c>
      <c r="D10" s="171">
        <v>0</v>
      </c>
      <c r="E10" s="170">
        <v>0</v>
      </c>
      <c r="F10" s="170">
        <v>0</v>
      </c>
      <c r="G10" s="172">
        <v>0</v>
      </c>
      <c r="H10" s="475" t="s">
        <v>633</v>
      </c>
    </row>
    <row r="11" spans="1:9">
      <c r="A11" s="169">
        <v>4</v>
      </c>
      <c r="B11" s="104" t="s">
        <v>221</v>
      </c>
      <c r="C11" s="170">
        <v>0</v>
      </c>
      <c r="D11" s="171">
        <v>0</v>
      </c>
      <c r="E11" s="170">
        <v>0</v>
      </c>
      <c r="F11" s="170">
        <v>0</v>
      </c>
      <c r="G11" s="172">
        <v>0</v>
      </c>
      <c r="H11" s="475" t="s">
        <v>633</v>
      </c>
    </row>
    <row r="12" spans="1:9">
      <c r="A12" s="169">
        <v>5</v>
      </c>
      <c r="B12" s="104" t="s">
        <v>222</v>
      </c>
      <c r="C12" s="170">
        <v>0</v>
      </c>
      <c r="D12" s="171">
        <v>0</v>
      </c>
      <c r="E12" s="170">
        <v>0</v>
      </c>
      <c r="F12" s="170">
        <v>0</v>
      </c>
      <c r="G12" s="172">
        <v>0</v>
      </c>
      <c r="H12" s="475" t="s">
        <v>633</v>
      </c>
    </row>
    <row r="13" spans="1:9">
      <c r="A13" s="169">
        <v>6</v>
      </c>
      <c r="B13" s="104" t="s">
        <v>223</v>
      </c>
      <c r="C13" s="170">
        <v>370563538.97070658</v>
      </c>
      <c r="D13" s="171">
        <v>0</v>
      </c>
      <c r="E13" s="170">
        <v>0</v>
      </c>
      <c r="F13" s="170">
        <v>74958018.874818727</v>
      </c>
      <c r="G13" s="172">
        <v>74958018.874818727</v>
      </c>
      <c r="H13" s="474">
        <f t="shared" ref="H13:H22" si="0">G13/(C13+E13)</f>
        <v>0.20228115017204709</v>
      </c>
    </row>
    <row r="14" spans="1:9">
      <c r="A14" s="169">
        <v>7</v>
      </c>
      <c r="B14" s="104" t="s">
        <v>73</v>
      </c>
      <c r="C14" s="170">
        <v>363229132.20660752</v>
      </c>
      <c r="D14" s="171">
        <v>88709394.630070001</v>
      </c>
      <c r="E14" s="170">
        <v>18356230.512793001</v>
      </c>
      <c r="F14" s="171">
        <v>381585362.71940053</v>
      </c>
      <c r="G14" s="173">
        <v>370759533.43824703</v>
      </c>
      <c r="H14" s="474">
        <f>G14/(C14+E14)</f>
        <v>0.97162933818005415</v>
      </c>
    </row>
    <row r="15" spans="1:9">
      <c r="A15" s="169">
        <v>8</v>
      </c>
      <c r="B15" s="104" t="s">
        <v>74</v>
      </c>
      <c r="C15" s="170">
        <v>981006023.54696023</v>
      </c>
      <c r="D15" s="171">
        <v>57061735.015829988</v>
      </c>
      <c r="E15" s="170">
        <v>13071755.759545997</v>
      </c>
      <c r="F15" s="171">
        <v>745558334.47987974</v>
      </c>
      <c r="G15" s="173">
        <v>736940914.84141695</v>
      </c>
      <c r="H15" s="474">
        <f t="shared" si="0"/>
        <v>0.74133124206390122</v>
      </c>
    </row>
    <row r="16" spans="1:9">
      <c r="A16" s="169">
        <v>9</v>
      </c>
      <c r="B16" s="104" t="s">
        <v>75</v>
      </c>
      <c r="C16" s="170">
        <v>169356248.04750606</v>
      </c>
      <c r="D16" s="171">
        <v>0</v>
      </c>
      <c r="E16" s="170">
        <v>0</v>
      </c>
      <c r="F16" s="171">
        <v>59274686.816627115</v>
      </c>
      <c r="G16" s="173">
        <v>59274686.816627115</v>
      </c>
      <c r="H16" s="474">
        <f t="shared" si="0"/>
        <v>0.35</v>
      </c>
    </row>
    <row r="17" spans="1:8">
      <c r="A17" s="169">
        <v>10</v>
      </c>
      <c r="B17" s="104" t="s">
        <v>69</v>
      </c>
      <c r="C17" s="170">
        <v>5135682.6389999948</v>
      </c>
      <c r="D17" s="171">
        <v>0</v>
      </c>
      <c r="E17" s="170">
        <v>0</v>
      </c>
      <c r="F17" s="171">
        <v>5666486.3174999952</v>
      </c>
      <c r="G17" s="173">
        <v>5666486.3174999952</v>
      </c>
      <c r="H17" s="474">
        <f t="shared" si="0"/>
        <v>1.1033560123963106</v>
      </c>
    </row>
    <row r="18" spans="1:8">
      <c r="A18" s="169">
        <v>11</v>
      </c>
      <c r="B18" s="104" t="s">
        <v>70</v>
      </c>
      <c r="C18" s="170">
        <v>129009906.57906738</v>
      </c>
      <c r="D18" s="171">
        <v>0</v>
      </c>
      <c r="E18" s="170">
        <v>0</v>
      </c>
      <c r="F18" s="171">
        <v>179986111.59135723</v>
      </c>
      <c r="G18" s="173">
        <v>179374881.79635724</v>
      </c>
      <c r="H18" s="474">
        <f t="shared" si="0"/>
        <v>1.3903961839273349</v>
      </c>
    </row>
    <row r="19" spans="1:8">
      <c r="A19" s="169">
        <v>12</v>
      </c>
      <c r="B19" s="104" t="s">
        <v>71</v>
      </c>
      <c r="C19" s="170">
        <v>0</v>
      </c>
      <c r="D19" s="171">
        <v>0</v>
      </c>
      <c r="E19" s="170">
        <v>0</v>
      </c>
      <c r="F19" s="171">
        <v>0</v>
      </c>
      <c r="G19" s="173">
        <v>0</v>
      </c>
      <c r="H19" s="475" t="s">
        <v>633</v>
      </c>
    </row>
    <row r="20" spans="1:8">
      <c r="A20" s="169">
        <v>13</v>
      </c>
      <c r="B20" s="104" t="s">
        <v>72</v>
      </c>
      <c r="C20" s="170">
        <v>0</v>
      </c>
      <c r="D20" s="171">
        <v>0</v>
      </c>
      <c r="E20" s="170">
        <v>0</v>
      </c>
      <c r="F20" s="171">
        <v>0</v>
      </c>
      <c r="G20" s="173">
        <v>0</v>
      </c>
      <c r="H20" s="475" t="s">
        <v>633</v>
      </c>
    </row>
    <row r="21" spans="1:8">
      <c r="A21" s="169">
        <v>14</v>
      </c>
      <c r="B21" s="104" t="s">
        <v>251</v>
      </c>
      <c r="C21" s="170">
        <v>418731493.91999996</v>
      </c>
      <c r="D21" s="171">
        <v>0</v>
      </c>
      <c r="E21" s="170">
        <v>0</v>
      </c>
      <c r="F21" s="171">
        <v>168725231.78999996</v>
      </c>
      <c r="G21" s="173">
        <v>168725231.78999996</v>
      </c>
      <c r="H21" s="474">
        <f t="shared" si="0"/>
        <v>0.40294373420652108</v>
      </c>
    </row>
    <row r="22" spans="1:8" ht="15.75" thickBot="1">
      <c r="A22" s="174"/>
      <c r="B22" s="175" t="s">
        <v>68</v>
      </c>
      <c r="C22" s="176">
        <f>SUM(C8:C21)</f>
        <v>2932717382.4580083</v>
      </c>
      <c r="D22" s="176">
        <f>SUM(D8:D21)</f>
        <v>145771129.64589998</v>
      </c>
      <c r="E22" s="176">
        <f>SUM(E8:E21)</f>
        <v>31427986.272338998</v>
      </c>
      <c r="F22" s="176">
        <f>SUM(F8:F21)</f>
        <v>1810917932.6277442</v>
      </c>
      <c r="G22" s="176">
        <f>SUM(G8:G21)</f>
        <v>1790863453.9131279</v>
      </c>
      <c r="H22" s="476">
        <f t="shared" si="0"/>
        <v>0.60417531231952393</v>
      </c>
    </row>
    <row r="28" spans="1:8" ht="10.5" customHeight="1"/>
  </sheetData>
  <mergeCells count="5">
    <mergeCell ref="C6:C7"/>
    <mergeCell ref="F6:F7"/>
    <mergeCell ref="G6:G7"/>
    <mergeCell ref="H6:H7"/>
    <mergeCell ref="D6:E6"/>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4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Normal="100" workbookViewId="0">
      <pane xSplit="2" ySplit="6" topLeftCell="C11" activePane="bottomRight" state="frozen"/>
      <selection activeCell="B36" sqref="B36:C36"/>
      <selection pane="topRight" activeCell="B36" sqref="B36:C36"/>
      <selection pane="bottomLeft" activeCell="B36" sqref="B36:C36"/>
      <selection pane="bottomRight" activeCell="J34" sqref="J34"/>
    </sheetView>
  </sheetViews>
  <sheetFormatPr defaultColWidth="9.140625" defaultRowHeight="15"/>
  <cols>
    <col min="1" max="1" width="10.42578125" style="44" bestFit="1" customWidth="1"/>
    <col min="2" max="2" width="94.42578125" style="44" customWidth="1"/>
    <col min="3" max="7" width="12.7109375" style="44" customWidth="1"/>
    <col min="8" max="8" width="13.5703125" style="44" bestFit="1" customWidth="1"/>
    <col min="9" max="11" width="12.7109375" style="44" customWidth="1"/>
    <col min="12" max="16384" width="9.140625" style="44"/>
  </cols>
  <sheetData>
    <row r="1" spans="1:11">
      <c r="A1" s="44" t="s">
        <v>190</v>
      </c>
      <c r="B1" s="44" t="str">
        <f>Info!C2</f>
        <v>სს ”ლიბერთი ბანკი”</v>
      </c>
    </row>
    <row r="2" spans="1:11">
      <c r="A2" s="44" t="s">
        <v>191</v>
      </c>
      <c r="B2" s="87">
        <f>'1. key ratios'!B2</f>
        <v>44196</v>
      </c>
      <c r="C2" s="85"/>
      <c r="D2" s="85"/>
    </row>
    <row r="3" spans="1:11">
      <c r="B3" s="85"/>
      <c r="C3" s="85"/>
      <c r="D3" s="85"/>
    </row>
    <row r="4" spans="1:11" ht="15.75" thickBot="1">
      <c r="A4" s="44" t="s">
        <v>525</v>
      </c>
      <c r="B4" s="116" t="s">
        <v>524</v>
      </c>
      <c r="C4" s="85"/>
      <c r="D4" s="85"/>
    </row>
    <row r="5" spans="1:11" ht="30" customHeight="1">
      <c r="A5" s="554"/>
      <c r="B5" s="555"/>
      <c r="C5" s="552" t="s">
        <v>557</v>
      </c>
      <c r="D5" s="552"/>
      <c r="E5" s="552"/>
      <c r="F5" s="552" t="s">
        <v>558</v>
      </c>
      <c r="G5" s="552"/>
      <c r="H5" s="552"/>
      <c r="I5" s="552" t="s">
        <v>559</v>
      </c>
      <c r="J5" s="552"/>
      <c r="K5" s="553"/>
    </row>
    <row r="6" spans="1:11">
      <c r="A6" s="117"/>
      <c r="B6" s="118"/>
      <c r="C6" s="119" t="s">
        <v>27</v>
      </c>
      <c r="D6" s="119" t="s">
        <v>97</v>
      </c>
      <c r="E6" s="119" t="s">
        <v>68</v>
      </c>
      <c r="F6" s="119" t="s">
        <v>27</v>
      </c>
      <c r="G6" s="119" t="s">
        <v>97</v>
      </c>
      <c r="H6" s="119" t="s">
        <v>68</v>
      </c>
      <c r="I6" s="119" t="s">
        <v>27</v>
      </c>
      <c r="J6" s="119" t="s">
        <v>97</v>
      </c>
      <c r="K6" s="120" t="s">
        <v>68</v>
      </c>
    </row>
    <row r="7" spans="1:11">
      <c r="A7" s="121" t="s">
        <v>495</v>
      </c>
      <c r="B7" s="122"/>
      <c r="C7" s="122"/>
      <c r="D7" s="122"/>
      <c r="E7" s="122"/>
      <c r="F7" s="122"/>
      <c r="G7" s="122"/>
      <c r="H7" s="122"/>
      <c r="I7" s="122"/>
      <c r="J7" s="122"/>
      <c r="K7" s="123"/>
    </row>
    <row r="8" spans="1:11">
      <c r="A8" s="124">
        <v>1</v>
      </c>
      <c r="B8" s="125" t="s">
        <v>495</v>
      </c>
      <c r="C8" s="126"/>
      <c r="D8" s="126"/>
      <c r="E8" s="126"/>
      <c r="F8" s="127">
        <v>394378713.35526872</v>
      </c>
      <c r="G8" s="127">
        <v>640015411.10974681</v>
      </c>
      <c r="H8" s="127">
        <v>1034394124.4650158</v>
      </c>
      <c r="I8" s="127">
        <v>391977253.28113812</v>
      </c>
      <c r="J8" s="127">
        <v>246707881.81198704</v>
      </c>
      <c r="K8" s="128">
        <v>638685135.09312499</v>
      </c>
    </row>
    <row r="9" spans="1:11">
      <c r="A9" s="121" t="s">
        <v>496</v>
      </c>
      <c r="B9" s="122"/>
      <c r="C9" s="129"/>
      <c r="D9" s="129"/>
      <c r="E9" s="129"/>
      <c r="F9" s="129"/>
      <c r="G9" s="129"/>
      <c r="H9" s="129"/>
      <c r="I9" s="129"/>
      <c r="J9" s="129"/>
      <c r="K9" s="130"/>
    </row>
    <row r="10" spans="1:11">
      <c r="A10" s="131">
        <v>2</v>
      </c>
      <c r="B10" s="132" t="s">
        <v>497</v>
      </c>
      <c r="C10" s="133">
        <v>772213197.3788017</v>
      </c>
      <c r="D10" s="134">
        <v>397118068.58943498</v>
      </c>
      <c r="E10" s="134">
        <v>1169331265.9682367</v>
      </c>
      <c r="F10" s="134">
        <v>121821092.19325876</v>
      </c>
      <c r="G10" s="134">
        <v>71561572.784051985</v>
      </c>
      <c r="H10" s="134">
        <v>193382664.97731072</v>
      </c>
      <c r="I10" s="134">
        <v>30085596.682809658</v>
      </c>
      <c r="J10" s="134">
        <v>17810391.338243771</v>
      </c>
      <c r="K10" s="135">
        <v>47895988.021053426</v>
      </c>
    </row>
    <row r="11" spans="1:11">
      <c r="A11" s="131">
        <v>3</v>
      </c>
      <c r="B11" s="132" t="s">
        <v>498</v>
      </c>
      <c r="C11" s="133">
        <v>507530025.22686964</v>
      </c>
      <c r="D11" s="134">
        <v>501785289.39378107</v>
      </c>
      <c r="E11" s="134">
        <v>1009315314.6206505</v>
      </c>
      <c r="F11" s="134">
        <v>182604658.07460061</v>
      </c>
      <c r="G11" s="134">
        <v>254886414.54459065</v>
      </c>
      <c r="H11" s="134">
        <v>437491072.61919087</v>
      </c>
      <c r="I11" s="134">
        <v>152505360.46762395</v>
      </c>
      <c r="J11" s="134">
        <v>147434088.56659436</v>
      </c>
      <c r="K11" s="135">
        <v>299939449.03421831</v>
      </c>
    </row>
    <row r="12" spans="1:11">
      <c r="A12" s="131">
        <v>4</v>
      </c>
      <c r="B12" s="132" t="s">
        <v>499</v>
      </c>
      <c r="C12" s="133">
        <v>0</v>
      </c>
      <c r="D12" s="134">
        <v>0</v>
      </c>
      <c r="E12" s="134">
        <v>0</v>
      </c>
      <c r="F12" s="134">
        <v>0</v>
      </c>
      <c r="G12" s="134">
        <v>0</v>
      </c>
      <c r="H12" s="134">
        <v>0</v>
      </c>
      <c r="I12" s="134">
        <v>0</v>
      </c>
      <c r="J12" s="134">
        <v>0</v>
      </c>
      <c r="K12" s="135">
        <v>0</v>
      </c>
    </row>
    <row r="13" spans="1:11">
      <c r="A13" s="131">
        <v>5</v>
      </c>
      <c r="B13" s="132" t="s">
        <v>500</v>
      </c>
      <c r="C13" s="133">
        <v>4312017.2614130443</v>
      </c>
      <c r="D13" s="134">
        <v>0</v>
      </c>
      <c r="E13" s="134">
        <v>4312017.2614130443</v>
      </c>
      <c r="F13" s="134">
        <v>10939.689130434783</v>
      </c>
      <c r="G13" s="134">
        <v>0</v>
      </c>
      <c r="H13" s="134">
        <v>10939.689130434783</v>
      </c>
      <c r="I13" s="134">
        <v>10939.689130434783</v>
      </c>
      <c r="J13" s="134">
        <v>0</v>
      </c>
      <c r="K13" s="135">
        <v>10939.689130434783</v>
      </c>
    </row>
    <row r="14" spans="1:11">
      <c r="A14" s="131">
        <v>6</v>
      </c>
      <c r="B14" s="132" t="s">
        <v>515</v>
      </c>
      <c r="C14" s="133">
        <v>57142951.616847806</v>
      </c>
      <c r="D14" s="134">
        <v>12031485.334363317</v>
      </c>
      <c r="E14" s="134">
        <v>69174436.951211169</v>
      </c>
      <c r="F14" s="134">
        <v>20616160.903847832</v>
      </c>
      <c r="G14" s="134">
        <v>18803406.888066452</v>
      </c>
      <c r="H14" s="134">
        <v>39419567.791914269</v>
      </c>
      <c r="I14" s="134">
        <v>6575721.106005433</v>
      </c>
      <c r="J14" s="134">
        <v>6636011.0045341384</v>
      </c>
      <c r="K14" s="135">
        <v>13211732.110539569</v>
      </c>
    </row>
    <row r="15" spans="1:11">
      <c r="A15" s="131">
        <v>7</v>
      </c>
      <c r="B15" s="132" t="s">
        <v>502</v>
      </c>
      <c r="C15" s="133">
        <v>80399083.28451474</v>
      </c>
      <c r="D15" s="134">
        <v>59782195.080180757</v>
      </c>
      <c r="E15" s="134">
        <v>140181278.36469558</v>
      </c>
      <c r="F15" s="134">
        <v>29381021.455070637</v>
      </c>
      <c r="G15" s="134">
        <v>10279667.304565215</v>
      </c>
      <c r="H15" s="134">
        <v>39660688.759635866</v>
      </c>
      <c r="I15" s="134">
        <v>28970155.287211958</v>
      </c>
      <c r="J15" s="134">
        <v>10674307.720604341</v>
      </c>
      <c r="K15" s="135">
        <v>39644463.007816307</v>
      </c>
    </row>
    <row r="16" spans="1:11">
      <c r="A16" s="131">
        <v>8</v>
      </c>
      <c r="B16" s="136" t="s">
        <v>503</v>
      </c>
      <c r="C16" s="133">
        <v>1421597274.7684469</v>
      </c>
      <c r="D16" s="134">
        <v>970717038.39776015</v>
      </c>
      <c r="E16" s="134">
        <v>2392314313.1662073</v>
      </c>
      <c r="F16" s="134">
        <v>354433872.31590819</v>
      </c>
      <c r="G16" s="134">
        <v>355531061.52127427</v>
      </c>
      <c r="H16" s="134">
        <v>709964933.83718252</v>
      </c>
      <c r="I16" s="134">
        <v>218147773.23278141</v>
      </c>
      <c r="J16" s="134">
        <v>182554798.6299766</v>
      </c>
      <c r="K16" s="135">
        <v>400702571.86275804</v>
      </c>
    </row>
    <row r="17" spans="1:11">
      <c r="A17" s="121" t="s">
        <v>504</v>
      </c>
      <c r="B17" s="122"/>
      <c r="C17" s="129"/>
      <c r="D17" s="129"/>
      <c r="E17" s="129"/>
      <c r="F17" s="129"/>
      <c r="G17" s="129"/>
      <c r="H17" s="129"/>
      <c r="I17" s="129"/>
      <c r="J17" s="129"/>
      <c r="K17" s="130"/>
    </row>
    <row r="18" spans="1:11">
      <c r="A18" s="131">
        <v>9</v>
      </c>
      <c r="B18" s="132" t="s">
        <v>505</v>
      </c>
      <c r="C18" s="133">
        <v>15750000</v>
      </c>
      <c r="D18" s="134">
        <v>0</v>
      </c>
      <c r="E18" s="134">
        <v>15750000</v>
      </c>
      <c r="F18" s="134">
        <v>0</v>
      </c>
      <c r="G18" s="134">
        <v>0</v>
      </c>
      <c r="H18" s="134">
        <v>0</v>
      </c>
      <c r="I18" s="134">
        <v>0</v>
      </c>
      <c r="J18" s="134">
        <v>0</v>
      </c>
      <c r="K18" s="135">
        <v>0</v>
      </c>
    </row>
    <row r="19" spans="1:11">
      <c r="A19" s="131">
        <v>10</v>
      </c>
      <c r="B19" s="132" t="s">
        <v>506</v>
      </c>
      <c r="C19" s="133">
        <v>1055960011.7280204</v>
      </c>
      <c r="D19" s="134">
        <v>623398172.22832751</v>
      </c>
      <c r="E19" s="134">
        <v>1679358183.9563487</v>
      </c>
      <c r="F19" s="134">
        <v>63571234.077110104</v>
      </c>
      <c r="G19" s="134">
        <v>6084187.6572620533</v>
      </c>
      <c r="H19" s="134">
        <v>69655421.734372154</v>
      </c>
      <c r="I19" s="134">
        <v>65973109.201131873</v>
      </c>
      <c r="J19" s="134">
        <v>399834118.20184934</v>
      </c>
      <c r="K19" s="135">
        <v>465807227.40298116</v>
      </c>
    </row>
    <row r="20" spans="1:11">
      <c r="A20" s="131">
        <v>11</v>
      </c>
      <c r="B20" s="132" t="s">
        <v>507</v>
      </c>
      <c r="C20" s="133">
        <v>31169613.171489131</v>
      </c>
      <c r="D20" s="134">
        <v>3982102.4588043471</v>
      </c>
      <c r="E20" s="134">
        <v>35151715.630293466</v>
      </c>
      <c r="F20" s="134">
        <v>1408266.8510085475</v>
      </c>
      <c r="G20" s="134">
        <v>0</v>
      </c>
      <c r="H20" s="134">
        <v>1408266.8510085475</v>
      </c>
      <c r="I20" s="134">
        <v>1408266.8510085475</v>
      </c>
      <c r="J20" s="134">
        <v>0</v>
      </c>
      <c r="K20" s="135">
        <v>1408266.8510085475</v>
      </c>
    </row>
    <row r="21" spans="1:11" ht="15.75" thickBot="1">
      <c r="A21" s="137">
        <v>12</v>
      </c>
      <c r="B21" s="138" t="s">
        <v>508</v>
      </c>
      <c r="C21" s="139">
        <v>1102879624.8995097</v>
      </c>
      <c r="D21" s="140">
        <v>627380274.68713188</v>
      </c>
      <c r="E21" s="139">
        <v>1730259899.5866416</v>
      </c>
      <c r="F21" s="140">
        <v>64979500.928118654</v>
      </c>
      <c r="G21" s="140">
        <v>6084187.6572620533</v>
      </c>
      <c r="H21" s="140">
        <v>71063688.585380703</v>
      </c>
      <c r="I21" s="140">
        <v>67381376.052140415</v>
      </c>
      <c r="J21" s="140">
        <v>399834118.20184934</v>
      </c>
      <c r="K21" s="141">
        <v>467215494.25398976</v>
      </c>
    </row>
    <row r="22" spans="1:11" ht="45.75" customHeight="1" thickBot="1">
      <c r="A22" s="142"/>
      <c r="B22" s="143"/>
      <c r="C22" s="143"/>
      <c r="D22" s="143"/>
      <c r="E22" s="143"/>
      <c r="F22" s="551" t="s">
        <v>509</v>
      </c>
      <c r="G22" s="552"/>
      <c r="H22" s="552"/>
      <c r="I22" s="551" t="s">
        <v>510</v>
      </c>
      <c r="J22" s="552"/>
      <c r="K22" s="553"/>
    </row>
    <row r="23" spans="1:11">
      <c r="A23" s="144">
        <v>13</v>
      </c>
      <c r="B23" s="145" t="s">
        <v>495</v>
      </c>
      <c r="C23" s="146"/>
      <c r="D23" s="146"/>
      <c r="E23" s="146"/>
      <c r="F23" s="147">
        <v>394378713.35526872</v>
      </c>
      <c r="G23" s="147">
        <v>640015411.10974681</v>
      </c>
      <c r="H23" s="147">
        <v>1034394124.4650158</v>
      </c>
      <c r="I23" s="148">
        <v>391977253.28113812</v>
      </c>
      <c r="J23" s="148">
        <v>246707881.81198704</v>
      </c>
      <c r="K23" s="149">
        <v>638685135.09312499</v>
      </c>
    </row>
    <row r="24" spans="1:11" ht="15.75" thickBot="1">
      <c r="A24" s="150">
        <v>14</v>
      </c>
      <c r="B24" s="151" t="s">
        <v>511</v>
      </c>
      <c r="C24" s="152"/>
      <c r="D24" s="153"/>
      <c r="E24" s="154"/>
      <c r="F24" s="155">
        <v>289454371.38778955</v>
      </c>
      <c r="G24" s="155">
        <v>349446873.86401224</v>
      </c>
      <c r="H24" s="155">
        <v>638901245.25180185</v>
      </c>
      <c r="I24" s="155">
        <v>150766397.180641</v>
      </c>
      <c r="J24" s="155">
        <v>45638699.65749415</v>
      </c>
      <c r="K24" s="156">
        <v>100175642.96568951</v>
      </c>
    </row>
    <row r="25" spans="1:11" ht="15.75" thickBot="1">
      <c r="A25" s="157">
        <v>15</v>
      </c>
      <c r="B25" s="158" t="s">
        <v>512</v>
      </c>
      <c r="C25" s="159"/>
      <c r="D25" s="159"/>
      <c r="E25" s="159"/>
      <c r="F25" s="501">
        <v>1.362490092875154</v>
      </c>
      <c r="G25" s="501">
        <v>1.8315099060202489</v>
      </c>
      <c r="H25" s="501">
        <v>1.6190203605838074</v>
      </c>
      <c r="I25" s="501">
        <v>2.5998979919344358</v>
      </c>
      <c r="J25" s="501">
        <v>5.4056728974195503</v>
      </c>
      <c r="K25" s="502">
        <v>6.3756529649814855</v>
      </c>
    </row>
    <row r="28" spans="1:11" ht="45">
      <c r="B28" s="61" t="s">
        <v>556</v>
      </c>
    </row>
  </sheetData>
  <mergeCells count="6">
    <mergeCell ref="F22:H22"/>
    <mergeCell ref="I22:K22"/>
    <mergeCell ref="A5:B5"/>
    <mergeCell ref="C5:E5"/>
    <mergeCell ref="F5:H5"/>
    <mergeCell ref="I5:K5"/>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3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70" zoomScaleNormal="70" workbookViewId="0">
      <pane xSplit="1" ySplit="5" topLeftCell="B6" activePane="bottomRight" state="frozen"/>
      <selection activeCell="B36" sqref="B36:C36"/>
      <selection pane="topRight" activeCell="B36" sqref="B36:C36"/>
      <selection pane="bottomLeft" activeCell="B36" sqref="B36:C36"/>
      <selection pane="bottomRight" activeCell="V48" sqref="V48"/>
    </sheetView>
  </sheetViews>
  <sheetFormatPr defaultColWidth="9.140625" defaultRowHeight="15"/>
  <cols>
    <col min="1" max="1" width="10.42578125" style="44" bestFit="1" customWidth="1"/>
    <col min="2" max="2" width="60.7109375" style="44" customWidth="1"/>
    <col min="3" max="3" width="18.7109375" style="44" customWidth="1"/>
    <col min="4" max="4" width="11.85546875" style="44" customWidth="1"/>
    <col min="5" max="5" width="18.28515625" style="44" bestFit="1" customWidth="1"/>
    <col min="6" max="10" width="10.7109375" style="44" customWidth="1"/>
    <col min="11" max="11" width="11.5703125" style="44" bestFit="1" customWidth="1"/>
    <col min="12" max="13" width="10.7109375" style="44" customWidth="1"/>
    <col min="14" max="14" width="31" style="44" bestFit="1" customWidth="1"/>
    <col min="15" max="16384" width="9.140625" style="86"/>
  </cols>
  <sheetData>
    <row r="1" spans="1:14">
      <c r="A1" s="85" t="s">
        <v>190</v>
      </c>
      <c r="B1" s="44" t="str">
        <f>Info!C2</f>
        <v>სს ”ლიბერთი ბანკი”</v>
      </c>
    </row>
    <row r="2" spans="1:14" ht="14.25" customHeight="1">
      <c r="A2" s="44" t="s">
        <v>191</v>
      </c>
      <c r="B2" s="87">
        <f>'1. key ratios'!B2</f>
        <v>44196</v>
      </c>
      <c r="C2" s="63"/>
    </row>
    <row r="3" spans="1:14" ht="14.25" customHeight="1"/>
    <row r="4" spans="1:14" ht="15.75" thickBot="1">
      <c r="A4" s="44" t="s">
        <v>420</v>
      </c>
      <c r="B4" s="42" t="s">
        <v>77</v>
      </c>
    </row>
    <row r="5" spans="1:14" s="92" customFormat="1">
      <c r="A5" s="88"/>
      <c r="B5" s="89"/>
      <c r="C5" s="90" t="s">
        <v>0</v>
      </c>
      <c r="D5" s="90" t="s">
        <v>1</v>
      </c>
      <c r="E5" s="90" t="s">
        <v>2</v>
      </c>
      <c r="F5" s="90" t="s">
        <v>3</v>
      </c>
      <c r="G5" s="90" t="s">
        <v>4</v>
      </c>
      <c r="H5" s="90" t="s">
        <v>5</v>
      </c>
      <c r="I5" s="90" t="s">
        <v>240</v>
      </c>
      <c r="J5" s="90" t="s">
        <v>241</v>
      </c>
      <c r="K5" s="90" t="s">
        <v>242</v>
      </c>
      <c r="L5" s="90" t="s">
        <v>243</v>
      </c>
      <c r="M5" s="90" t="s">
        <v>244</v>
      </c>
      <c r="N5" s="91" t="s">
        <v>245</v>
      </c>
    </row>
    <row r="6" spans="1:14" ht="45">
      <c r="A6" s="93"/>
      <c r="B6" s="94"/>
      <c r="C6" s="95" t="s">
        <v>87</v>
      </c>
      <c r="D6" s="96" t="s">
        <v>76</v>
      </c>
      <c r="E6" s="97" t="s">
        <v>86</v>
      </c>
      <c r="F6" s="98">
        <v>0</v>
      </c>
      <c r="G6" s="98">
        <v>0.2</v>
      </c>
      <c r="H6" s="98">
        <v>0.35</v>
      </c>
      <c r="I6" s="98">
        <v>0.5</v>
      </c>
      <c r="J6" s="98">
        <v>0.75</v>
      </c>
      <c r="K6" s="98">
        <v>1</v>
      </c>
      <c r="L6" s="98">
        <v>1.5</v>
      </c>
      <c r="M6" s="98">
        <v>2.5</v>
      </c>
      <c r="N6" s="99" t="s">
        <v>77</v>
      </c>
    </row>
    <row r="7" spans="1:14">
      <c r="A7" s="100">
        <v>1</v>
      </c>
      <c r="B7" s="101" t="s">
        <v>78</v>
      </c>
      <c r="C7" s="102">
        <f>SUM(C8:C13)</f>
        <v>278074259.45614398</v>
      </c>
      <c r="D7" s="94"/>
      <c r="E7" s="102">
        <f t="shared" ref="E7:M7" si="0">SUM(E8:E13)</f>
        <v>15389950.068822881</v>
      </c>
      <c r="F7" s="102">
        <f>SUM(F8:F13)</f>
        <v>0</v>
      </c>
      <c r="G7" s="102">
        <f t="shared" si="0"/>
        <v>0</v>
      </c>
      <c r="H7" s="102">
        <f t="shared" si="0"/>
        <v>0</v>
      </c>
      <c r="I7" s="102">
        <f t="shared" si="0"/>
        <v>0</v>
      </c>
      <c r="J7" s="102">
        <f t="shared" si="0"/>
        <v>0</v>
      </c>
      <c r="K7" s="102">
        <f t="shared" si="0"/>
        <v>15389950.068822881</v>
      </c>
      <c r="L7" s="102">
        <f t="shared" si="0"/>
        <v>0</v>
      </c>
      <c r="M7" s="102">
        <f t="shared" si="0"/>
        <v>0</v>
      </c>
      <c r="N7" s="103">
        <f>SUM(N8:N13)</f>
        <v>15389950.068822881</v>
      </c>
    </row>
    <row r="8" spans="1:14">
      <c r="A8" s="100">
        <v>1.1000000000000001</v>
      </c>
      <c r="B8" s="104" t="s">
        <v>79</v>
      </c>
      <c r="C8" s="105">
        <v>170788197.461144</v>
      </c>
      <c r="D8" s="477">
        <v>0.02</v>
      </c>
      <c r="E8" s="102">
        <f>C8*D8</f>
        <v>3415763.9492228799</v>
      </c>
      <c r="F8" s="480"/>
      <c r="G8" s="480"/>
      <c r="H8" s="480"/>
      <c r="I8" s="480"/>
      <c r="J8" s="480"/>
      <c r="K8" s="480">
        <v>3415763.9492228799</v>
      </c>
      <c r="L8" s="480"/>
      <c r="M8" s="480"/>
      <c r="N8" s="103">
        <f>SUMPRODUCT($F$6:$M$6,F8:M8)</f>
        <v>3415763.9492228799</v>
      </c>
    </row>
    <row r="9" spans="1:14">
      <c r="A9" s="100">
        <v>1.2</v>
      </c>
      <c r="B9" s="104" t="s">
        <v>80</v>
      </c>
      <c r="C9" s="105">
        <v>0</v>
      </c>
      <c r="D9" s="477">
        <v>0.05</v>
      </c>
      <c r="E9" s="102">
        <f>C9*D9</f>
        <v>0</v>
      </c>
      <c r="F9" s="480"/>
      <c r="G9" s="480"/>
      <c r="H9" s="480"/>
      <c r="I9" s="480"/>
      <c r="J9" s="480"/>
      <c r="K9" s="480">
        <v>0</v>
      </c>
      <c r="L9" s="480"/>
      <c r="M9" s="480"/>
      <c r="N9" s="103">
        <f t="shared" ref="N9:N12" si="1">SUMPRODUCT($F$6:$M$6,F9:M9)</f>
        <v>0</v>
      </c>
    </row>
    <row r="10" spans="1:14">
      <c r="A10" s="100">
        <v>1.3</v>
      </c>
      <c r="B10" s="104" t="s">
        <v>81</v>
      </c>
      <c r="C10" s="105">
        <v>50764375.994999997</v>
      </c>
      <c r="D10" s="477">
        <v>0.08</v>
      </c>
      <c r="E10" s="102">
        <f>C10*D10</f>
        <v>4061150.0795999998</v>
      </c>
      <c r="F10" s="480"/>
      <c r="G10" s="480"/>
      <c r="H10" s="480"/>
      <c r="I10" s="480"/>
      <c r="J10" s="480"/>
      <c r="K10" s="480">
        <v>4061150.0795999998</v>
      </c>
      <c r="L10" s="480"/>
      <c r="M10" s="480"/>
      <c r="N10" s="103">
        <f>SUMPRODUCT($F$6:$M$6,F10:M10)</f>
        <v>4061150.0795999998</v>
      </c>
    </row>
    <row r="11" spans="1:14">
      <c r="A11" s="100">
        <v>1.4</v>
      </c>
      <c r="B11" s="104" t="s">
        <v>82</v>
      </c>
      <c r="C11" s="105">
        <v>0</v>
      </c>
      <c r="D11" s="477">
        <v>0.11</v>
      </c>
      <c r="E11" s="102">
        <f>C11*D11</f>
        <v>0</v>
      </c>
      <c r="F11" s="480"/>
      <c r="G11" s="480"/>
      <c r="H11" s="480"/>
      <c r="I11" s="480"/>
      <c r="J11" s="480"/>
      <c r="K11" s="480">
        <v>0</v>
      </c>
      <c r="L11" s="480"/>
      <c r="M11" s="480"/>
      <c r="N11" s="103">
        <f t="shared" si="1"/>
        <v>0</v>
      </c>
    </row>
    <row r="12" spans="1:14">
      <c r="A12" s="100">
        <v>1.5</v>
      </c>
      <c r="B12" s="104" t="s">
        <v>83</v>
      </c>
      <c r="C12" s="105">
        <v>56521686</v>
      </c>
      <c r="D12" s="477">
        <v>0.14000000000000001</v>
      </c>
      <c r="E12" s="102">
        <f>C12*D12</f>
        <v>7913036.040000001</v>
      </c>
      <c r="F12" s="480"/>
      <c r="G12" s="480"/>
      <c r="H12" s="480"/>
      <c r="I12" s="480"/>
      <c r="J12" s="480"/>
      <c r="K12" s="480">
        <v>7913036.040000001</v>
      </c>
      <c r="L12" s="480"/>
      <c r="M12" s="480"/>
      <c r="N12" s="103">
        <f t="shared" si="1"/>
        <v>7913036.040000001</v>
      </c>
    </row>
    <row r="13" spans="1:14">
      <c r="A13" s="100">
        <v>1.6</v>
      </c>
      <c r="B13" s="106" t="s">
        <v>84</v>
      </c>
      <c r="C13" s="105">
        <v>0</v>
      </c>
      <c r="D13" s="478"/>
      <c r="E13" s="105"/>
      <c r="F13" s="480"/>
      <c r="G13" s="480"/>
      <c r="H13" s="480"/>
      <c r="I13" s="480"/>
      <c r="J13" s="480"/>
      <c r="K13" s="480">
        <v>0</v>
      </c>
      <c r="L13" s="480"/>
      <c r="M13" s="480"/>
      <c r="N13" s="103">
        <f>SUMPRODUCT($F$6:$M$6,F13:M13)</f>
        <v>0</v>
      </c>
    </row>
    <row r="14" spans="1:14">
      <c r="A14" s="100">
        <v>2</v>
      </c>
      <c r="B14" s="107" t="s">
        <v>85</v>
      </c>
      <c r="C14" s="102">
        <f>SUM(C15:C20)</f>
        <v>0</v>
      </c>
      <c r="D14" s="479"/>
      <c r="E14" s="102">
        <f t="shared" ref="E14" si="2">SUM(E15:E20)</f>
        <v>0</v>
      </c>
      <c r="F14" s="481">
        <f>SUM(F15:F20)</f>
        <v>0</v>
      </c>
      <c r="G14" s="481">
        <f t="shared" ref="G14:M14" si="3">SUM(G15:G20)</f>
        <v>0</v>
      </c>
      <c r="H14" s="481">
        <f t="shared" si="3"/>
        <v>0</v>
      </c>
      <c r="I14" s="481">
        <f t="shared" si="3"/>
        <v>0</v>
      </c>
      <c r="J14" s="481">
        <f t="shared" si="3"/>
        <v>0</v>
      </c>
      <c r="K14" s="481">
        <f t="shared" si="3"/>
        <v>0</v>
      </c>
      <c r="L14" s="481">
        <f t="shared" si="3"/>
        <v>0</v>
      </c>
      <c r="M14" s="481">
        <f t="shared" si="3"/>
        <v>0</v>
      </c>
      <c r="N14" s="103">
        <f>SUM(N15:N20)</f>
        <v>0</v>
      </c>
    </row>
    <row r="15" spans="1:14">
      <c r="A15" s="100">
        <v>2.1</v>
      </c>
      <c r="B15" s="106" t="s">
        <v>79</v>
      </c>
      <c r="C15" s="105">
        <v>0</v>
      </c>
      <c r="D15" s="477">
        <v>5.0000000000000001E-3</v>
      </c>
      <c r="E15" s="102">
        <f>C15*D15</f>
        <v>0</v>
      </c>
      <c r="F15" s="481"/>
      <c r="G15" s="481"/>
      <c r="H15" s="481"/>
      <c r="I15" s="481"/>
      <c r="J15" s="481"/>
      <c r="K15" s="481"/>
      <c r="L15" s="481"/>
      <c r="M15" s="481"/>
      <c r="N15" s="103">
        <f>SUMPRODUCT($F$6:$M$6,F15:M15)</f>
        <v>0</v>
      </c>
    </row>
    <row r="16" spans="1:14">
      <c r="A16" s="100">
        <v>2.2000000000000002</v>
      </c>
      <c r="B16" s="106" t="s">
        <v>80</v>
      </c>
      <c r="C16" s="105">
        <v>0</v>
      </c>
      <c r="D16" s="477">
        <v>0.01</v>
      </c>
      <c r="E16" s="102">
        <f>C16*D16</f>
        <v>0</v>
      </c>
      <c r="F16" s="481"/>
      <c r="G16" s="481"/>
      <c r="H16" s="481"/>
      <c r="I16" s="481"/>
      <c r="J16" s="481"/>
      <c r="K16" s="481"/>
      <c r="L16" s="481"/>
      <c r="M16" s="481"/>
      <c r="N16" s="103">
        <f t="shared" ref="N16:N20" si="4">SUMPRODUCT($F$6:$M$6,F16:M16)</f>
        <v>0</v>
      </c>
    </row>
    <row r="17" spans="1:14">
      <c r="A17" s="100">
        <v>2.2999999999999998</v>
      </c>
      <c r="B17" s="106" t="s">
        <v>81</v>
      </c>
      <c r="C17" s="105">
        <v>0</v>
      </c>
      <c r="D17" s="477">
        <v>0.02</v>
      </c>
      <c r="E17" s="102">
        <f>C17*D17</f>
        <v>0</v>
      </c>
      <c r="F17" s="481"/>
      <c r="G17" s="481"/>
      <c r="H17" s="481"/>
      <c r="I17" s="481"/>
      <c r="J17" s="481"/>
      <c r="K17" s="481"/>
      <c r="L17" s="481"/>
      <c r="M17" s="481"/>
      <c r="N17" s="103">
        <f t="shared" si="4"/>
        <v>0</v>
      </c>
    </row>
    <row r="18" spans="1:14">
      <c r="A18" s="100">
        <v>2.4</v>
      </c>
      <c r="B18" s="106" t="s">
        <v>82</v>
      </c>
      <c r="C18" s="105">
        <v>0</v>
      </c>
      <c r="D18" s="477">
        <v>0.03</v>
      </c>
      <c r="E18" s="102">
        <f>C18*D18</f>
        <v>0</v>
      </c>
      <c r="F18" s="481"/>
      <c r="G18" s="481"/>
      <c r="H18" s="481"/>
      <c r="I18" s="481"/>
      <c r="J18" s="481"/>
      <c r="K18" s="481"/>
      <c r="L18" s="481"/>
      <c r="M18" s="481"/>
      <c r="N18" s="103">
        <f t="shared" si="4"/>
        <v>0</v>
      </c>
    </row>
    <row r="19" spans="1:14">
      <c r="A19" s="100">
        <v>2.5</v>
      </c>
      <c r="B19" s="106" t="s">
        <v>83</v>
      </c>
      <c r="C19" s="105">
        <v>0</v>
      </c>
      <c r="D19" s="477">
        <v>0.04</v>
      </c>
      <c r="E19" s="102">
        <f>C19*D19</f>
        <v>0</v>
      </c>
      <c r="F19" s="481"/>
      <c r="G19" s="481"/>
      <c r="H19" s="481"/>
      <c r="I19" s="481"/>
      <c r="J19" s="481"/>
      <c r="K19" s="481"/>
      <c r="L19" s="481"/>
      <c r="M19" s="481"/>
      <c r="N19" s="103">
        <f t="shared" si="4"/>
        <v>0</v>
      </c>
    </row>
    <row r="20" spans="1:14">
      <c r="A20" s="100">
        <v>2.6</v>
      </c>
      <c r="B20" s="106" t="s">
        <v>84</v>
      </c>
      <c r="C20" s="105"/>
      <c r="D20" s="478"/>
      <c r="E20" s="108"/>
      <c r="F20" s="481"/>
      <c r="G20" s="481"/>
      <c r="H20" s="481"/>
      <c r="I20" s="481"/>
      <c r="J20" s="481"/>
      <c r="K20" s="481"/>
      <c r="L20" s="481"/>
      <c r="M20" s="481"/>
      <c r="N20" s="103">
        <f t="shared" si="4"/>
        <v>0</v>
      </c>
    </row>
    <row r="21" spans="1:14" ht="15.75" thickBot="1">
      <c r="A21" s="109">
        <v>3</v>
      </c>
      <c r="B21" s="110" t="s">
        <v>68</v>
      </c>
      <c r="C21" s="111">
        <f>C14+C7</f>
        <v>278074259.45614398</v>
      </c>
      <c r="D21" s="112"/>
      <c r="E21" s="111">
        <f>E14+E7</f>
        <v>15389950.068822881</v>
      </c>
      <c r="F21" s="113">
        <f>F7+F14</f>
        <v>0</v>
      </c>
      <c r="G21" s="113">
        <f t="shared" ref="G21:L21" si="5">G7+G14</f>
        <v>0</v>
      </c>
      <c r="H21" s="113">
        <f t="shared" si="5"/>
        <v>0</v>
      </c>
      <c r="I21" s="113">
        <f t="shared" si="5"/>
        <v>0</v>
      </c>
      <c r="J21" s="113">
        <f t="shared" si="5"/>
        <v>0</v>
      </c>
      <c r="K21" s="113">
        <f t="shared" si="5"/>
        <v>15389950.068822881</v>
      </c>
      <c r="L21" s="113">
        <f t="shared" si="5"/>
        <v>0</v>
      </c>
      <c r="M21" s="113">
        <f>M7+M14</f>
        <v>0</v>
      </c>
      <c r="N21" s="114">
        <f>N14+N7</f>
        <v>15389950.068822881</v>
      </c>
    </row>
    <row r="22" spans="1:14">
      <c r="E22" s="115"/>
      <c r="F22" s="115"/>
      <c r="G22" s="115"/>
      <c r="H22" s="115"/>
      <c r="I22" s="115"/>
      <c r="J22" s="115"/>
      <c r="K22" s="115"/>
      <c r="L22" s="115"/>
      <c r="M22" s="115"/>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3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zoomScale="80" zoomScaleNormal="80" workbookViewId="0">
      <selection activeCell="V38" sqref="V38"/>
    </sheetView>
  </sheetViews>
  <sheetFormatPr defaultColWidth="9.140625" defaultRowHeight="15"/>
  <cols>
    <col min="1" max="1" width="11.42578125" style="44" customWidth="1"/>
    <col min="2" max="2" width="77.5703125" style="61" customWidth="1"/>
    <col min="3" max="3" width="17.7109375" style="44" customWidth="1"/>
    <col min="4" max="16384" width="9.140625" style="44"/>
  </cols>
  <sheetData>
    <row r="1" spans="1:3">
      <c r="A1" s="44" t="s">
        <v>190</v>
      </c>
      <c r="B1" s="44" t="str">
        <f>Info!C2</f>
        <v>სს ”ლიბერთი ბანკი”</v>
      </c>
    </row>
    <row r="2" spans="1:3">
      <c r="A2" s="44" t="s">
        <v>191</v>
      </c>
      <c r="B2" s="63">
        <f>'1. key ratios'!B2</f>
        <v>44196</v>
      </c>
    </row>
    <row r="3" spans="1:3">
      <c r="B3" s="44"/>
    </row>
    <row r="4" spans="1:3">
      <c r="A4" s="44" t="s">
        <v>601</v>
      </c>
      <c r="B4" s="44" t="s">
        <v>560</v>
      </c>
    </row>
    <row r="5" spans="1:3">
      <c r="A5" s="64"/>
      <c r="B5" s="64" t="s">
        <v>561</v>
      </c>
      <c r="C5" s="65"/>
    </row>
    <row r="6" spans="1:3">
      <c r="A6" s="66">
        <v>1</v>
      </c>
      <c r="B6" s="67" t="s">
        <v>613</v>
      </c>
      <c r="C6" s="68">
        <v>3010711226.0180082</v>
      </c>
    </row>
    <row r="7" spans="1:3">
      <c r="A7" s="66">
        <v>2</v>
      </c>
      <c r="B7" s="67" t="s">
        <v>562</v>
      </c>
      <c r="C7" s="68">
        <v>-84510572.483731389</v>
      </c>
    </row>
    <row r="8" spans="1:3">
      <c r="A8" s="69">
        <v>3</v>
      </c>
      <c r="B8" s="70" t="s">
        <v>563</v>
      </c>
      <c r="C8" s="71">
        <f>C6+C7</f>
        <v>2926200653.534277</v>
      </c>
    </row>
    <row r="9" spans="1:3">
      <c r="A9" s="72"/>
      <c r="B9" s="72" t="s">
        <v>564</v>
      </c>
      <c r="C9" s="73"/>
    </row>
    <row r="10" spans="1:3">
      <c r="A10" s="66">
        <v>4</v>
      </c>
      <c r="B10" s="74" t="s">
        <v>565</v>
      </c>
      <c r="C10" s="68">
        <v>0</v>
      </c>
    </row>
    <row r="11" spans="1:3">
      <c r="A11" s="66">
        <v>5</v>
      </c>
      <c r="B11" s="75" t="s">
        <v>566</v>
      </c>
      <c r="C11" s="68">
        <v>0</v>
      </c>
    </row>
    <row r="12" spans="1:3">
      <c r="A12" s="66" t="s">
        <v>567</v>
      </c>
      <c r="B12" s="67" t="s">
        <v>568</v>
      </c>
      <c r="C12" s="71">
        <f>'15. CCR'!E21</f>
        <v>15389950.068822881</v>
      </c>
    </row>
    <row r="13" spans="1:3" ht="30">
      <c r="A13" s="76">
        <v>6</v>
      </c>
      <c r="B13" s="77" t="s">
        <v>569</v>
      </c>
      <c r="C13" s="68">
        <v>0</v>
      </c>
    </row>
    <row r="14" spans="1:3">
      <c r="A14" s="76">
        <v>7</v>
      </c>
      <c r="B14" s="78" t="s">
        <v>570</v>
      </c>
      <c r="C14" s="68">
        <v>0</v>
      </c>
    </row>
    <row r="15" spans="1:3">
      <c r="A15" s="79">
        <v>8</v>
      </c>
      <c r="B15" s="67" t="s">
        <v>571</v>
      </c>
      <c r="C15" s="68">
        <v>0</v>
      </c>
    </row>
    <row r="16" spans="1:3" ht="30">
      <c r="A16" s="76">
        <v>9</v>
      </c>
      <c r="B16" s="78" t="s">
        <v>572</v>
      </c>
      <c r="C16" s="68">
        <v>0</v>
      </c>
    </row>
    <row r="17" spans="1:3">
      <c r="A17" s="76">
        <v>10</v>
      </c>
      <c r="B17" s="78" t="s">
        <v>573</v>
      </c>
      <c r="C17" s="68">
        <v>0</v>
      </c>
    </row>
    <row r="18" spans="1:3">
      <c r="A18" s="69">
        <v>11</v>
      </c>
      <c r="B18" s="80" t="s">
        <v>574</v>
      </c>
      <c r="C18" s="71">
        <f>SUM(C10:C17)</f>
        <v>15389950.068822881</v>
      </c>
    </row>
    <row r="19" spans="1:3">
      <c r="A19" s="72"/>
      <c r="B19" s="72" t="s">
        <v>575</v>
      </c>
      <c r="C19" s="73"/>
    </row>
    <row r="20" spans="1:3" ht="30">
      <c r="A20" s="76">
        <v>12</v>
      </c>
      <c r="B20" s="74" t="s">
        <v>576</v>
      </c>
      <c r="C20" s="68">
        <v>0</v>
      </c>
    </row>
    <row r="21" spans="1:3">
      <c r="A21" s="76">
        <v>13</v>
      </c>
      <c r="B21" s="74" t="s">
        <v>577</v>
      </c>
      <c r="C21" s="68">
        <v>0</v>
      </c>
    </row>
    <row r="22" spans="1:3">
      <c r="A22" s="76">
        <v>14</v>
      </c>
      <c r="B22" s="74" t="s">
        <v>578</v>
      </c>
      <c r="C22" s="68">
        <v>0</v>
      </c>
    </row>
    <row r="23" spans="1:3" ht="30">
      <c r="A23" s="76" t="s">
        <v>579</v>
      </c>
      <c r="B23" s="74" t="s">
        <v>580</v>
      </c>
      <c r="C23" s="68">
        <v>0</v>
      </c>
    </row>
    <row r="24" spans="1:3">
      <c r="A24" s="76">
        <v>15</v>
      </c>
      <c r="B24" s="74" t="s">
        <v>581</v>
      </c>
      <c r="C24" s="68">
        <v>0</v>
      </c>
    </row>
    <row r="25" spans="1:3">
      <c r="A25" s="76" t="s">
        <v>582</v>
      </c>
      <c r="B25" s="67" t="s">
        <v>583</v>
      </c>
      <c r="C25" s="68">
        <v>0</v>
      </c>
    </row>
    <row r="26" spans="1:3">
      <c r="A26" s="69">
        <v>16</v>
      </c>
      <c r="B26" s="80" t="s">
        <v>584</v>
      </c>
      <c r="C26" s="71">
        <f>SUM(C20:C25)</f>
        <v>0</v>
      </c>
    </row>
    <row r="27" spans="1:3">
      <c r="A27" s="72"/>
      <c r="B27" s="72" t="s">
        <v>585</v>
      </c>
      <c r="C27" s="73"/>
    </row>
    <row r="28" spans="1:3">
      <c r="A28" s="66">
        <v>17</v>
      </c>
      <c r="B28" s="67" t="s">
        <v>586</v>
      </c>
      <c r="C28" s="68">
        <v>145771129.64590001</v>
      </c>
    </row>
    <row r="29" spans="1:3">
      <c r="A29" s="66">
        <v>18</v>
      </c>
      <c r="B29" s="67" t="s">
        <v>587</v>
      </c>
      <c r="C29" s="68">
        <v>-123214245.83368321</v>
      </c>
    </row>
    <row r="30" spans="1:3">
      <c r="A30" s="69">
        <v>19</v>
      </c>
      <c r="B30" s="80" t="s">
        <v>588</v>
      </c>
      <c r="C30" s="71">
        <f>C28+C29</f>
        <v>22556883.812216803</v>
      </c>
    </row>
    <row r="31" spans="1:3">
      <c r="A31" s="81"/>
      <c r="B31" s="72" t="s">
        <v>589</v>
      </c>
      <c r="C31" s="73"/>
    </row>
    <row r="32" spans="1:3">
      <c r="A32" s="66" t="s">
        <v>590</v>
      </c>
      <c r="B32" s="74" t="s">
        <v>591</v>
      </c>
      <c r="C32" s="82"/>
    </row>
    <row r="33" spans="1:3">
      <c r="A33" s="66" t="s">
        <v>592</v>
      </c>
      <c r="B33" s="75" t="s">
        <v>593</v>
      </c>
      <c r="C33" s="82"/>
    </row>
    <row r="34" spans="1:3">
      <c r="A34" s="72"/>
      <c r="B34" s="72" t="s">
        <v>594</v>
      </c>
      <c r="C34" s="73"/>
    </row>
    <row r="35" spans="1:3">
      <c r="A35" s="69">
        <v>20</v>
      </c>
      <c r="B35" s="80" t="s">
        <v>89</v>
      </c>
      <c r="C35" s="71">
        <f>'1. key ratios'!C9</f>
        <v>200952486.51626861</v>
      </c>
    </row>
    <row r="36" spans="1:3">
      <c r="A36" s="69">
        <v>21</v>
      </c>
      <c r="B36" s="80" t="s">
        <v>595</v>
      </c>
      <c r="C36" s="71">
        <f>C8+C18+C26+C30</f>
        <v>2964147487.4153166</v>
      </c>
    </row>
    <row r="37" spans="1:3">
      <c r="A37" s="72"/>
      <c r="B37" s="72" t="s">
        <v>560</v>
      </c>
      <c r="C37" s="73"/>
    </row>
    <row r="38" spans="1:3">
      <c r="A38" s="69">
        <v>22</v>
      </c>
      <c r="B38" s="80" t="s">
        <v>560</v>
      </c>
      <c r="C38" s="83">
        <f>IFERROR(C35/C36,0)</f>
        <v>6.7794361572573292E-2</v>
      </c>
    </row>
    <row r="39" spans="1:3">
      <c r="A39" s="72"/>
      <c r="B39" s="72" t="s">
        <v>596</v>
      </c>
      <c r="C39" s="73"/>
    </row>
    <row r="40" spans="1:3">
      <c r="A40" s="84" t="s">
        <v>597</v>
      </c>
      <c r="B40" s="74" t="s">
        <v>598</v>
      </c>
      <c r="C40" s="82"/>
    </row>
    <row r="41" spans="1:3" ht="22.5" customHeight="1">
      <c r="A41" s="84" t="s">
        <v>599</v>
      </c>
      <c r="B41" s="75" t="s">
        <v>600</v>
      </c>
      <c r="C41" s="82"/>
    </row>
    <row r="43" spans="1:3">
      <c r="B43" s="61" t="s">
        <v>614</v>
      </c>
    </row>
  </sheetData>
  <pageMargins left="0.7" right="0.7" top="0.75" bottom="0.75" header="0.3" footer="0.3"/>
  <pageSetup paperSize="9" scale="7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85" zoomScaleNormal="85" workbookViewId="0">
      <selection activeCell="F42" sqref="F42"/>
    </sheetView>
  </sheetViews>
  <sheetFormatPr defaultColWidth="43.42578125" defaultRowHeight="11.25"/>
  <cols>
    <col min="1" max="1" width="5.28515625" style="21" customWidth="1"/>
    <col min="2" max="2" width="66.140625" style="22" customWidth="1"/>
    <col min="3" max="3" width="131.42578125" style="23" customWidth="1"/>
    <col min="4" max="5" width="10.28515625" style="13" customWidth="1"/>
    <col min="6" max="16384" width="43.42578125" style="13"/>
  </cols>
  <sheetData>
    <row r="1" spans="1:3" ht="12.75" thickTop="1" thickBot="1">
      <c r="A1" s="566" t="s">
        <v>328</v>
      </c>
      <c r="B1" s="567"/>
      <c r="C1" s="568"/>
    </row>
    <row r="2" spans="1:3" ht="26.25" customHeight="1">
      <c r="A2" s="14"/>
      <c r="B2" s="558" t="s">
        <v>329</v>
      </c>
      <c r="C2" s="558"/>
    </row>
    <row r="3" spans="1:3" s="19" customFormat="1" ht="11.25" customHeight="1">
      <c r="A3" s="18"/>
      <c r="B3" s="558" t="s">
        <v>422</v>
      </c>
      <c r="C3" s="558"/>
    </row>
    <row r="4" spans="1:3" ht="12" customHeight="1" thickBot="1">
      <c r="A4" s="559" t="s">
        <v>426</v>
      </c>
      <c r="B4" s="560"/>
      <c r="C4" s="561"/>
    </row>
    <row r="5" spans="1:3" ht="12" thickTop="1">
      <c r="A5" s="15"/>
      <c r="B5" s="569" t="s">
        <v>330</v>
      </c>
      <c r="C5" s="570"/>
    </row>
    <row r="6" spans="1:3">
      <c r="A6" s="14"/>
      <c r="B6" s="556" t="s">
        <v>423</v>
      </c>
      <c r="C6" s="557"/>
    </row>
    <row r="7" spans="1:3">
      <c r="A7" s="14"/>
      <c r="B7" s="556" t="s">
        <v>331</v>
      </c>
      <c r="C7" s="557"/>
    </row>
    <row r="8" spans="1:3">
      <c r="A8" s="14"/>
      <c r="B8" s="556" t="s">
        <v>424</v>
      </c>
      <c r="C8" s="557"/>
    </row>
    <row r="9" spans="1:3">
      <c r="A9" s="14"/>
      <c r="B9" s="564" t="s">
        <v>425</v>
      </c>
      <c r="C9" s="565"/>
    </row>
    <row r="10" spans="1:3">
      <c r="A10" s="14"/>
      <c r="B10" s="562" t="s">
        <v>332</v>
      </c>
      <c r="C10" s="563" t="s">
        <v>332</v>
      </c>
    </row>
    <row r="11" spans="1:3">
      <c r="A11" s="14"/>
      <c r="B11" s="562" t="s">
        <v>333</v>
      </c>
      <c r="C11" s="563" t="s">
        <v>333</v>
      </c>
    </row>
    <row r="12" spans="1:3">
      <c r="A12" s="14"/>
      <c r="B12" s="562" t="s">
        <v>334</v>
      </c>
      <c r="C12" s="563" t="s">
        <v>334</v>
      </c>
    </row>
    <row r="13" spans="1:3">
      <c r="A13" s="14"/>
      <c r="B13" s="562" t="s">
        <v>335</v>
      </c>
      <c r="C13" s="563" t="s">
        <v>335</v>
      </c>
    </row>
    <row r="14" spans="1:3">
      <c r="A14" s="14"/>
      <c r="B14" s="562" t="s">
        <v>336</v>
      </c>
      <c r="C14" s="563" t="s">
        <v>336</v>
      </c>
    </row>
    <row r="15" spans="1:3" ht="21.75" customHeight="1">
      <c r="A15" s="14"/>
      <c r="B15" s="562" t="s">
        <v>337</v>
      </c>
      <c r="C15" s="563" t="s">
        <v>337</v>
      </c>
    </row>
    <row r="16" spans="1:3">
      <c r="A16" s="14"/>
      <c r="B16" s="562" t="s">
        <v>338</v>
      </c>
      <c r="C16" s="563" t="s">
        <v>339</v>
      </c>
    </row>
    <row r="17" spans="1:3">
      <c r="A17" s="14"/>
      <c r="B17" s="562" t="s">
        <v>340</v>
      </c>
      <c r="C17" s="563" t="s">
        <v>341</v>
      </c>
    </row>
    <row r="18" spans="1:3">
      <c r="A18" s="14"/>
      <c r="B18" s="562" t="s">
        <v>342</v>
      </c>
      <c r="C18" s="563" t="s">
        <v>343</v>
      </c>
    </row>
    <row r="19" spans="1:3">
      <c r="A19" s="14"/>
      <c r="B19" s="562" t="s">
        <v>344</v>
      </c>
      <c r="C19" s="563" t="s">
        <v>344</v>
      </c>
    </row>
    <row r="20" spans="1:3">
      <c r="A20" s="14"/>
      <c r="B20" s="562" t="s">
        <v>345</v>
      </c>
      <c r="C20" s="563" t="s">
        <v>345</v>
      </c>
    </row>
    <row r="21" spans="1:3">
      <c r="A21" s="14"/>
      <c r="B21" s="562" t="s">
        <v>346</v>
      </c>
      <c r="C21" s="563" t="s">
        <v>346</v>
      </c>
    </row>
    <row r="22" spans="1:3" ht="23.25" customHeight="1">
      <c r="A22" s="14"/>
      <c r="B22" s="562" t="s">
        <v>347</v>
      </c>
      <c r="C22" s="563" t="s">
        <v>348</v>
      </c>
    </row>
    <row r="23" spans="1:3">
      <c r="A23" s="14"/>
      <c r="B23" s="562" t="s">
        <v>349</v>
      </c>
      <c r="C23" s="563" t="s">
        <v>349</v>
      </c>
    </row>
    <row r="24" spans="1:3">
      <c r="A24" s="14"/>
      <c r="B24" s="562" t="s">
        <v>350</v>
      </c>
      <c r="C24" s="563" t="s">
        <v>351</v>
      </c>
    </row>
    <row r="25" spans="1:3" ht="12" thickBot="1">
      <c r="A25" s="16"/>
      <c r="B25" s="575" t="s">
        <v>352</v>
      </c>
      <c r="C25" s="576"/>
    </row>
    <row r="26" spans="1:3" ht="12.75" thickTop="1" thickBot="1">
      <c r="A26" s="559" t="s">
        <v>436</v>
      </c>
      <c r="B26" s="560"/>
      <c r="C26" s="561"/>
    </row>
    <row r="27" spans="1:3" ht="12.75" thickTop="1" thickBot="1">
      <c r="A27" s="17"/>
      <c r="B27" s="577" t="s">
        <v>353</v>
      </c>
      <c r="C27" s="578"/>
    </row>
    <row r="28" spans="1:3" ht="12.75" thickTop="1" thickBot="1">
      <c r="A28" s="559" t="s">
        <v>427</v>
      </c>
      <c r="B28" s="560"/>
      <c r="C28" s="561"/>
    </row>
    <row r="29" spans="1:3" ht="12" thickTop="1">
      <c r="A29" s="15"/>
      <c r="B29" s="571" t="s">
        <v>354</v>
      </c>
      <c r="C29" s="572" t="s">
        <v>355</v>
      </c>
    </row>
    <row r="30" spans="1:3">
      <c r="A30" s="14"/>
      <c r="B30" s="573" t="s">
        <v>356</v>
      </c>
      <c r="C30" s="574" t="s">
        <v>357</v>
      </c>
    </row>
    <row r="31" spans="1:3">
      <c r="A31" s="14"/>
      <c r="B31" s="573" t="s">
        <v>358</v>
      </c>
      <c r="C31" s="574" t="s">
        <v>359</v>
      </c>
    </row>
    <row r="32" spans="1:3">
      <c r="A32" s="14"/>
      <c r="B32" s="573" t="s">
        <v>360</v>
      </c>
      <c r="C32" s="574" t="s">
        <v>361</v>
      </c>
    </row>
    <row r="33" spans="1:3">
      <c r="A33" s="14"/>
      <c r="B33" s="573" t="s">
        <v>362</v>
      </c>
      <c r="C33" s="574" t="s">
        <v>363</v>
      </c>
    </row>
    <row r="34" spans="1:3">
      <c r="A34" s="14"/>
      <c r="B34" s="573" t="s">
        <v>364</v>
      </c>
      <c r="C34" s="574" t="s">
        <v>365</v>
      </c>
    </row>
    <row r="35" spans="1:3" ht="23.25" customHeight="1">
      <c r="A35" s="14"/>
      <c r="B35" s="573" t="s">
        <v>366</v>
      </c>
      <c r="C35" s="574" t="s">
        <v>367</v>
      </c>
    </row>
    <row r="36" spans="1:3" ht="24" customHeight="1">
      <c r="A36" s="14"/>
      <c r="B36" s="573" t="s">
        <v>368</v>
      </c>
      <c r="C36" s="574" t="s">
        <v>369</v>
      </c>
    </row>
    <row r="37" spans="1:3" ht="24.75" customHeight="1">
      <c r="A37" s="14"/>
      <c r="B37" s="573" t="s">
        <v>370</v>
      </c>
      <c r="C37" s="574" t="s">
        <v>371</v>
      </c>
    </row>
    <row r="38" spans="1:3" ht="23.25" customHeight="1">
      <c r="A38" s="14"/>
      <c r="B38" s="573" t="s">
        <v>428</v>
      </c>
      <c r="C38" s="574" t="s">
        <v>372</v>
      </c>
    </row>
    <row r="39" spans="1:3" ht="39.75" customHeight="1">
      <c r="A39" s="14"/>
      <c r="B39" s="562" t="s">
        <v>443</v>
      </c>
      <c r="C39" s="563" t="s">
        <v>373</v>
      </c>
    </row>
    <row r="40" spans="1:3" ht="12" customHeight="1">
      <c r="A40" s="14"/>
      <c r="B40" s="573" t="s">
        <v>374</v>
      </c>
      <c r="C40" s="574" t="s">
        <v>375</v>
      </c>
    </row>
    <row r="41" spans="1:3" ht="27" customHeight="1" thickBot="1">
      <c r="A41" s="16"/>
      <c r="B41" s="579" t="s">
        <v>376</v>
      </c>
      <c r="C41" s="580" t="s">
        <v>377</v>
      </c>
    </row>
    <row r="42" spans="1:3" ht="12.75" thickTop="1" thickBot="1">
      <c r="A42" s="559" t="s">
        <v>429</v>
      </c>
      <c r="B42" s="560"/>
      <c r="C42" s="561"/>
    </row>
    <row r="43" spans="1:3" ht="12" thickTop="1">
      <c r="A43" s="15"/>
      <c r="B43" s="569" t="s">
        <v>466</v>
      </c>
      <c r="C43" s="570" t="s">
        <v>378</v>
      </c>
    </row>
    <row r="44" spans="1:3">
      <c r="A44" s="14"/>
      <c r="B44" s="556" t="s">
        <v>465</v>
      </c>
      <c r="C44" s="557"/>
    </row>
    <row r="45" spans="1:3" ht="23.25" customHeight="1" thickBot="1">
      <c r="A45" s="16"/>
      <c r="B45" s="581" t="s">
        <v>379</v>
      </c>
      <c r="C45" s="582" t="s">
        <v>380</v>
      </c>
    </row>
    <row r="46" spans="1:3" ht="11.25" customHeight="1" thickTop="1" thickBot="1">
      <c r="A46" s="559" t="s">
        <v>430</v>
      </c>
      <c r="B46" s="560"/>
      <c r="C46" s="561"/>
    </row>
    <row r="47" spans="1:3" ht="26.25" customHeight="1" thickTop="1">
      <c r="A47" s="14"/>
      <c r="B47" s="556" t="s">
        <v>431</v>
      </c>
      <c r="C47" s="557"/>
    </row>
    <row r="48" spans="1:3" ht="12" thickBot="1">
      <c r="A48" s="559" t="s">
        <v>432</v>
      </c>
      <c r="B48" s="560"/>
      <c r="C48" s="561"/>
    </row>
    <row r="49" spans="1:3" ht="12" thickTop="1">
      <c r="A49" s="15"/>
      <c r="B49" s="569" t="s">
        <v>381</v>
      </c>
      <c r="C49" s="570" t="s">
        <v>381</v>
      </c>
    </row>
    <row r="50" spans="1:3" ht="11.25" customHeight="1">
      <c r="A50" s="14"/>
      <c r="B50" s="556" t="s">
        <v>382</v>
      </c>
      <c r="C50" s="557" t="s">
        <v>382</v>
      </c>
    </row>
    <row r="51" spans="1:3">
      <c r="A51" s="14"/>
      <c r="B51" s="556" t="s">
        <v>383</v>
      </c>
      <c r="C51" s="557" t="s">
        <v>383</v>
      </c>
    </row>
    <row r="52" spans="1:3" ht="11.25" customHeight="1">
      <c r="A52" s="14"/>
      <c r="B52" s="556" t="s">
        <v>493</v>
      </c>
      <c r="C52" s="557" t="s">
        <v>384</v>
      </c>
    </row>
    <row r="53" spans="1:3" ht="33.6" customHeight="1">
      <c r="A53" s="14"/>
      <c r="B53" s="556" t="s">
        <v>385</v>
      </c>
      <c r="C53" s="557" t="s">
        <v>385</v>
      </c>
    </row>
    <row r="54" spans="1:3" ht="11.25" customHeight="1">
      <c r="A54" s="14"/>
      <c r="B54" s="556" t="s">
        <v>486</v>
      </c>
      <c r="C54" s="557" t="s">
        <v>386</v>
      </c>
    </row>
    <row r="55" spans="1:3" ht="11.25" customHeight="1" thickBot="1">
      <c r="A55" s="559" t="s">
        <v>433</v>
      </c>
      <c r="B55" s="560"/>
      <c r="C55" s="561"/>
    </row>
    <row r="56" spans="1:3" ht="12" thickTop="1">
      <c r="A56" s="15"/>
      <c r="B56" s="569" t="s">
        <v>381</v>
      </c>
      <c r="C56" s="570" t="s">
        <v>381</v>
      </c>
    </row>
    <row r="57" spans="1:3">
      <c r="A57" s="14"/>
      <c r="B57" s="556" t="s">
        <v>387</v>
      </c>
      <c r="C57" s="557" t="s">
        <v>387</v>
      </c>
    </row>
    <row r="58" spans="1:3">
      <c r="A58" s="14"/>
      <c r="B58" s="556" t="s">
        <v>439</v>
      </c>
      <c r="C58" s="557" t="s">
        <v>388</v>
      </c>
    </row>
    <row r="59" spans="1:3">
      <c r="A59" s="14"/>
      <c r="B59" s="556" t="s">
        <v>389</v>
      </c>
      <c r="C59" s="557" t="s">
        <v>389</v>
      </c>
    </row>
    <row r="60" spans="1:3">
      <c r="A60" s="14"/>
      <c r="B60" s="556" t="s">
        <v>390</v>
      </c>
      <c r="C60" s="557" t="s">
        <v>390</v>
      </c>
    </row>
    <row r="61" spans="1:3">
      <c r="A61" s="14"/>
      <c r="B61" s="556" t="s">
        <v>391</v>
      </c>
      <c r="C61" s="557" t="s">
        <v>391</v>
      </c>
    </row>
    <row r="62" spans="1:3">
      <c r="A62" s="14"/>
      <c r="B62" s="556" t="s">
        <v>440</v>
      </c>
      <c r="C62" s="557" t="s">
        <v>392</v>
      </c>
    </row>
    <row r="63" spans="1:3">
      <c r="A63" s="14"/>
      <c r="B63" s="556" t="s">
        <v>393</v>
      </c>
      <c r="C63" s="557" t="s">
        <v>393</v>
      </c>
    </row>
    <row r="64" spans="1:3" ht="12" thickBot="1">
      <c r="A64" s="16"/>
      <c r="B64" s="581" t="s">
        <v>394</v>
      </c>
      <c r="C64" s="582" t="s">
        <v>394</v>
      </c>
    </row>
    <row r="65" spans="1:3" ht="11.25" customHeight="1" thickTop="1">
      <c r="A65" s="583" t="s">
        <v>434</v>
      </c>
      <c r="B65" s="584"/>
      <c r="C65" s="585"/>
    </row>
    <row r="66" spans="1:3" ht="12" thickBot="1">
      <c r="A66" s="16"/>
      <c r="B66" s="581" t="s">
        <v>395</v>
      </c>
      <c r="C66" s="582" t="s">
        <v>395</v>
      </c>
    </row>
    <row r="67" spans="1:3" ht="11.25" customHeight="1" thickTop="1" thickBot="1">
      <c r="A67" s="559" t="s">
        <v>435</v>
      </c>
      <c r="B67" s="560"/>
      <c r="C67" s="561"/>
    </row>
    <row r="68" spans="1:3" ht="12" thickTop="1">
      <c r="A68" s="15"/>
      <c r="B68" s="569" t="s">
        <v>396</v>
      </c>
      <c r="C68" s="570" t="s">
        <v>396</v>
      </c>
    </row>
    <row r="69" spans="1:3">
      <c r="A69" s="14"/>
      <c r="B69" s="556" t="s">
        <v>397</v>
      </c>
      <c r="C69" s="557" t="s">
        <v>397</v>
      </c>
    </row>
    <row r="70" spans="1:3">
      <c r="A70" s="14"/>
      <c r="B70" s="556" t="s">
        <v>398</v>
      </c>
      <c r="C70" s="557" t="s">
        <v>398</v>
      </c>
    </row>
    <row r="71" spans="1:3" ht="38.25" customHeight="1">
      <c r="A71" s="14"/>
      <c r="B71" s="594" t="s">
        <v>442</v>
      </c>
      <c r="C71" s="595" t="s">
        <v>399</v>
      </c>
    </row>
    <row r="72" spans="1:3" ht="33.75" customHeight="1">
      <c r="A72" s="14"/>
      <c r="B72" s="594" t="s">
        <v>445</v>
      </c>
      <c r="C72" s="595" t="s">
        <v>400</v>
      </c>
    </row>
    <row r="73" spans="1:3" ht="15.75" customHeight="1">
      <c r="A73" s="14"/>
      <c r="B73" s="594" t="s">
        <v>441</v>
      </c>
      <c r="C73" s="595" t="s">
        <v>401</v>
      </c>
    </row>
    <row r="74" spans="1:3">
      <c r="A74" s="14"/>
      <c r="B74" s="556" t="s">
        <v>402</v>
      </c>
      <c r="C74" s="557" t="s">
        <v>402</v>
      </c>
    </row>
    <row r="75" spans="1:3" ht="12" thickBot="1">
      <c r="A75" s="16"/>
      <c r="B75" s="581" t="s">
        <v>403</v>
      </c>
      <c r="C75" s="582" t="s">
        <v>403</v>
      </c>
    </row>
    <row r="76" spans="1:3" ht="12" thickTop="1">
      <c r="A76" s="583" t="s">
        <v>469</v>
      </c>
      <c r="B76" s="584"/>
      <c r="C76" s="585"/>
    </row>
    <row r="77" spans="1:3">
      <c r="A77" s="14"/>
      <c r="B77" s="556" t="s">
        <v>395</v>
      </c>
      <c r="C77" s="557"/>
    </row>
    <row r="78" spans="1:3">
      <c r="A78" s="14"/>
      <c r="B78" s="556" t="s">
        <v>467</v>
      </c>
      <c r="C78" s="557"/>
    </row>
    <row r="79" spans="1:3">
      <c r="A79" s="14"/>
      <c r="B79" s="556" t="s">
        <v>468</v>
      </c>
      <c r="C79" s="557"/>
    </row>
    <row r="80" spans="1:3">
      <c r="A80" s="583" t="s">
        <v>470</v>
      </c>
      <c r="B80" s="584"/>
      <c r="C80" s="585"/>
    </row>
    <row r="81" spans="1:3">
      <c r="A81" s="14"/>
      <c r="B81" s="556" t="s">
        <v>395</v>
      </c>
      <c r="C81" s="557"/>
    </row>
    <row r="82" spans="1:3">
      <c r="A82" s="14"/>
      <c r="B82" s="556" t="s">
        <v>471</v>
      </c>
      <c r="C82" s="557"/>
    </row>
    <row r="83" spans="1:3" ht="76.5" customHeight="1">
      <c r="A83" s="14"/>
      <c r="B83" s="556" t="s">
        <v>485</v>
      </c>
      <c r="C83" s="557"/>
    </row>
    <row r="84" spans="1:3" ht="53.25" customHeight="1">
      <c r="A84" s="14"/>
      <c r="B84" s="556" t="s">
        <v>484</v>
      </c>
      <c r="C84" s="557"/>
    </row>
    <row r="85" spans="1:3">
      <c r="A85" s="14"/>
      <c r="B85" s="556" t="s">
        <v>472</v>
      </c>
      <c r="C85" s="557"/>
    </row>
    <row r="86" spans="1:3">
      <c r="A86" s="14"/>
      <c r="B86" s="556" t="s">
        <v>473</v>
      </c>
      <c r="C86" s="557"/>
    </row>
    <row r="87" spans="1:3">
      <c r="A87" s="14"/>
      <c r="B87" s="556" t="s">
        <v>474</v>
      </c>
      <c r="C87" s="557"/>
    </row>
    <row r="88" spans="1:3">
      <c r="A88" s="583" t="s">
        <v>475</v>
      </c>
      <c r="B88" s="584"/>
      <c r="C88" s="585"/>
    </row>
    <row r="89" spans="1:3">
      <c r="A89" s="14"/>
      <c r="B89" s="556" t="s">
        <v>395</v>
      </c>
      <c r="C89" s="557"/>
    </row>
    <row r="90" spans="1:3">
      <c r="A90" s="14"/>
      <c r="B90" s="556" t="s">
        <v>477</v>
      </c>
      <c r="C90" s="557"/>
    </row>
    <row r="91" spans="1:3" ht="12" customHeight="1">
      <c r="A91" s="14"/>
      <c r="B91" s="556" t="s">
        <v>478</v>
      </c>
      <c r="C91" s="557"/>
    </row>
    <row r="92" spans="1:3">
      <c r="A92" s="14"/>
      <c r="B92" s="556" t="s">
        <v>479</v>
      </c>
      <c r="C92" s="557"/>
    </row>
    <row r="93" spans="1:3" ht="24.75" customHeight="1">
      <c r="A93" s="14"/>
      <c r="B93" s="592" t="s">
        <v>521</v>
      </c>
      <c r="C93" s="593"/>
    </row>
    <row r="94" spans="1:3" ht="24" customHeight="1">
      <c r="A94" s="14"/>
      <c r="B94" s="592" t="s">
        <v>522</v>
      </c>
      <c r="C94" s="593"/>
    </row>
    <row r="95" spans="1:3" ht="13.5" customHeight="1">
      <c r="A95" s="14"/>
      <c r="B95" s="573" t="s">
        <v>480</v>
      </c>
      <c r="C95" s="574"/>
    </row>
    <row r="96" spans="1:3" ht="11.25" customHeight="1" thickBot="1">
      <c r="A96" s="586" t="s">
        <v>517</v>
      </c>
      <c r="B96" s="587"/>
      <c r="C96" s="588"/>
    </row>
    <row r="97" spans="1:3" ht="12.75" thickTop="1" thickBot="1">
      <c r="A97" s="591" t="s">
        <v>404</v>
      </c>
      <c r="B97" s="591"/>
      <c r="C97" s="591"/>
    </row>
    <row r="98" spans="1:3">
      <c r="A98" s="29">
        <v>2</v>
      </c>
      <c r="B98" s="26" t="s">
        <v>497</v>
      </c>
      <c r="C98" s="26" t="s">
        <v>518</v>
      </c>
    </row>
    <row r="99" spans="1:3">
      <c r="A99" s="20">
        <v>3</v>
      </c>
      <c r="B99" s="27" t="s">
        <v>498</v>
      </c>
      <c r="C99" s="28" t="s">
        <v>519</v>
      </c>
    </row>
    <row r="100" spans="1:3">
      <c r="A100" s="20">
        <v>4</v>
      </c>
      <c r="B100" s="27" t="s">
        <v>499</v>
      </c>
      <c r="C100" s="28" t="s">
        <v>523</v>
      </c>
    </row>
    <row r="101" spans="1:3" ht="11.25" customHeight="1">
      <c r="A101" s="20">
        <v>5</v>
      </c>
      <c r="B101" s="27" t="s">
        <v>500</v>
      </c>
      <c r="C101" s="28" t="s">
        <v>520</v>
      </c>
    </row>
    <row r="102" spans="1:3" ht="12" customHeight="1">
      <c r="A102" s="20">
        <v>6</v>
      </c>
      <c r="B102" s="27" t="s">
        <v>515</v>
      </c>
      <c r="C102" s="28" t="s">
        <v>501</v>
      </c>
    </row>
    <row r="103" spans="1:3" ht="12" customHeight="1">
      <c r="A103" s="20">
        <v>7</v>
      </c>
      <c r="B103" s="27" t="s">
        <v>502</v>
      </c>
      <c r="C103" s="28" t="s">
        <v>516</v>
      </c>
    </row>
    <row r="104" spans="1:3">
      <c r="A104" s="20">
        <v>8</v>
      </c>
      <c r="B104" s="27" t="s">
        <v>507</v>
      </c>
      <c r="C104" s="28" t="s">
        <v>527</v>
      </c>
    </row>
    <row r="105" spans="1:3" ht="11.25" customHeight="1">
      <c r="A105" s="583" t="s">
        <v>481</v>
      </c>
      <c r="B105" s="584"/>
      <c r="C105" s="585"/>
    </row>
    <row r="106" spans="1:3" ht="27.6" customHeight="1">
      <c r="A106" s="14"/>
      <c r="B106" s="589" t="s">
        <v>395</v>
      </c>
      <c r="C106" s="590"/>
    </row>
    <row r="107" spans="1:3">
      <c r="A107" s="13"/>
      <c r="B107" s="13"/>
      <c r="C107" s="13"/>
    </row>
    <row r="108" spans="1:3">
      <c r="A108" s="13"/>
      <c r="B108" s="13"/>
      <c r="C108" s="13"/>
    </row>
    <row r="109" spans="1:3">
      <c r="A109" s="13"/>
      <c r="B109" s="13"/>
      <c r="C109" s="13"/>
    </row>
    <row r="110" spans="1:3">
      <c r="A110" s="13"/>
      <c r="B110" s="13"/>
      <c r="C110" s="13"/>
    </row>
    <row r="111" spans="1:3">
      <c r="A111" s="13"/>
      <c r="B111" s="13"/>
      <c r="C111" s="13"/>
    </row>
  </sheetData>
  <mergeCells count="99">
    <mergeCell ref="B84:C84"/>
    <mergeCell ref="B87:C87"/>
    <mergeCell ref="A88:C88"/>
    <mergeCell ref="B89:C89"/>
    <mergeCell ref="B93:C93"/>
    <mergeCell ref="B90:C90"/>
    <mergeCell ref="B91:C91"/>
    <mergeCell ref="B92:C92"/>
    <mergeCell ref="B73:C73"/>
    <mergeCell ref="B74:C74"/>
    <mergeCell ref="B75:C75"/>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97:C97"/>
    <mergeCell ref="B94:C94"/>
    <mergeCell ref="B95:C95"/>
    <mergeCell ref="B83:C83"/>
    <mergeCell ref="B66:C66"/>
    <mergeCell ref="A55:C55"/>
    <mergeCell ref="B56:C56"/>
    <mergeCell ref="B57:C57"/>
    <mergeCell ref="B58:C58"/>
    <mergeCell ref="B59:C59"/>
    <mergeCell ref="B60:C60"/>
    <mergeCell ref="B61:C61"/>
    <mergeCell ref="B62:C62"/>
    <mergeCell ref="B63:C63"/>
    <mergeCell ref="B64:C64"/>
    <mergeCell ref="A65:C65"/>
    <mergeCell ref="B52:C52"/>
    <mergeCell ref="B53:C53"/>
    <mergeCell ref="B54:C54"/>
    <mergeCell ref="B44:C44"/>
    <mergeCell ref="B45:C45"/>
    <mergeCell ref="A48:C48"/>
    <mergeCell ref="B49:C49"/>
    <mergeCell ref="B50:C50"/>
    <mergeCell ref="B51:C51"/>
    <mergeCell ref="B43:C43"/>
    <mergeCell ref="B32:C32"/>
    <mergeCell ref="B33:C33"/>
    <mergeCell ref="B34:C34"/>
    <mergeCell ref="B35:C35"/>
    <mergeCell ref="B36:C36"/>
    <mergeCell ref="B37:C37"/>
    <mergeCell ref="B38:C38"/>
    <mergeCell ref="B39:C39"/>
    <mergeCell ref="B40:C40"/>
    <mergeCell ref="B41:C41"/>
    <mergeCell ref="A42:C42"/>
    <mergeCell ref="A28:C28"/>
    <mergeCell ref="B29:C29"/>
    <mergeCell ref="B30:C30"/>
    <mergeCell ref="B31:C31"/>
    <mergeCell ref="B20:C20"/>
    <mergeCell ref="B21:C21"/>
    <mergeCell ref="B22:C22"/>
    <mergeCell ref="B23:C23"/>
    <mergeCell ref="B24:C24"/>
    <mergeCell ref="B25:C25"/>
    <mergeCell ref="A26:C26"/>
    <mergeCell ref="B27:C2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6" activePane="bottomRight" state="frozen"/>
      <selection activeCell="B36" sqref="B36:C36"/>
      <selection pane="topRight" activeCell="B36" sqref="B36:C36"/>
      <selection pane="bottomLeft" activeCell="B36" sqref="B36:C36"/>
      <selection pane="bottomRight" activeCell="K20" sqref="K20"/>
    </sheetView>
  </sheetViews>
  <sheetFormatPr defaultColWidth="9.140625" defaultRowHeight="15.75"/>
  <cols>
    <col min="1" max="1" width="9.42578125" style="43" bestFit="1" customWidth="1"/>
    <col min="2" max="2" width="81.7109375" style="43" customWidth="1"/>
    <col min="3" max="4" width="13.28515625" style="43" bestFit="1" customWidth="1"/>
    <col min="5" max="7" width="12.7109375" style="44" customWidth="1"/>
    <col min="8" max="8" width="6.7109375" style="45" customWidth="1"/>
    <col min="9" max="16384" width="9.140625" style="45"/>
  </cols>
  <sheetData>
    <row r="1" spans="1:8">
      <c r="A1" s="41" t="s">
        <v>190</v>
      </c>
      <c r="B1" s="44" t="str">
        <f>Info!C2</f>
        <v>სს ”ლიბერთი ბანკი”</v>
      </c>
    </row>
    <row r="2" spans="1:8">
      <c r="A2" s="41" t="s">
        <v>191</v>
      </c>
      <c r="B2" s="482">
        <v>44196</v>
      </c>
      <c r="C2" s="46"/>
      <c r="D2" s="46"/>
      <c r="E2" s="47"/>
      <c r="F2" s="47"/>
      <c r="G2" s="47"/>
      <c r="H2" s="48"/>
    </row>
    <row r="3" spans="1:8">
      <c r="A3" s="41"/>
      <c r="C3" s="46"/>
      <c r="D3" s="46"/>
      <c r="E3" s="47"/>
      <c r="F3" s="47"/>
      <c r="G3" s="47"/>
      <c r="H3" s="48"/>
    </row>
    <row r="4" spans="1:8" ht="16.5" thickBot="1">
      <c r="A4" s="49" t="s">
        <v>407</v>
      </c>
      <c r="B4" s="50" t="s">
        <v>225</v>
      </c>
      <c r="C4" s="51"/>
      <c r="D4" s="51"/>
      <c r="E4" s="52"/>
      <c r="F4" s="52"/>
      <c r="G4" s="52"/>
      <c r="H4" s="48"/>
    </row>
    <row r="5" spans="1:8" ht="15">
      <c r="A5" s="53" t="s">
        <v>26</v>
      </c>
      <c r="B5" s="54"/>
      <c r="C5" s="425" t="s">
        <v>638</v>
      </c>
      <c r="D5" s="425" t="s">
        <v>636</v>
      </c>
      <c r="E5" s="425" t="s">
        <v>634</v>
      </c>
      <c r="F5" s="425" t="s">
        <v>620</v>
      </c>
      <c r="G5" s="426" t="s">
        <v>621</v>
      </c>
    </row>
    <row r="6" spans="1:8">
      <c r="A6" s="402"/>
      <c r="B6" s="403" t="s">
        <v>187</v>
      </c>
      <c r="C6" s="55"/>
      <c r="D6" s="55"/>
      <c r="E6" s="55"/>
      <c r="F6" s="55"/>
      <c r="G6" s="404"/>
    </row>
    <row r="7" spans="1:8">
      <c r="A7" s="402"/>
      <c r="B7" s="405" t="s">
        <v>192</v>
      </c>
      <c r="C7" s="55"/>
      <c r="D7" s="55"/>
      <c r="E7" s="55"/>
      <c r="F7" s="55"/>
      <c r="G7" s="404"/>
    </row>
    <row r="8" spans="1:8" ht="15">
      <c r="A8" s="406">
        <v>1</v>
      </c>
      <c r="B8" s="407" t="s">
        <v>23</v>
      </c>
      <c r="C8" s="408">
        <v>196387102.51626861</v>
      </c>
      <c r="D8" s="408">
        <v>194769479.8362686</v>
      </c>
      <c r="E8" s="408">
        <v>192765835.1562686</v>
      </c>
      <c r="F8" s="408">
        <v>192591206.19626862</v>
      </c>
      <c r="G8" s="409">
        <v>215359098.5262686</v>
      </c>
    </row>
    <row r="9" spans="1:8" ht="15">
      <c r="A9" s="406">
        <v>2</v>
      </c>
      <c r="B9" s="407" t="s">
        <v>89</v>
      </c>
      <c r="C9" s="408">
        <v>200952486.51626861</v>
      </c>
      <c r="D9" s="408">
        <v>199334863.8362686</v>
      </c>
      <c r="E9" s="408">
        <v>197331219.1562686</v>
      </c>
      <c r="F9" s="408">
        <v>197156590.19626862</v>
      </c>
      <c r="G9" s="409">
        <v>219924482.5262686</v>
      </c>
    </row>
    <row r="10" spans="1:8" ht="15">
      <c r="A10" s="406">
        <v>3</v>
      </c>
      <c r="B10" s="407" t="s">
        <v>88</v>
      </c>
      <c r="C10" s="408">
        <v>306902020.51404297</v>
      </c>
      <c r="D10" s="408">
        <v>305061513.21730661</v>
      </c>
      <c r="E10" s="408">
        <v>299722774.86539704</v>
      </c>
      <c r="F10" s="408">
        <v>314734721.28397721</v>
      </c>
      <c r="G10" s="409">
        <v>330141000.41552472</v>
      </c>
    </row>
    <row r="11" spans="1:8">
      <c r="A11" s="402"/>
      <c r="B11" s="403" t="s">
        <v>188</v>
      </c>
      <c r="C11" s="55"/>
      <c r="D11" s="55"/>
      <c r="E11" s="55"/>
      <c r="F11" s="55"/>
      <c r="G11" s="404"/>
    </row>
    <row r="12" spans="1:8" ht="15" customHeight="1">
      <c r="A12" s="406">
        <v>4</v>
      </c>
      <c r="B12" s="407" t="s">
        <v>421</v>
      </c>
      <c r="C12" s="408">
        <v>2227009638.3694501</v>
      </c>
      <c r="D12" s="408">
        <v>2067258476.1430407</v>
      </c>
      <c r="E12" s="408">
        <v>1861303735.2068172</v>
      </c>
      <c r="F12" s="408">
        <v>1849842437.2258925</v>
      </c>
      <c r="G12" s="409">
        <v>1802789011.9565377</v>
      </c>
    </row>
    <row r="13" spans="1:8">
      <c r="A13" s="402"/>
      <c r="B13" s="403" t="s">
        <v>90</v>
      </c>
      <c r="C13" s="55"/>
      <c r="D13" s="55"/>
      <c r="E13" s="55"/>
      <c r="F13" s="55"/>
      <c r="G13" s="404"/>
    </row>
    <row r="14" spans="1:8" s="56" customFormat="1">
      <c r="A14" s="406"/>
      <c r="B14" s="405" t="s">
        <v>608</v>
      </c>
      <c r="C14" s="55"/>
      <c r="D14" s="55"/>
      <c r="E14" s="55"/>
      <c r="F14" s="55"/>
      <c r="G14" s="404"/>
    </row>
    <row r="15" spans="1:8" ht="15">
      <c r="A15" s="410">
        <v>5</v>
      </c>
      <c r="B15" s="411" t="str">
        <f>"ძირითადი პირველადი კაპიტალის კოეფიციენტი &gt;="&amp;ROUND('9.1. Capital Requirements'!$C$19*100, 2)&amp;"%"</f>
        <v>ძირითადი პირველადი კაპიტალის კოეფიციენტი &gt;=6.42%</v>
      </c>
      <c r="C15" s="412">
        <v>8.818421758607986E-2</v>
      </c>
      <c r="D15" s="412">
        <v>9.4216316964706379E-2</v>
      </c>
      <c r="E15" s="412">
        <v>0.10356495369889192</v>
      </c>
      <c r="F15" s="413">
        <v>0.10411222184149213</v>
      </c>
      <c r="G15" s="414">
        <v>0.11945884798384857</v>
      </c>
    </row>
    <row r="16" spans="1:8" ht="15" customHeight="1">
      <c r="A16" s="410">
        <v>6</v>
      </c>
      <c r="B16" s="411" t="str">
        <f>"პირველადი კაპიტალის კოეფიციენტი &gt;="&amp;ROUND('9.1. Capital Requirements'!$C$20*100, 2 )&amp;"%"</f>
        <v>პირველადი კაპიტალის კოეფიციენტი &gt;=8.17%</v>
      </c>
      <c r="C16" s="412">
        <v>9.0234223980907427E-2</v>
      </c>
      <c r="D16" s="412">
        <v>9.6424741335768963E-2</v>
      </c>
      <c r="E16" s="412">
        <v>0.10601774198574974</v>
      </c>
      <c r="F16" s="413">
        <v>0.1065802071726355</v>
      </c>
      <c r="G16" s="414">
        <v>0.1219912485974097</v>
      </c>
    </row>
    <row r="17" spans="1:7" ht="15">
      <c r="A17" s="410">
        <v>7</v>
      </c>
      <c r="B17" s="411" t="str">
        <f>"საზედამხედველო კაპიტალის კოეფიციენტი &gt;="&amp;ROUND('9.1. Capital Requirements'!$C$21*100,2)&amp;"%"</f>
        <v>საზედამხედველო კაპიტალის კოეფიციენტი &gt;=13.11%</v>
      </c>
      <c r="C17" s="412">
        <v>0.13780902211934182</v>
      </c>
      <c r="D17" s="412">
        <v>0.14756815209023644</v>
      </c>
      <c r="E17" s="412">
        <v>0.16102840670015289</v>
      </c>
      <c r="F17" s="413">
        <v>0.17014136715123027</v>
      </c>
      <c r="G17" s="414">
        <v>0.18312791914414214</v>
      </c>
    </row>
    <row r="18" spans="1:7">
      <c r="A18" s="402"/>
      <c r="B18" s="403" t="s">
        <v>6</v>
      </c>
      <c r="C18" s="55"/>
      <c r="D18" s="55"/>
      <c r="E18" s="55"/>
      <c r="F18" s="55"/>
      <c r="G18" s="404"/>
    </row>
    <row r="19" spans="1:7" ht="15" customHeight="1">
      <c r="A19" s="415">
        <v>8</v>
      </c>
      <c r="B19" s="416" t="s">
        <v>7</v>
      </c>
      <c r="C19" s="412">
        <v>0.11436327180724803</v>
      </c>
      <c r="D19" s="412">
        <v>0.11566825049322936</v>
      </c>
      <c r="E19" s="412">
        <v>0.1168789185899419</v>
      </c>
      <c r="F19" s="412">
        <v>0.11973090260825885</v>
      </c>
      <c r="G19" s="417">
        <v>0.13434319029760411</v>
      </c>
    </row>
    <row r="20" spans="1:7" ht="15">
      <c r="A20" s="415">
        <v>9</v>
      </c>
      <c r="B20" s="416" t="s">
        <v>8</v>
      </c>
      <c r="C20" s="412">
        <v>5.2988622028011668E-2</v>
      </c>
      <c r="D20" s="412">
        <v>5.3203099145941117E-2</v>
      </c>
      <c r="E20" s="412">
        <v>5.2248103575808634E-2</v>
      </c>
      <c r="F20" s="412">
        <v>5.1575467213220559E-2</v>
      </c>
      <c r="G20" s="417">
        <v>5.2456806629930131E-2</v>
      </c>
    </row>
    <row r="21" spans="1:7" ht="15">
      <c r="A21" s="415">
        <v>10</v>
      </c>
      <c r="B21" s="416" t="s">
        <v>9</v>
      </c>
      <c r="C21" s="412">
        <v>9.6117226749541738E-3</v>
      </c>
      <c r="D21" s="412">
        <v>1.0428223384940941E-2</v>
      </c>
      <c r="E21" s="412">
        <v>1.2151991743154207E-2</v>
      </c>
      <c r="F21" s="412">
        <v>1.3275130272171969E-2</v>
      </c>
      <c r="G21" s="417">
        <v>2.8252239204994083E-2</v>
      </c>
    </row>
    <row r="22" spans="1:7" ht="15">
      <c r="A22" s="415">
        <v>11</v>
      </c>
      <c r="B22" s="416" t="s">
        <v>226</v>
      </c>
      <c r="C22" s="412">
        <v>6.1374649779236373E-2</v>
      </c>
      <c r="D22" s="412">
        <v>6.2465151347288243E-2</v>
      </c>
      <c r="E22" s="412">
        <v>6.4630815014133272E-2</v>
      </c>
      <c r="F22" s="412">
        <v>6.8155435395038294E-2</v>
      </c>
      <c r="G22" s="417">
        <v>8.1886383667673993E-2</v>
      </c>
    </row>
    <row r="23" spans="1:7" ht="15">
      <c r="A23" s="415">
        <v>12</v>
      </c>
      <c r="B23" s="416" t="s">
        <v>10</v>
      </c>
      <c r="C23" s="412">
        <v>-6.0373520428635835E-3</v>
      </c>
      <c r="D23" s="412">
        <v>-9.6158185630144406E-3</v>
      </c>
      <c r="E23" s="412">
        <v>-1.7754953903257664E-2</v>
      </c>
      <c r="F23" s="412">
        <v>-3.3739379907703253E-2</v>
      </c>
      <c r="G23" s="417">
        <v>1.3530707045830032E-2</v>
      </c>
    </row>
    <row r="24" spans="1:7" ht="15">
      <c r="A24" s="415">
        <v>13</v>
      </c>
      <c r="B24" s="416" t="s">
        <v>11</v>
      </c>
      <c r="C24" s="412">
        <v>-5.259231676832718E-2</v>
      </c>
      <c r="D24" s="412">
        <v>-7.9545450705500315E-2</v>
      </c>
      <c r="E24" s="412">
        <v>-0.13887241601057218</v>
      </c>
      <c r="F24" s="412">
        <v>-0.24752883546785678</v>
      </c>
      <c r="G24" s="417">
        <v>9.3431685850055304E-2</v>
      </c>
    </row>
    <row r="25" spans="1:7">
      <c r="A25" s="402"/>
      <c r="B25" s="403" t="s">
        <v>12</v>
      </c>
      <c r="C25" s="55"/>
      <c r="D25" s="55"/>
      <c r="E25" s="55"/>
      <c r="F25" s="55"/>
      <c r="G25" s="404"/>
    </row>
    <row r="26" spans="1:7" ht="15">
      <c r="A26" s="415">
        <v>14</v>
      </c>
      <c r="B26" s="416" t="s">
        <v>13</v>
      </c>
      <c r="C26" s="412">
        <v>6.1930775183095567E-2</v>
      </c>
      <c r="D26" s="412">
        <v>6.40623380038466E-2</v>
      </c>
      <c r="E26" s="412">
        <v>5.2811798094640372E-2</v>
      </c>
      <c r="F26" s="413">
        <v>5.1473867342370881E-2</v>
      </c>
      <c r="G26" s="414">
        <v>5.0397260890153749E-2</v>
      </c>
    </row>
    <row r="27" spans="1:7" ht="15" customHeight="1">
      <c r="A27" s="415">
        <v>15</v>
      </c>
      <c r="B27" s="416" t="s">
        <v>14</v>
      </c>
      <c r="C27" s="412">
        <v>7.0302074575465667E-2</v>
      </c>
      <c r="D27" s="412">
        <v>8.1889489159289369E-2</v>
      </c>
      <c r="E27" s="412">
        <v>8.6481332479196246E-2</v>
      </c>
      <c r="F27" s="413">
        <v>8.4907537548772588E-2</v>
      </c>
      <c r="G27" s="414">
        <v>6.6294540295860585E-2</v>
      </c>
    </row>
    <row r="28" spans="1:7" ht="15">
      <c r="A28" s="415">
        <v>16</v>
      </c>
      <c r="B28" s="416" t="s">
        <v>15</v>
      </c>
      <c r="C28" s="412">
        <v>0.23232794671200463</v>
      </c>
      <c r="D28" s="412">
        <v>0.23367396594510798</v>
      </c>
      <c r="E28" s="412">
        <v>0.23325615884506706</v>
      </c>
      <c r="F28" s="413">
        <v>0.2555311805922772</v>
      </c>
      <c r="G28" s="414">
        <v>0.24591212969298773</v>
      </c>
    </row>
    <row r="29" spans="1:7" ht="15" customHeight="1">
      <c r="A29" s="415">
        <v>17</v>
      </c>
      <c r="B29" s="416" t="s">
        <v>16</v>
      </c>
      <c r="C29" s="412">
        <v>0.33752666046026569</v>
      </c>
      <c r="D29" s="412">
        <v>0.34659801012596159</v>
      </c>
      <c r="E29" s="412">
        <v>0.30748246603684493</v>
      </c>
      <c r="F29" s="413">
        <v>0.33714293277356838</v>
      </c>
      <c r="G29" s="414">
        <v>0.31228147305693621</v>
      </c>
    </row>
    <row r="30" spans="1:7" ht="15">
      <c r="A30" s="415">
        <v>18</v>
      </c>
      <c r="B30" s="416" t="s">
        <v>17</v>
      </c>
      <c r="C30" s="412">
        <v>0.34826844308381005</v>
      </c>
      <c r="D30" s="412">
        <v>0.21496045173859096</v>
      </c>
      <c r="E30" s="412">
        <v>7.8678361263193344E-2</v>
      </c>
      <c r="F30" s="413">
        <v>5.8547482381141873E-2</v>
      </c>
      <c r="G30" s="414">
        <v>0.19126248245221786</v>
      </c>
    </row>
    <row r="31" spans="1:7" ht="15" customHeight="1">
      <c r="A31" s="402"/>
      <c r="B31" s="403" t="s">
        <v>18</v>
      </c>
      <c r="C31" s="55"/>
      <c r="D31" s="55"/>
      <c r="E31" s="55"/>
      <c r="F31" s="55"/>
      <c r="G31" s="404"/>
    </row>
    <row r="32" spans="1:7" ht="15" customHeight="1">
      <c r="A32" s="415">
        <v>19</v>
      </c>
      <c r="B32" s="416" t="s">
        <v>19</v>
      </c>
      <c r="C32" s="412">
        <v>0.339554816322021</v>
      </c>
      <c r="D32" s="412">
        <v>0.37358372416550889</v>
      </c>
      <c r="E32" s="412">
        <v>0.37062925044387451</v>
      </c>
      <c r="F32" s="413">
        <v>0.35779789869829071</v>
      </c>
      <c r="G32" s="414">
        <v>0.26474337933046282</v>
      </c>
    </row>
    <row r="33" spans="1:7" ht="15" customHeight="1">
      <c r="A33" s="415">
        <v>20</v>
      </c>
      <c r="B33" s="416" t="s">
        <v>20</v>
      </c>
      <c r="C33" s="412">
        <v>0.40767564769069259</v>
      </c>
      <c r="D33" s="412">
        <v>0.40471307579472632</v>
      </c>
      <c r="E33" s="412">
        <v>0.36098154334209037</v>
      </c>
      <c r="F33" s="413">
        <v>0.36961687869237358</v>
      </c>
      <c r="G33" s="414">
        <v>0.34307167058012794</v>
      </c>
    </row>
    <row r="34" spans="1:7" ht="15" customHeight="1">
      <c r="A34" s="415">
        <v>21</v>
      </c>
      <c r="B34" s="418" t="s">
        <v>21</v>
      </c>
      <c r="C34" s="412">
        <v>0.44293039539077217</v>
      </c>
      <c r="D34" s="412">
        <v>0.43921793656434854</v>
      </c>
      <c r="E34" s="412">
        <v>0.45734544452477249</v>
      </c>
      <c r="F34" s="413">
        <v>0.45110218771245092</v>
      </c>
      <c r="G34" s="414">
        <v>0.41356472195553978</v>
      </c>
    </row>
    <row r="35" spans="1:7" ht="15" customHeight="1">
      <c r="A35" s="419"/>
      <c r="B35" s="403" t="s">
        <v>529</v>
      </c>
      <c r="C35" s="55"/>
      <c r="D35" s="55"/>
      <c r="E35" s="55"/>
      <c r="F35" s="55"/>
      <c r="G35" s="404"/>
    </row>
    <row r="36" spans="1:7" ht="15" customHeight="1">
      <c r="A36" s="415">
        <v>22</v>
      </c>
      <c r="B36" s="420" t="s">
        <v>513</v>
      </c>
      <c r="C36" s="421">
        <v>1034394124.4650158</v>
      </c>
      <c r="D36" s="421">
        <v>1000524134.3159332</v>
      </c>
      <c r="E36" s="421">
        <v>817895758.80064678</v>
      </c>
      <c r="F36" s="421">
        <v>744812842.13518405</v>
      </c>
      <c r="G36" s="422">
        <v>724438719.55591893</v>
      </c>
    </row>
    <row r="37" spans="1:7" ht="15">
      <c r="A37" s="415">
        <v>23</v>
      </c>
      <c r="B37" s="416" t="s">
        <v>514</v>
      </c>
      <c r="C37" s="421">
        <v>638901245.25180185</v>
      </c>
      <c r="D37" s="421">
        <v>554996447.65930593</v>
      </c>
      <c r="E37" s="421">
        <v>496101116.84214252</v>
      </c>
      <c r="F37" s="421">
        <v>432401154.23291969</v>
      </c>
      <c r="G37" s="422">
        <v>442132789.04591876</v>
      </c>
    </row>
    <row r="38" spans="1:7" thickBot="1">
      <c r="A38" s="57">
        <v>24</v>
      </c>
      <c r="B38" s="58" t="s">
        <v>512</v>
      </c>
      <c r="C38" s="59">
        <v>1.6190203605838074</v>
      </c>
      <c r="D38" s="59">
        <v>1.8027577267127339</v>
      </c>
      <c r="E38" s="59">
        <v>1.6486472838578552</v>
      </c>
      <c r="F38" s="59">
        <v>1.7225042876133927</v>
      </c>
      <c r="G38" s="423">
        <v>1.6385093743424683</v>
      </c>
    </row>
    <row r="39" spans="1:7">
      <c r="A39" s="60"/>
    </row>
    <row r="40" spans="1:7" ht="45">
      <c r="B40" s="61" t="s">
        <v>607</v>
      </c>
    </row>
    <row r="41" spans="1:7" ht="90">
      <c r="B41" s="62" t="s">
        <v>528</v>
      </c>
    </row>
  </sheetData>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4"/>
  <sheetViews>
    <sheetView zoomScale="95" zoomScaleNormal="95" workbookViewId="0">
      <pane xSplit="1" ySplit="5" topLeftCell="B6" activePane="bottomRight" state="frozen"/>
      <selection activeCell="B36" sqref="B36:C36"/>
      <selection pane="topRight" activeCell="B36" sqref="B36:C36"/>
      <selection pane="bottomLeft" activeCell="B36" sqref="B36:C36"/>
      <selection pane="bottomRight" activeCell="K28" sqref="K28"/>
    </sheetView>
  </sheetViews>
  <sheetFormatPr defaultColWidth="9.140625" defaultRowHeight="15.75"/>
  <cols>
    <col min="1" max="1" width="9.5703125" style="44" bestFit="1" customWidth="1"/>
    <col min="2" max="2" width="54.140625" style="44" customWidth="1"/>
    <col min="3" max="3" width="17.28515625" style="44" customWidth="1"/>
    <col min="4" max="4" width="17.7109375" style="44" customWidth="1"/>
    <col min="5" max="5" width="18" style="44" customWidth="1"/>
    <col min="6" max="6" width="18.7109375" style="44" customWidth="1"/>
    <col min="7" max="7" width="16.28515625" style="44" customWidth="1"/>
    <col min="8" max="8" width="17.7109375" style="44" customWidth="1"/>
    <col min="9" max="16384" width="9.140625" style="45"/>
  </cols>
  <sheetData>
    <row r="1" spans="1:8">
      <c r="A1" s="41" t="s">
        <v>190</v>
      </c>
      <c r="B1" s="44" t="str">
        <f>Info!C2</f>
        <v>სს ”ლიბერთი ბანკი”</v>
      </c>
    </row>
    <row r="2" spans="1:8">
      <c r="A2" s="41" t="s">
        <v>191</v>
      </c>
      <c r="B2" s="63">
        <f>'1. key ratios'!B2</f>
        <v>44196</v>
      </c>
    </row>
    <row r="3" spans="1:8">
      <c r="A3" s="41"/>
    </row>
    <row r="4" spans="1:8" ht="16.5" thickBot="1">
      <c r="A4" s="383" t="s">
        <v>408</v>
      </c>
      <c r="B4" s="384" t="s">
        <v>246</v>
      </c>
      <c r="C4" s="383"/>
      <c r="D4" s="385"/>
      <c r="E4" s="385"/>
      <c r="F4" s="350"/>
      <c r="G4" s="350"/>
      <c r="H4" s="386" t="s">
        <v>94</v>
      </c>
    </row>
    <row r="5" spans="1:8">
      <c r="A5" s="387"/>
      <c r="B5" s="388"/>
      <c r="C5" s="509" t="s">
        <v>196</v>
      </c>
      <c r="D5" s="510"/>
      <c r="E5" s="511"/>
      <c r="F5" s="509" t="s">
        <v>197</v>
      </c>
      <c r="G5" s="510"/>
      <c r="H5" s="512"/>
    </row>
    <row r="6" spans="1:8">
      <c r="A6" s="389" t="s">
        <v>26</v>
      </c>
      <c r="B6" s="390" t="s">
        <v>154</v>
      </c>
      <c r="C6" s="332" t="s">
        <v>27</v>
      </c>
      <c r="D6" s="332" t="s">
        <v>95</v>
      </c>
      <c r="E6" s="332" t="s">
        <v>68</v>
      </c>
      <c r="F6" s="332" t="s">
        <v>27</v>
      </c>
      <c r="G6" s="332" t="s">
        <v>95</v>
      </c>
      <c r="H6" s="333" t="s">
        <v>68</v>
      </c>
    </row>
    <row r="7" spans="1:8">
      <c r="A7" s="389">
        <v>1</v>
      </c>
      <c r="B7" s="391" t="s">
        <v>155</v>
      </c>
      <c r="C7" s="339">
        <v>185279283.06999999</v>
      </c>
      <c r="D7" s="339">
        <v>64836028.149999991</v>
      </c>
      <c r="E7" s="340">
        <f>C7+D7</f>
        <v>250115311.21999997</v>
      </c>
      <c r="F7" s="392">
        <v>149070012</v>
      </c>
      <c r="G7" s="339">
        <v>66760742</v>
      </c>
      <c r="H7" s="341">
        <f>F7+G7</f>
        <v>215830754</v>
      </c>
    </row>
    <row r="8" spans="1:8">
      <c r="A8" s="389">
        <v>2</v>
      </c>
      <c r="B8" s="391" t="s">
        <v>156</v>
      </c>
      <c r="C8" s="339">
        <v>14513929.98</v>
      </c>
      <c r="D8" s="339">
        <v>195163700.03</v>
      </c>
      <c r="E8" s="340">
        <f t="shared" ref="E8:E20" si="0">C8+D8</f>
        <v>209677630.00999999</v>
      </c>
      <c r="F8" s="392">
        <v>27820890</v>
      </c>
      <c r="G8" s="339">
        <v>113971490</v>
      </c>
      <c r="H8" s="341">
        <f t="shared" ref="H8:H40" si="1">F8+G8</f>
        <v>141792380</v>
      </c>
    </row>
    <row r="9" spans="1:8">
      <c r="A9" s="389">
        <v>3</v>
      </c>
      <c r="B9" s="391" t="s">
        <v>157</v>
      </c>
      <c r="C9" s="339">
        <v>568899.56999999995</v>
      </c>
      <c r="D9" s="339">
        <v>369914991.10000002</v>
      </c>
      <c r="E9" s="340">
        <f t="shared" si="0"/>
        <v>370483890.67000002</v>
      </c>
      <c r="F9" s="392">
        <v>560383</v>
      </c>
      <c r="G9" s="339">
        <v>175342532</v>
      </c>
      <c r="H9" s="341">
        <f t="shared" si="1"/>
        <v>175902915</v>
      </c>
    </row>
    <row r="10" spans="1:8">
      <c r="A10" s="389">
        <v>4</v>
      </c>
      <c r="B10" s="391" t="s">
        <v>186</v>
      </c>
      <c r="C10" s="339">
        <v>0</v>
      </c>
      <c r="D10" s="339">
        <v>0</v>
      </c>
      <c r="E10" s="340">
        <f t="shared" si="0"/>
        <v>0</v>
      </c>
      <c r="F10" s="392">
        <v>0</v>
      </c>
      <c r="G10" s="339">
        <v>0</v>
      </c>
      <c r="H10" s="341">
        <f t="shared" si="1"/>
        <v>0</v>
      </c>
    </row>
    <row r="11" spans="1:8">
      <c r="A11" s="389">
        <v>5</v>
      </c>
      <c r="B11" s="391" t="s">
        <v>158</v>
      </c>
      <c r="C11" s="339">
        <v>265217811.13999999</v>
      </c>
      <c r="D11" s="339">
        <v>0</v>
      </c>
      <c r="E11" s="340">
        <f t="shared" si="0"/>
        <v>265217811.13999999</v>
      </c>
      <c r="F11" s="392">
        <v>142840525</v>
      </c>
      <c r="G11" s="339">
        <v>0</v>
      </c>
      <c r="H11" s="341">
        <f t="shared" si="1"/>
        <v>142840525</v>
      </c>
    </row>
    <row r="12" spans="1:8">
      <c r="A12" s="389">
        <v>6.1</v>
      </c>
      <c r="B12" s="393" t="s">
        <v>159</v>
      </c>
      <c r="C12" s="339">
        <v>1284300099.559989</v>
      </c>
      <c r="D12" s="339">
        <v>388680040.93000025</v>
      </c>
      <c r="E12" s="340">
        <f t="shared" si="0"/>
        <v>1672980140.4899893</v>
      </c>
      <c r="F12" s="392">
        <v>935699443.00001788</v>
      </c>
      <c r="G12" s="339">
        <v>305136644.99999988</v>
      </c>
      <c r="H12" s="341">
        <f t="shared" si="1"/>
        <v>1240836088.0000176</v>
      </c>
    </row>
    <row r="13" spans="1:8">
      <c r="A13" s="389">
        <v>6.2</v>
      </c>
      <c r="B13" s="393" t="s">
        <v>160</v>
      </c>
      <c r="C13" s="339">
        <v>-89268388.301836237</v>
      </c>
      <c r="D13" s="339">
        <v>-28345586.298164006</v>
      </c>
      <c r="E13" s="340">
        <f t="shared" si="0"/>
        <v>-117613974.60000025</v>
      </c>
      <c r="F13" s="392">
        <v>-72470182.646397278</v>
      </c>
      <c r="G13" s="339">
        <v>-9790475.3900779001</v>
      </c>
      <c r="H13" s="341">
        <f t="shared" si="1"/>
        <v>-82260658.036475182</v>
      </c>
    </row>
    <row r="14" spans="1:8">
      <c r="A14" s="389">
        <v>6</v>
      </c>
      <c r="B14" s="391" t="s">
        <v>161</v>
      </c>
      <c r="C14" s="340">
        <f>C12+C13</f>
        <v>1195031711.2581527</v>
      </c>
      <c r="D14" s="340">
        <f>D12+D13</f>
        <v>360334454.63183624</v>
      </c>
      <c r="E14" s="340">
        <f t="shared" si="0"/>
        <v>1555366165.8899889</v>
      </c>
      <c r="F14" s="340">
        <f>F12+F13</f>
        <v>863229260.35362065</v>
      </c>
      <c r="G14" s="340">
        <f>G12+G13</f>
        <v>295346169.60992199</v>
      </c>
      <c r="H14" s="341">
        <f>F14+G14</f>
        <v>1158575429.9635427</v>
      </c>
    </row>
    <row r="15" spans="1:8">
      <c r="A15" s="389">
        <v>7</v>
      </c>
      <c r="B15" s="391" t="s">
        <v>162</v>
      </c>
      <c r="C15" s="339">
        <v>32476625.960000005</v>
      </c>
      <c r="D15" s="339">
        <v>3350956.0500000003</v>
      </c>
      <c r="E15" s="340">
        <f t="shared" si="0"/>
        <v>35827582.010000005</v>
      </c>
      <c r="F15" s="392">
        <v>14401454</v>
      </c>
      <c r="G15" s="339">
        <v>1513862</v>
      </c>
      <c r="H15" s="341">
        <f t="shared" si="1"/>
        <v>15915316</v>
      </c>
    </row>
    <row r="16" spans="1:8">
      <c r="A16" s="389">
        <v>8</v>
      </c>
      <c r="B16" s="391" t="s">
        <v>163</v>
      </c>
      <c r="C16" s="339">
        <v>103192</v>
      </c>
      <c r="D16" s="339">
        <v>0</v>
      </c>
      <c r="E16" s="340">
        <f t="shared" si="0"/>
        <v>103192</v>
      </c>
      <c r="F16" s="392">
        <v>47775</v>
      </c>
      <c r="G16" s="339">
        <v>0</v>
      </c>
      <c r="H16" s="341">
        <f t="shared" si="1"/>
        <v>47775</v>
      </c>
    </row>
    <row r="17" spans="1:8">
      <c r="A17" s="389">
        <v>9</v>
      </c>
      <c r="B17" s="391" t="s">
        <v>164</v>
      </c>
      <c r="C17" s="339">
        <v>106733.3</v>
      </c>
      <c r="D17" s="339">
        <v>0</v>
      </c>
      <c r="E17" s="340">
        <f t="shared" si="0"/>
        <v>106733.3</v>
      </c>
      <c r="F17" s="392">
        <v>106733</v>
      </c>
      <c r="G17" s="339">
        <v>0</v>
      </c>
      <c r="H17" s="341">
        <f t="shared" si="1"/>
        <v>106733</v>
      </c>
    </row>
    <row r="18" spans="1:8">
      <c r="A18" s="389">
        <v>10</v>
      </c>
      <c r="B18" s="391" t="s">
        <v>165</v>
      </c>
      <c r="C18" s="339">
        <v>238389424.87</v>
      </c>
      <c r="D18" s="339">
        <v>0</v>
      </c>
      <c r="E18" s="340">
        <f t="shared" si="0"/>
        <v>238389424.87</v>
      </c>
      <c r="F18" s="392">
        <v>207676100</v>
      </c>
      <c r="G18" s="339">
        <v>0</v>
      </c>
      <c r="H18" s="341">
        <f t="shared" si="1"/>
        <v>207676100</v>
      </c>
    </row>
    <row r="19" spans="1:8">
      <c r="A19" s="389">
        <v>11</v>
      </c>
      <c r="B19" s="391" t="s">
        <v>166</v>
      </c>
      <c r="C19" s="339">
        <v>43785603.259999998</v>
      </c>
      <c r="D19" s="339">
        <v>12893017.9</v>
      </c>
      <c r="E19" s="340">
        <f t="shared" si="0"/>
        <v>56678621.159999996</v>
      </c>
      <c r="F19" s="392">
        <v>68847921</v>
      </c>
      <c r="G19" s="339">
        <v>16656863</v>
      </c>
      <c r="H19" s="341">
        <f t="shared" si="1"/>
        <v>85504784</v>
      </c>
    </row>
    <row r="20" spans="1:8">
      <c r="A20" s="389">
        <v>12</v>
      </c>
      <c r="B20" s="394" t="s">
        <v>167</v>
      </c>
      <c r="C20" s="336">
        <f>SUM(C7:C11)+SUM(C14:C19)</f>
        <v>1975473214.4081526</v>
      </c>
      <c r="D20" s="336">
        <f>SUM(D7:D11)+SUM(D14:D19)</f>
        <v>1006493147.8618362</v>
      </c>
      <c r="E20" s="336">
        <f t="shared" si="0"/>
        <v>2981966362.269989</v>
      </c>
      <c r="F20" s="336">
        <f>SUM(F7:F11)+SUM(F14:F19)</f>
        <v>1474601053.3536205</v>
      </c>
      <c r="G20" s="336">
        <f>SUM(G7:G11)+SUM(G14:G19)</f>
        <v>669591658.60992193</v>
      </c>
      <c r="H20" s="337">
        <f t="shared" si="1"/>
        <v>2144192711.9635425</v>
      </c>
    </row>
    <row r="21" spans="1:8">
      <c r="A21" s="389"/>
      <c r="B21" s="390" t="s">
        <v>184</v>
      </c>
      <c r="C21" s="362"/>
      <c r="D21" s="362"/>
      <c r="E21" s="362"/>
      <c r="F21" s="395"/>
      <c r="G21" s="362"/>
      <c r="H21" s="367"/>
    </row>
    <row r="22" spans="1:8">
      <c r="A22" s="389">
        <v>13</v>
      </c>
      <c r="B22" s="391" t="s">
        <v>168</v>
      </c>
      <c r="C22" s="339">
        <v>10639508.039999999</v>
      </c>
      <c r="D22" s="339">
        <v>6363823.0200000005</v>
      </c>
      <c r="E22" s="340">
        <f>C22+D22</f>
        <v>17003331.059999999</v>
      </c>
      <c r="F22" s="392">
        <v>27937649</v>
      </c>
      <c r="G22" s="339">
        <v>8112433</v>
      </c>
      <c r="H22" s="341">
        <f t="shared" si="1"/>
        <v>36050082</v>
      </c>
    </row>
    <row r="23" spans="1:8">
      <c r="A23" s="389">
        <v>14</v>
      </c>
      <c r="B23" s="391" t="s">
        <v>169</v>
      </c>
      <c r="C23" s="339">
        <v>540654502.65000546</v>
      </c>
      <c r="D23" s="339">
        <v>483785825.64321828</v>
      </c>
      <c r="E23" s="340">
        <f t="shared" ref="E23:E40" si="2">C23+D23</f>
        <v>1024440328.2932237</v>
      </c>
      <c r="F23" s="392">
        <v>443261567.26500452</v>
      </c>
      <c r="G23" s="339">
        <v>153929603.57515863</v>
      </c>
      <c r="H23" s="341">
        <f t="shared" si="1"/>
        <v>597191170.84016311</v>
      </c>
    </row>
    <row r="24" spans="1:8">
      <c r="A24" s="389">
        <v>15</v>
      </c>
      <c r="B24" s="391" t="s">
        <v>170</v>
      </c>
      <c r="C24" s="339">
        <v>161412840.87000012</v>
      </c>
      <c r="D24" s="339">
        <v>134950370.7190049</v>
      </c>
      <c r="E24" s="340">
        <f t="shared" si="2"/>
        <v>296363211.58900499</v>
      </c>
      <c r="F24" s="392">
        <v>186107248.20000011</v>
      </c>
      <c r="G24" s="339">
        <v>103464043.70213409</v>
      </c>
      <c r="H24" s="341">
        <f t="shared" si="1"/>
        <v>289571291.90213418</v>
      </c>
    </row>
    <row r="25" spans="1:8">
      <c r="A25" s="389">
        <v>16</v>
      </c>
      <c r="B25" s="391" t="s">
        <v>171</v>
      </c>
      <c r="C25" s="339">
        <v>604545673.95999885</v>
      </c>
      <c r="D25" s="339">
        <v>237169917.68777782</v>
      </c>
      <c r="E25" s="340">
        <f t="shared" si="2"/>
        <v>841715591.6477766</v>
      </c>
      <c r="F25" s="392">
        <v>442356594.97000009</v>
      </c>
      <c r="G25" s="339">
        <v>228690224.63770837</v>
      </c>
      <c r="H25" s="341">
        <f t="shared" si="1"/>
        <v>671046819.60770845</v>
      </c>
    </row>
    <row r="26" spans="1:8">
      <c r="A26" s="389">
        <v>17</v>
      </c>
      <c r="B26" s="391" t="s">
        <v>172</v>
      </c>
      <c r="C26" s="362">
        <v>0</v>
      </c>
      <c r="D26" s="362">
        <v>0</v>
      </c>
      <c r="E26" s="340">
        <f t="shared" si="2"/>
        <v>0</v>
      </c>
      <c r="F26" s="395">
        <v>0</v>
      </c>
      <c r="G26" s="362">
        <v>0</v>
      </c>
      <c r="H26" s="341">
        <f t="shared" si="1"/>
        <v>0</v>
      </c>
    </row>
    <row r="27" spans="1:8">
      <c r="A27" s="389">
        <v>18</v>
      </c>
      <c r="B27" s="391" t="s">
        <v>173</v>
      </c>
      <c r="C27" s="339">
        <v>221500000</v>
      </c>
      <c r="D27" s="339">
        <v>83613360.038221359</v>
      </c>
      <c r="E27" s="340">
        <f t="shared" si="2"/>
        <v>305113360.03822136</v>
      </c>
      <c r="F27" s="392">
        <v>60000000</v>
      </c>
      <c r="G27" s="339">
        <v>0</v>
      </c>
      <c r="H27" s="341">
        <f t="shared" si="1"/>
        <v>60000000</v>
      </c>
    </row>
    <row r="28" spans="1:8">
      <c r="A28" s="389">
        <v>19</v>
      </c>
      <c r="B28" s="391" t="s">
        <v>174</v>
      </c>
      <c r="C28" s="339">
        <v>10001232.09</v>
      </c>
      <c r="D28" s="339">
        <v>2371501.94</v>
      </c>
      <c r="E28" s="340">
        <f t="shared" si="2"/>
        <v>12372734.029999999</v>
      </c>
      <c r="F28" s="392">
        <v>5399496</v>
      </c>
      <c r="G28" s="339">
        <v>1707628</v>
      </c>
      <c r="H28" s="341">
        <f t="shared" si="1"/>
        <v>7107124</v>
      </c>
    </row>
    <row r="29" spans="1:8">
      <c r="A29" s="389">
        <v>20</v>
      </c>
      <c r="B29" s="391" t="s">
        <v>96</v>
      </c>
      <c r="C29" s="339">
        <v>42013814.598200001</v>
      </c>
      <c r="D29" s="339">
        <v>44348016.876399994</v>
      </c>
      <c r="E29" s="340">
        <f t="shared" si="2"/>
        <v>86361831.474599987</v>
      </c>
      <c r="F29" s="392">
        <v>37660172</v>
      </c>
      <c r="G29" s="339">
        <v>42359667</v>
      </c>
      <c r="H29" s="341">
        <f t="shared" si="1"/>
        <v>80019839</v>
      </c>
    </row>
    <row r="30" spans="1:8">
      <c r="A30" s="389">
        <v>21</v>
      </c>
      <c r="B30" s="391" t="s">
        <v>175</v>
      </c>
      <c r="C30" s="339">
        <v>6437000</v>
      </c>
      <c r="D30" s="339">
        <v>106695914.46000001</v>
      </c>
      <c r="E30" s="340">
        <f t="shared" si="2"/>
        <v>113132914.46000001</v>
      </c>
      <c r="F30" s="392">
        <v>6437000</v>
      </c>
      <c r="G30" s="339">
        <v>93203227</v>
      </c>
      <c r="H30" s="341">
        <f t="shared" si="1"/>
        <v>99640227</v>
      </c>
    </row>
    <row r="31" spans="1:8">
      <c r="A31" s="389">
        <v>22</v>
      </c>
      <c r="B31" s="394" t="s">
        <v>176</v>
      </c>
      <c r="C31" s="336">
        <f>SUM(C22:C30)</f>
        <v>1597204572.2082043</v>
      </c>
      <c r="D31" s="336">
        <f>SUM(D22:D30)</f>
        <v>1099298730.3846223</v>
      </c>
      <c r="E31" s="336">
        <f>C31+D31</f>
        <v>2696503302.5928268</v>
      </c>
      <c r="F31" s="336">
        <f>SUM(F22:F30)</f>
        <v>1209159727.4350047</v>
      </c>
      <c r="G31" s="336">
        <f>SUM(G22:G30)</f>
        <v>631466826.91500115</v>
      </c>
      <c r="H31" s="337">
        <f t="shared" si="1"/>
        <v>1840626554.3500059</v>
      </c>
    </row>
    <row r="32" spans="1:8">
      <c r="A32" s="389"/>
      <c r="B32" s="390" t="s">
        <v>185</v>
      </c>
      <c r="C32" s="362"/>
      <c r="D32" s="362"/>
      <c r="E32" s="339"/>
      <c r="F32" s="395"/>
      <c r="G32" s="362"/>
      <c r="H32" s="367"/>
    </row>
    <row r="33" spans="1:9">
      <c r="A33" s="389">
        <v>23</v>
      </c>
      <c r="B33" s="391" t="s">
        <v>177</v>
      </c>
      <c r="C33" s="339">
        <v>54628742.530000001</v>
      </c>
      <c r="D33" s="362">
        <v>0</v>
      </c>
      <c r="E33" s="340">
        <f>C33+D33</f>
        <v>54628742.530000001</v>
      </c>
      <c r="F33" s="392">
        <v>54628743</v>
      </c>
      <c r="G33" s="362">
        <v>0</v>
      </c>
      <c r="H33" s="341">
        <f t="shared" si="1"/>
        <v>54628743</v>
      </c>
    </row>
    <row r="34" spans="1:9">
      <c r="A34" s="389">
        <v>24</v>
      </c>
      <c r="B34" s="391" t="s">
        <v>178</v>
      </c>
      <c r="C34" s="339">
        <v>61390.64</v>
      </c>
      <c r="D34" s="362">
        <v>0</v>
      </c>
      <c r="E34" s="340">
        <f t="shared" si="2"/>
        <v>61390.64</v>
      </c>
      <c r="F34" s="392">
        <v>61391</v>
      </c>
      <c r="G34" s="362">
        <v>0</v>
      </c>
      <c r="H34" s="341">
        <f t="shared" si="1"/>
        <v>61391</v>
      </c>
    </row>
    <row r="35" spans="1:9">
      <c r="A35" s="389">
        <v>25</v>
      </c>
      <c r="B35" s="393" t="s">
        <v>179</v>
      </c>
      <c r="C35" s="339">
        <v>-10154020.07</v>
      </c>
      <c r="D35" s="362">
        <v>0</v>
      </c>
      <c r="E35" s="340">
        <f t="shared" si="2"/>
        <v>-10154020.07</v>
      </c>
      <c r="F35" s="392">
        <v>-10154020</v>
      </c>
      <c r="G35" s="362">
        <v>0</v>
      </c>
      <c r="H35" s="341">
        <f t="shared" si="1"/>
        <v>-10154020</v>
      </c>
    </row>
    <row r="36" spans="1:9">
      <c r="A36" s="389">
        <v>26</v>
      </c>
      <c r="B36" s="391" t="s">
        <v>180</v>
      </c>
      <c r="C36" s="339">
        <v>39651986.239999995</v>
      </c>
      <c r="D36" s="362">
        <v>0</v>
      </c>
      <c r="E36" s="340">
        <f t="shared" si="2"/>
        <v>39651986.239999995</v>
      </c>
      <c r="F36" s="392">
        <v>39651986</v>
      </c>
      <c r="G36" s="362">
        <v>0</v>
      </c>
      <c r="H36" s="341">
        <f t="shared" si="1"/>
        <v>39651986</v>
      </c>
    </row>
    <row r="37" spans="1:9">
      <c r="A37" s="389">
        <v>27</v>
      </c>
      <c r="B37" s="391" t="s">
        <v>181</v>
      </c>
      <c r="C37" s="339">
        <v>1694027.75</v>
      </c>
      <c r="D37" s="362">
        <v>0</v>
      </c>
      <c r="E37" s="340">
        <f t="shared" si="2"/>
        <v>1694027.75</v>
      </c>
      <c r="F37" s="392">
        <v>1694028</v>
      </c>
      <c r="G37" s="362">
        <v>0</v>
      </c>
      <c r="H37" s="341">
        <f t="shared" si="1"/>
        <v>1694028</v>
      </c>
    </row>
    <row r="38" spans="1:9">
      <c r="A38" s="389">
        <v>28</v>
      </c>
      <c r="B38" s="391" t="s">
        <v>182</v>
      </c>
      <c r="C38" s="339">
        <v>170506983.91999996</v>
      </c>
      <c r="D38" s="362">
        <v>0</v>
      </c>
      <c r="E38" s="340">
        <f t="shared" si="2"/>
        <v>170506983.91999996</v>
      </c>
      <c r="F38" s="392">
        <v>189508427.99999997</v>
      </c>
      <c r="G38" s="362">
        <v>0</v>
      </c>
      <c r="H38" s="341">
        <f t="shared" si="1"/>
        <v>189508427.99999997</v>
      </c>
    </row>
    <row r="39" spans="1:9">
      <c r="A39" s="389">
        <v>29</v>
      </c>
      <c r="B39" s="391" t="s">
        <v>198</v>
      </c>
      <c r="C39" s="339">
        <v>29073948.760000002</v>
      </c>
      <c r="D39" s="362">
        <v>0</v>
      </c>
      <c r="E39" s="340">
        <f t="shared" si="2"/>
        <v>29073948.760000002</v>
      </c>
      <c r="F39" s="392">
        <v>28175602</v>
      </c>
      <c r="G39" s="362">
        <v>0</v>
      </c>
      <c r="H39" s="341">
        <f t="shared" si="1"/>
        <v>28175602</v>
      </c>
    </row>
    <row r="40" spans="1:9">
      <c r="A40" s="389">
        <v>30</v>
      </c>
      <c r="B40" s="394" t="s">
        <v>183</v>
      </c>
      <c r="C40" s="396">
        <v>285463059.76999998</v>
      </c>
      <c r="D40" s="397">
        <v>0</v>
      </c>
      <c r="E40" s="336">
        <f t="shared" si="2"/>
        <v>285463059.76999998</v>
      </c>
      <c r="F40" s="398">
        <v>303566158</v>
      </c>
      <c r="G40" s="397">
        <v>0</v>
      </c>
      <c r="H40" s="337">
        <f t="shared" si="1"/>
        <v>303566158</v>
      </c>
    </row>
    <row r="41" spans="1:9" ht="16.5" thickBot="1">
      <c r="A41" s="399">
        <v>31</v>
      </c>
      <c r="B41" s="400" t="s">
        <v>199</v>
      </c>
      <c r="C41" s="345">
        <f>C31+C40</f>
        <v>1882667631.9782043</v>
      </c>
      <c r="D41" s="345">
        <f>D31+D40</f>
        <v>1099298730.3846223</v>
      </c>
      <c r="E41" s="345">
        <f>C41+D41</f>
        <v>2981966362.3628263</v>
      </c>
      <c r="F41" s="345">
        <f>F31+F40</f>
        <v>1512725885.4350047</v>
      </c>
      <c r="G41" s="345">
        <f>G31+G40</f>
        <v>631466826.91500115</v>
      </c>
      <c r="H41" s="346">
        <f>F41+G41</f>
        <v>2144192712.3500059</v>
      </c>
    </row>
    <row r="43" spans="1:9">
      <c r="B43" s="401"/>
    </row>
    <row r="44" spans="1:9">
      <c r="C44" s="498"/>
      <c r="D44" s="498"/>
      <c r="E44" s="498"/>
      <c r="F44" s="498"/>
      <c r="G44" s="498"/>
      <c r="H44" s="498"/>
      <c r="I44" s="498"/>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70"/>
  <sheetViews>
    <sheetView zoomScaleNormal="100" workbookViewId="0">
      <pane xSplit="1" ySplit="6" topLeftCell="B7" activePane="bottomRight" state="frozen"/>
      <selection activeCell="B36" sqref="B36:C36"/>
      <selection pane="topRight" activeCell="B36" sqref="B36:C36"/>
      <selection pane="bottomLeft" activeCell="B36" sqref="B36:C36"/>
      <selection pane="bottomRight" activeCell="D27" sqref="D27"/>
    </sheetView>
  </sheetViews>
  <sheetFormatPr defaultColWidth="9.140625" defaultRowHeight="15"/>
  <cols>
    <col min="1" max="1" width="9.42578125" style="44" bestFit="1" customWidth="1"/>
    <col min="2" max="2" width="83.140625" style="44" customWidth="1"/>
    <col min="3" max="3" width="16.85546875" style="44" bestFit="1" customWidth="1"/>
    <col min="4" max="4" width="15.42578125" style="44" bestFit="1" customWidth="1"/>
    <col min="5" max="6" width="16.85546875" style="44" bestFit="1" customWidth="1"/>
    <col min="7" max="7" width="14.42578125" style="44" bestFit="1" customWidth="1"/>
    <col min="8" max="8" width="16.85546875" style="44" bestFit="1" customWidth="1"/>
    <col min="9" max="16384" width="9.140625" style="86"/>
  </cols>
  <sheetData>
    <row r="1" spans="1:8">
      <c r="A1" s="41" t="s">
        <v>190</v>
      </c>
      <c r="B1" s="43" t="str">
        <f>Info!C2</f>
        <v>სს ”ლიბერთი ბანკი”</v>
      </c>
      <c r="C1" s="43"/>
    </row>
    <row r="2" spans="1:8">
      <c r="A2" s="41" t="s">
        <v>191</v>
      </c>
      <c r="B2" s="347">
        <f>'1. key ratios'!B2</f>
        <v>44196</v>
      </c>
      <c r="C2" s="46"/>
      <c r="D2" s="47"/>
      <c r="E2" s="47"/>
      <c r="F2" s="47"/>
      <c r="G2" s="47"/>
      <c r="H2" s="47"/>
    </row>
    <row r="3" spans="1:8">
      <c r="A3" s="41"/>
      <c r="B3" s="43"/>
      <c r="C3" s="46"/>
      <c r="D3" s="47"/>
      <c r="E3" s="47"/>
      <c r="F3" s="47"/>
      <c r="G3" s="47"/>
      <c r="H3" s="47"/>
    </row>
    <row r="4" spans="1:8" ht="15.75" thickBot="1">
      <c r="A4" s="348" t="s">
        <v>409</v>
      </c>
      <c r="B4" s="349" t="s">
        <v>224</v>
      </c>
      <c r="C4" s="350"/>
      <c r="D4" s="350"/>
      <c r="E4" s="350"/>
      <c r="F4" s="348"/>
      <c r="G4" s="348"/>
      <c r="H4" s="331" t="s">
        <v>94</v>
      </c>
    </row>
    <row r="5" spans="1:8">
      <c r="A5" s="351"/>
      <c r="B5" s="352"/>
      <c r="C5" s="509" t="s">
        <v>196</v>
      </c>
      <c r="D5" s="510"/>
      <c r="E5" s="511"/>
      <c r="F5" s="509" t="s">
        <v>197</v>
      </c>
      <c r="G5" s="510"/>
      <c r="H5" s="512"/>
    </row>
    <row r="6" spans="1:8">
      <c r="A6" s="353" t="s">
        <v>26</v>
      </c>
      <c r="B6" s="354"/>
      <c r="C6" s="355" t="s">
        <v>27</v>
      </c>
      <c r="D6" s="355" t="s">
        <v>97</v>
      </c>
      <c r="E6" s="355" t="s">
        <v>68</v>
      </c>
      <c r="F6" s="355" t="s">
        <v>27</v>
      </c>
      <c r="G6" s="355" t="s">
        <v>97</v>
      </c>
      <c r="H6" s="356" t="s">
        <v>68</v>
      </c>
    </row>
    <row r="7" spans="1:8">
      <c r="A7" s="357"/>
      <c r="B7" s="358" t="s">
        <v>93</v>
      </c>
      <c r="C7" s="359"/>
      <c r="D7" s="359"/>
      <c r="E7" s="359"/>
      <c r="F7" s="359"/>
      <c r="G7" s="359"/>
      <c r="H7" s="360"/>
    </row>
    <row r="8" spans="1:8" ht="30">
      <c r="A8" s="357">
        <v>1</v>
      </c>
      <c r="B8" s="361" t="s">
        <v>98</v>
      </c>
      <c r="C8" s="362">
        <v>5813242.0700000003</v>
      </c>
      <c r="D8" s="362">
        <v>1186655.0900000001</v>
      </c>
      <c r="E8" s="340">
        <f>C8+D8</f>
        <v>6999897.1600000001</v>
      </c>
      <c r="F8" s="362">
        <v>10401169</v>
      </c>
      <c r="G8" s="362">
        <v>2447035</v>
      </c>
      <c r="H8" s="341">
        <f>F8+G8</f>
        <v>12848204</v>
      </c>
    </row>
    <row r="9" spans="1:8">
      <c r="A9" s="357">
        <v>2</v>
      </c>
      <c r="B9" s="361" t="s">
        <v>99</v>
      </c>
      <c r="C9" s="363">
        <f>SUM(C10:C18)</f>
        <v>232995174.03999996</v>
      </c>
      <c r="D9" s="363">
        <f>SUM(D10:D18)</f>
        <v>23022388.77</v>
      </c>
      <c r="E9" s="340">
        <f t="shared" ref="E9:E67" si="0">C9+D9</f>
        <v>256017562.80999997</v>
      </c>
      <c r="F9" s="363">
        <f>SUM(F10:F18)</f>
        <v>209095641.99999997</v>
      </c>
      <c r="G9" s="363">
        <f>SUM(G10:G18)</f>
        <v>21592488</v>
      </c>
      <c r="H9" s="341">
        <f t="shared" ref="H9:H67" si="1">F9+G9</f>
        <v>230688129.99999997</v>
      </c>
    </row>
    <row r="10" spans="1:8">
      <c r="A10" s="357">
        <v>2.1</v>
      </c>
      <c r="B10" s="364" t="s">
        <v>100</v>
      </c>
      <c r="C10" s="362">
        <v>0</v>
      </c>
      <c r="D10" s="362">
        <v>0</v>
      </c>
      <c r="E10" s="340">
        <f t="shared" si="0"/>
        <v>0</v>
      </c>
      <c r="F10" s="362">
        <v>373448</v>
      </c>
      <c r="G10" s="362">
        <v>0</v>
      </c>
      <c r="H10" s="341">
        <f t="shared" si="1"/>
        <v>373448</v>
      </c>
    </row>
    <row r="11" spans="1:8">
      <c r="A11" s="357">
        <v>2.2000000000000002</v>
      </c>
      <c r="B11" s="364" t="s">
        <v>101</v>
      </c>
      <c r="C11" s="362">
        <v>14232794.066094887</v>
      </c>
      <c r="D11" s="362">
        <v>11138821.182258017</v>
      </c>
      <c r="E11" s="340">
        <f t="shared" si="0"/>
        <v>25371615.248352904</v>
      </c>
      <c r="F11" s="362">
        <v>6790415.875303342</v>
      </c>
      <c r="G11" s="362">
        <v>8607357.8701317087</v>
      </c>
      <c r="H11" s="341">
        <f t="shared" si="1"/>
        <v>15397773.745435052</v>
      </c>
    </row>
    <row r="12" spans="1:8">
      <c r="A12" s="357">
        <v>2.2999999999999998</v>
      </c>
      <c r="B12" s="364" t="s">
        <v>102</v>
      </c>
      <c r="C12" s="362">
        <v>1704921.7664757527</v>
      </c>
      <c r="D12" s="362">
        <v>49725.456999999995</v>
      </c>
      <c r="E12" s="340">
        <f t="shared" si="0"/>
        <v>1754647.2234757526</v>
      </c>
      <c r="F12" s="362">
        <v>555147.52515164134</v>
      </c>
      <c r="G12" s="362">
        <v>0</v>
      </c>
      <c r="H12" s="341">
        <f t="shared" si="1"/>
        <v>555147.52515164134</v>
      </c>
    </row>
    <row r="13" spans="1:8">
      <c r="A13" s="357">
        <v>2.4</v>
      </c>
      <c r="B13" s="364" t="s">
        <v>103</v>
      </c>
      <c r="C13" s="362">
        <v>286147.02902794391</v>
      </c>
      <c r="D13" s="362">
        <v>57336.533997637227</v>
      </c>
      <c r="E13" s="340">
        <f t="shared" si="0"/>
        <v>343483.56302558113</v>
      </c>
      <c r="F13" s="362">
        <v>66582.033956870655</v>
      </c>
      <c r="G13" s="362">
        <v>113369.95904087674</v>
      </c>
      <c r="H13" s="341">
        <f t="shared" si="1"/>
        <v>179951.99299774738</v>
      </c>
    </row>
    <row r="14" spans="1:8">
      <c r="A14" s="357">
        <v>2.5</v>
      </c>
      <c r="B14" s="364" t="s">
        <v>104</v>
      </c>
      <c r="C14" s="362">
        <v>5490.4306713863134</v>
      </c>
      <c r="D14" s="362">
        <v>1662261.4356032617</v>
      </c>
      <c r="E14" s="340">
        <f t="shared" si="0"/>
        <v>1667751.8662746481</v>
      </c>
      <c r="F14" s="362">
        <v>21384.496056663975</v>
      </c>
      <c r="G14" s="362">
        <v>2629621.8117636824</v>
      </c>
      <c r="H14" s="341">
        <f t="shared" si="1"/>
        <v>2651006.3078203462</v>
      </c>
    </row>
    <row r="15" spans="1:8">
      <c r="A15" s="357">
        <v>2.6</v>
      </c>
      <c r="B15" s="364" t="s">
        <v>105</v>
      </c>
      <c r="C15" s="362">
        <v>101476.74928063105</v>
      </c>
      <c r="D15" s="362">
        <v>0</v>
      </c>
      <c r="E15" s="340">
        <f t="shared" si="0"/>
        <v>101476.74928063105</v>
      </c>
      <c r="F15" s="362">
        <v>250650.14053407655</v>
      </c>
      <c r="G15" s="362">
        <v>50155.367212904639</v>
      </c>
      <c r="H15" s="341">
        <f t="shared" si="1"/>
        <v>300805.50774698117</v>
      </c>
    </row>
    <row r="16" spans="1:8">
      <c r="A16" s="357">
        <v>2.7</v>
      </c>
      <c r="B16" s="364" t="s">
        <v>106</v>
      </c>
      <c r="C16" s="362">
        <v>24507.483653087867</v>
      </c>
      <c r="D16" s="362">
        <v>39896.039623740886</v>
      </c>
      <c r="E16" s="340">
        <f t="shared" si="0"/>
        <v>64403.523276828753</v>
      </c>
      <c r="F16" s="362">
        <v>6865.7890798681892</v>
      </c>
      <c r="G16" s="362">
        <v>1.2818344884021684E-4</v>
      </c>
      <c r="H16" s="341">
        <f t="shared" si="1"/>
        <v>6865.7892080516376</v>
      </c>
    </row>
    <row r="17" spans="1:8">
      <c r="A17" s="357">
        <v>2.8</v>
      </c>
      <c r="B17" s="364" t="s">
        <v>107</v>
      </c>
      <c r="C17" s="362">
        <v>215333855.22999999</v>
      </c>
      <c r="D17" s="362">
        <v>6844801.7700000005</v>
      </c>
      <c r="E17" s="340">
        <f t="shared" si="0"/>
        <v>222178657</v>
      </c>
      <c r="F17" s="362">
        <v>200101125</v>
      </c>
      <c r="G17" s="362">
        <v>6889967</v>
      </c>
      <c r="H17" s="341">
        <f t="shared" si="1"/>
        <v>206991092</v>
      </c>
    </row>
    <row r="18" spans="1:8">
      <c r="A18" s="357">
        <v>2.9</v>
      </c>
      <c r="B18" s="364" t="s">
        <v>108</v>
      </c>
      <c r="C18" s="362">
        <v>1305981.2847963108</v>
      </c>
      <c r="D18" s="362">
        <v>3229546.3515173425</v>
      </c>
      <c r="E18" s="340">
        <f t="shared" si="0"/>
        <v>4535527.6363136536</v>
      </c>
      <c r="F18" s="362">
        <v>930023.13991753664</v>
      </c>
      <c r="G18" s="362">
        <v>3302015.9917226448</v>
      </c>
      <c r="H18" s="341">
        <f t="shared" si="1"/>
        <v>4232039.1316401809</v>
      </c>
    </row>
    <row r="19" spans="1:8" ht="30">
      <c r="A19" s="357">
        <v>3</v>
      </c>
      <c r="B19" s="361" t="s">
        <v>109</v>
      </c>
      <c r="C19" s="362">
        <v>6371008.0800000001</v>
      </c>
      <c r="D19" s="362">
        <v>448287.68</v>
      </c>
      <c r="E19" s="340">
        <f t="shared" si="0"/>
        <v>6819295.7599999998</v>
      </c>
      <c r="F19" s="362">
        <v>8366903</v>
      </c>
      <c r="G19" s="362">
        <v>1104064</v>
      </c>
      <c r="H19" s="341">
        <f t="shared" si="1"/>
        <v>9470967</v>
      </c>
    </row>
    <row r="20" spans="1:8">
      <c r="A20" s="357">
        <v>4</v>
      </c>
      <c r="B20" s="361" t="s">
        <v>110</v>
      </c>
      <c r="C20" s="362">
        <v>17291014.809999999</v>
      </c>
      <c r="D20" s="362">
        <v>0</v>
      </c>
      <c r="E20" s="340">
        <f t="shared" si="0"/>
        <v>17291014.809999999</v>
      </c>
      <c r="F20" s="362">
        <v>13177569</v>
      </c>
      <c r="G20" s="362">
        <v>0</v>
      </c>
      <c r="H20" s="341">
        <f t="shared" si="1"/>
        <v>13177569</v>
      </c>
    </row>
    <row r="21" spans="1:8">
      <c r="A21" s="357">
        <v>5</v>
      </c>
      <c r="B21" s="361" t="s">
        <v>111</v>
      </c>
      <c r="C21" s="362">
        <v>247145.93</v>
      </c>
      <c r="D21" s="362">
        <v>45848.44</v>
      </c>
      <c r="E21" s="340">
        <f t="shared" si="0"/>
        <v>292994.37</v>
      </c>
      <c r="F21" s="362">
        <v>163294</v>
      </c>
      <c r="G21" s="362">
        <v>61580</v>
      </c>
      <c r="H21" s="341">
        <f>F21+G21</f>
        <v>224874</v>
      </c>
    </row>
    <row r="22" spans="1:8">
      <c r="A22" s="357">
        <v>6</v>
      </c>
      <c r="B22" s="365" t="s">
        <v>112</v>
      </c>
      <c r="C22" s="366">
        <f>C8+C9+C19+C20+C21</f>
        <v>262717584.92999998</v>
      </c>
      <c r="D22" s="366">
        <f>D8+D9+D19+D20+D21</f>
        <v>24703179.98</v>
      </c>
      <c r="E22" s="336">
        <f>C22+D22</f>
        <v>287420764.90999997</v>
      </c>
      <c r="F22" s="366">
        <f>F8+F9+F19+F20+F21</f>
        <v>241204576.99999997</v>
      </c>
      <c r="G22" s="366">
        <f>G8+G9+G19+G20+G21</f>
        <v>25205167</v>
      </c>
      <c r="H22" s="337">
        <f>F22+G22</f>
        <v>266409743.99999997</v>
      </c>
    </row>
    <row r="23" spans="1:8">
      <c r="A23" s="357"/>
      <c r="B23" s="358" t="s">
        <v>91</v>
      </c>
      <c r="C23" s="362"/>
      <c r="D23" s="362"/>
      <c r="E23" s="339"/>
      <c r="F23" s="362"/>
      <c r="G23" s="362"/>
      <c r="H23" s="367"/>
    </row>
    <row r="24" spans="1:8">
      <c r="A24" s="357">
        <v>7</v>
      </c>
      <c r="B24" s="361" t="s">
        <v>113</v>
      </c>
      <c r="C24" s="362">
        <v>38105832.329999998</v>
      </c>
      <c r="D24" s="362">
        <v>9030589.1799999997</v>
      </c>
      <c r="E24" s="340">
        <f t="shared" si="0"/>
        <v>47136421.509999998</v>
      </c>
      <c r="F24" s="362">
        <v>37951801</v>
      </c>
      <c r="G24" s="362">
        <v>3206392</v>
      </c>
      <c r="H24" s="341">
        <f t="shared" si="1"/>
        <v>41158193</v>
      </c>
    </row>
    <row r="25" spans="1:8">
      <c r="A25" s="357">
        <v>8</v>
      </c>
      <c r="B25" s="361" t="s">
        <v>114</v>
      </c>
      <c r="C25" s="362">
        <v>59158510.470000006</v>
      </c>
      <c r="D25" s="362">
        <v>9428079.3399999999</v>
      </c>
      <c r="E25" s="340">
        <f t="shared" si="0"/>
        <v>68586589.810000002</v>
      </c>
      <c r="F25" s="362">
        <v>43933010</v>
      </c>
      <c r="G25" s="362">
        <v>8538799</v>
      </c>
      <c r="H25" s="341">
        <f t="shared" si="1"/>
        <v>52471809</v>
      </c>
    </row>
    <row r="26" spans="1:8">
      <c r="A26" s="357">
        <v>9</v>
      </c>
      <c r="B26" s="361" t="s">
        <v>115</v>
      </c>
      <c r="C26" s="362">
        <v>320676.92</v>
      </c>
      <c r="D26" s="362">
        <v>26256.36</v>
      </c>
      <c r="E26" s="340">
        <f t="shared" si="0"/>
        <v>346933.27999999997</v>
      </c>
      <c r="F26" s="362">
        <v>128613</v>
      </c>
      <c r="G26" s="362">
        <v>203050</v>
      </c>
      <c r="H26" s="341">
        <f t="shared" si="1"/>
        <v>331663</v>
      </c>
    </row>
    <row r="27" spans="1:8">
      <c r="A27" s="357">
        <v>10</v>
      </c>
      <c r="B27" s="361" t="s">
        <v>116</v>
      </c>
      <c r="C27" s="362">
        <v>1198075.01</v>
      </c>
      <c r="D27" s="362">
        <v>8474165.0899999999</v>
      </c>
      <c r="E27" s="340">
        <f t="shared" si="0"/>
        <v>9672240.0999999996</v>
      </c>
      <c r="F27" s="362">
        <v>980899</v>
      </c>
      <c r="G27" s="362">
        <v>6473078</v>
      </c>
      <c r="H27" s="341">
        <f t="shared" si="1"/>
        <v>7453977</v>
      </c>
    </row>
    <row r="28" spans="1:8">
      <c r="A28" s="357">
        <v>11</v>
      </c>
      <c r="B28" s="361" t="s">
        <v>117</v>
      </c>
      <c r="C28" s="362">
        <v>4312754.63</v>
      </c>
      <c r="D28" s="362">
        <v>801990.24</v>
      </c>
      <c r="E28" s="340">
        <f t="shared" si="0"/>
        <v>5114744.87</v>
      </c>
      <c r="F28" s="362">
        <v>341426</v>
      </c>
      <c r="G28" s="362">
        <v>0</v>
      </c>
      <c r="H28" s="341">
        <f t="shared" si="1"/>
        <v>341426</v>
      </c>
    </row>
    <row r="29" spans="1:8">
      <c r="A29" s="357">
        <v>12</v>
      </c>
      <c r="B29" s="361" t="s">
        <v>118</v>
      </c>
      <c r="C29" s="362">
        <v>314006.64999999997</v>
      </c>
      <c r="D29" s="362">
        <v>2001454.13</v>
      </c>
      <c r="E29" s="340">
        <f t="shared" si="0"/>
        <v>2315460.7799999998</v>
      </c>
      <c r="F29" s="362">
        <v>387522</v>
      </c>
      <c r="G29" s="362">
        <v>1880068</v>
      </c>
      <c r="H29" s="341">
        <f t="shared" si="1"/>
        <v>2267590</v>
      </c>
    </row>
    <row r="30" spans="1:8">
      <c r="A30" s="357">
        <v>13</v>
      </c>
      <c r="B30" s="368" t="s">
        <v>119</v>
      </c>
      <c r="C30" s="366">
        <f>SUM(C24:C29)</f>
        <v>103409856.01000002</v>
      </c>
      <c r="D30" s="366">
        <f>SUM(D24:D29)</f>
        <v>29762534.339999996</v>
      </c>
      <c r="E30" s="336">
        <f t="shared" si="0"/>
        <v>133172390.35000002</v>
      </c>
      <c r="F30" s="366">
        <f>SUM(F24:F29)</f>
        <v>83723271</v>
      </c>
      <c r="G30" s="366">
        <f>SUM(G24:G29)</f>
        <v>20301387</v>
      </c>
      <c r="H30" s="337">
        <f t="shared" si="1"/>
        <v>104024658</v>
      </c>
    </row>
    <row r="31" spans="1:8">
      <c r="A31" s="357">
        <v>14</v>
      </c>
      <c r="B31" s="368" t="s">
        <v>120</v>
      </c>
      <c r="C31" s="366">
        <f>C22-C30</f>
        <v>159307728.91999996</v>
      </c>
      <c r="D31" s="366">
        <f>D22-D30</f>
        <v>-5059354.3599999957</v>
      </c>
      <c r="E31" s="336">
        <f t="shared" si="0"/>
        <v>154248374.55999997</v>
      </c>
      <c r="F31" s="366">
        <f>F22-F30</f>
        <v>157481305.99999997</v>
      </c>
      <c r="G31" s="366">
        <f>G22-G30</f>
        <v>4903780</v>
      </c>
      <c r="H31" s="337">
        <f t="shared" si="1"/>
        <v>162385085.99999997</v>
      </c>
    </row>
    <row r="32" spans="1:8">
      <c r="A32" s="357"/>
      <c r="B32" s="358"/>
      <c r="C32" s="369"/>
      <c r="D32" s="369"/>
      <c r="E32" s="369"/>
      <c r="F32" s="369"/>
      <c r="G32" s="369"/>
      <c r="H32" s="370"/>
    </row>
    <row r="33" spans="1:8">
      <c r="A33" s="357"/>
      <c r="B33" s="358" t="s">
        <v>121</v>
      </c>
      <c r="C33" s="362"/>
      <c r="D33" s="362"/>
      <c r="E33" s="339"/>
      <c r="F33" s="362"/>
      <c r="G33" s="362"/>
      <c r="H33" s="367"/>
    </row>
    <row r="34" spans="1:8">
      <c r="A34" s="357">
        <v>15</v>
      </c>
      <c r="B34" s="371" t="s">
        <v>92</v>
      </c>
      <c r="C34" s="340">
        <f>C35-C36</f>
        <v>21950857.630000003</v>
      </c>
      <c r="D34" s="340">
        <f>D35-D36</f>
        <v>-2634448.120000001</v>
      </c>
      <c r="E34" s="340">
        <f t="shared" si="0"/>
        <v>19316409.510000002</v>
      </c>
      <c r="F34" s="340">
        <f>F35-F36</f>
        <v>25031307</v>
      </c>
      <c r="G34" s="340">
        <f>G35-G36</f>
        <v>-2805224</v>
      </c>
      <c r="H34" s="341">
        <f t="shared" si="1"/>
        <v>22226083</v>
      </c>
    </row>
    <row r="35" spans="1:8">
      <c r="A35" s="357">
        <v>15.1</v>
      </c>
      <c r="B35" s="364" t="s">
        <v>122</v>
      </c>
      <c r="C35" s="362">
        <v>26124361.280000001</v>
      </c>
      <c r="D35" s="362">
        <v>6299759.1899999995</v>
      </c>
      <c r="E35" s="340">
        <f t="shared" si="0"/>
        <v>32424120.469999999</v>
      </c>
      <c r="F35" s="362">
        <v>29064124</v>
      </c>
      <c r="G35" s="362">
        <v>5430922</v>
      </c>
      <c r="H35" s="341">
        <f t="shared" si="1"/>
        <v>34495046</v>
      </c>
    </row>
    <row r="36" spans="1:8">
      <c r="A36" s="357">
        <v>15.2</v>
      </c>
      <c r="B36" s="364" t="s">
        <v>123</v>
      </c>
      <c r="C36" s="362">
        <v>4173503.65</v>
      </c>
      <c r="D36" s="362">
        <v>8934207.3100000005</v>
      </c>
      <c r="E36" s="340">
        <f t="shared" si="0"/>
        <v>13107710.960000001</v>
      </c>
      <c r="F36" s="362">
        <v>4032817</v>
      </c>
      <c r="G36" s="362">
        <v>8236146</v>
      </c>
      <c r="H36" s="341">
        <f t="shared" si="1"/>
        <v>12268963</v>
      </c>
    </row>
    <row r="37" spans="1:8">
      <c r="A37" s="357">
        <v>16</v>
      </c>
      <c r="B37" s="361" t="s">
        <v>124</v>
      </c>
      <c r="C37" s="362">
        <v>0</v>
      </c>
      <c r="D37" s="362">
        <v>0</v>
      </c>
      <c r="E37" s="340">
        <f t="shared" si="0"/>
        <v>0</v>
      </c>
      <c r="F37" s="362">
        <v>644108</v>
      </c>
      <c r="G37" s="362">
        <v>0</v>
      </c>
      <c r="H37" s="341">
        <f t="shared" si="1"/>
        <v>644108</v>
      </c>
    </row>
    <row r="38" spans="1:8">
      <c r="A38" s="357">
        <v>17</v>
      </c>
      <c r="B38" s="361" t="s">
        <v>125</v>
      </c>
      <c r="C38" s="362">
        <v>0</v>
      </c>
      <c r="D38" s="362">
        <v>0</v>
      </c>
      <c r="E38" s="340">
        <f t="shared" si="0"/>
        <v>0</v>
      </c>
      <c r="F38" s="362">
        <v>0</v>
      </c>
      <c r="G38" s="362">
        <v>0</v>
      </c>
      <c r="H38" s="341">
        <f t="shared" si="1"/>
        <v>0</v>
      </c>
    </row>
    <row r="39" spans="1:8">
      <c r="A39" s="357">
        <v>18</v>
      </c>
      <c r="B39" s="361" t="s">
        <v>126</v>
      </c>
      <c r="C39" s="362">
        <v>39994.65</v>
      </c>
      <c r="D39" s="362">
        <v>28323.17</v>
      </c>
      <c r="E39" s="340">
        <f t="shared" si="0"/>
        <v>68317.820000000007</v>
      </c>
      <c r="F39" s="362">
        <v>184105</v>
      </c>
      <c r="G39" s="362">
        <v>36556</v>
      </c>
      <c r="H39" s="341">
        <f t="shared" si="1"/>
        <v>220661</v>
      </c>
    </row>
    <row r="40" spans="1:8">
      <c r="A40" s="357">
        <v>19</v>
      </c>
      <c r="B40" s="361" t="s">
        <v>127</v>
      </c>
      <c r="C40" s="362">
        <v>-3124311.0099999979</v>
      </c>
      <c r="D40" s="362">
        <v>0</v>
      </c>
      <c r="E40" s="340">
        <f t="shared" si="0"/>
        <v>-3124311.0099999979</v>
      </c>
      <c r="F40" s="362">
        <v>15178278</v>
      </c>
      <c r="G40" s="362">
        <v>0</v>
      </c>
      <c r="H40" s="341">
        <f t="shared" si="1"/>
        <v>15178278</v>
      </c>
    </row>
    <row r="41" spans="1:8">
      <c r="A41" s="357">
        <v>20</v>
      </c>
      <c r="B41" s="361" t="s">
        <v>128</v>
      </c>
      <c r="C41" s="362">
        <v>11070846.619999999</v>
      </c>
      <c r="D41" s="362">
        <v>0</v>
      </c>
      <c r="E41" s="340">
        <f t="shared" si="0"/>
        <v>11070846.619999999</v>
      </c>
      <c r="F41" s="362">
        <v>-4957200</v>
      </c>
      <c r="G41" s="362">
        <v>0</v>
      </c>
      <c r="H41" s="341">
        <f t="shared" si="1"/>
        <v>-4957200</v>
      </c>
    </row>
    <row r="42" spans="1:8">
      <c r="A42" s="357">
        <v>21</v>
      </c>
      <c r="B42" s="361" t="s">
        <v>129</v>
      </c>
      <c r="C42" s="362">
        <v>122213.6</v>
      </c>
      <c r="D42" s="362">
        <v>0</v>
      </c>
      <c r="E42" s="340">
        <f t="shared" si="0"/>
        <v>122213.6</v>
      </c>
      <c r="F42" s="362">
        <v>315197</v>
      </c>
      <c r="G42" s="362">
        <v>0</v>
      </c>
      <c r="H42" s="341">
        <f t="shared" si="1"/>
        <v>315197</v>
      </c>
    </row>
    <row r="43" spans="1:8">
      <c r="A43" s="357">
        <v>22</v>
      </c>
      <c r="B43" s="361" t="s">
        <v>130</v>
      </c>
      <c r="C43" s="362">
        <v>95680.76</v>
      </c>
      <c r="D43" s="362">
        <v>35086.559999999998</v>
      </c>
      <c r="E43" s="340">
        <f t="shared" si="0"/>
        <v>130767.31999999999</v>
      </c>
      <c r="F43" s="362">
        <v>45786</v>
      </c>
      <c r="G43" s="362">
        <v>3599</v>
      </c>
      <c r="H43" s="341">
        <f t="shared" si="1"/>
        <v>49385</v>
      </c>
    </row>
    <row r="44" spans="1:8">
      <c r="A44" s="357">
        <v>23</v>
      </c>
      <c r="B44" s="361" t="s">
        <v>131</v>
      </c>
      <c r="C44" s="362">
        <v>8132001.8399999999</v>
      </c>
      <c r="D44" s="362">
        <v>85032.72</v>
      </c>
      <c r="E44" s="340">
        <f t="shared" si="0"/>
        <v>8217034.5599999996</v>
      </c>
      <c r="F44" s="362">
        <v>1379100</v>
      </c>
      <c r="G44" s="362">
        <v>1125260</v>
      </c>
      <c r="H44" s="341">
        <f t="shared" si="1"/>
        <v>2504360</v>
      </c>
    </row>
    <row r="45" spans="1:8">
      <c r="A45" s="357">
        <v>24</v>
      </c>
      <c r="B45" s="368" t="s">
        <v>132</v>
      </c>
      <c r="C45" s="366">
        <f>C34+C37+C38+C39+C40+C41+C42+C43+C44</f>
        <v>38287284.090000004</v>
      </c>
      <c r="D45" s="366">
        <f>D34+D37+D38+D39+D40+D41+D42+D43+D44</f>
        <v>-2486005.6700000009</v>
      </c>
      <c r="E45" s="336">
        <f t="shared" si="0"/>
        <v>35801278.420000002</v>
      </c>
      <c r="F45" s="366">
        <f>F34+F37+F38+F39+F40+F41+F42+F43+F44</f>
        <v>37820681</v>
      </c>
      <c r="G45" s="366">
        <f>G34+G37+G38+G39+G40+G41+G42+G43+G44</f>
        <v>-1639809</v>
      </c>
      <c r="H45" s="337">
        <f t="shared" si="1"/>
        <v>36180872</v>
      </c>
    </row>
    <row r="46" spans="1:8">
      <c r="A46" s="357"/>
      <c r="B46" s="358" t="s">
        <v>133</v>
      </c>
      <c r="C46" s="362"/>
      <c r="D46" s="362"/>
      <c r="E46" s="362"/>
      <c r="F46" s="362"/>
      <c r="G46" s="362"/>
      <c r="H46" s="372"/>
    </row>
    <row r="47" spans="1:8">
      <c r="A47" s="357">
        <v>25</v>
      </c>
      <c r="B47" s="361" t="s">
        <v>134</v>
      </c>
      <c r="C47" s="362">
        <v>3174678.29</v>
      </c>
      <c r="D47" s="362">
        <v>6544.27</v>
      </c>
      <c r="E47" s="340">
        <f t="shared" si="0"/>
        <v>3181222.56</v>
      </c>
      <c r="F47" s="362">
        <v>2858018</v>
      </c>
      <c r="G47" s="362">
        <v>1887</v>
      </c>
      <c r="H47" s="341">
        <f t="shared" si="1"/>
        <v>2859905</v>
      </c>
    </row>
    <row r="48" spans="1:8">
      <c r="A48" s="357">
        <v>26</v>
      </c>
      <c r="B48" s="361" t="s">
        <v>135</v>
      </c>
      <c r="C48" s="362">
        <v>7243705.5599999987</v>
      </c>
      <c r="D48" s="362">
        <v>1081144.43</v>
      </c>
      <c r="E48" s="340">
        <f t="shared" si="0"/>
        <v>8324849.9899999984</v>
      </c>
      <c r="F48" s="362">
        <v>7214120</v>
      </c>
      <c r="G48" s="362">
        <v>1374071</v>
      </c>
      <c r="H48" s="341">
        <f t="shared" si="1"/>
        <v>8588191</v>
      </c>
    </row>
    <row r="49" spans="1:8">
      <c r="A49" s="357">
        <v>27</v>
      </c>
      <c r="B49" s="361" t="s">
        <v>136</v>
      </c>
      <c r="C49" s="362">
        <v>80178837.51000002</v>
      </c>
      <c r="D49" s="362">
        <v>0</v>
      </c>
      <c r="E49" s="340">
        <f t="shared" si="0"/>
        <v>80178837.51000002</v>
      </c>
      <c r="F49" s="362">
        <v>77350895</v>
      </c>
      <c r="G49" s="362">
        <v>0</v>
      </c>
      <c r="H49" s="341">
        <f t="shared" si="1"/>
        <v>77350895</v>
      </c>
    </row>
    <row r="50" spans="1:8">
      <c r="A50" s="357">
        <v>28</v>
      </c>
      <c r="B50" s="361" t="s">
        <v>273</v>
      </c>
      <c r="C50" s="362">
        <v>1647853.5499999998</v>
      </c>
      <c r="D50" s="362">
        <v>0</v>
      </c>
      <c r="E50" s="340">
        <f t="shared" si="0"/>
        <v>1647853.5499999998</v>
      </c>
      <c r="F50" s="362">
        <v>1674918</v>
      </c>
      <c r="G50" s="362">
        <v>0</v>
      </c>
      <c r="H50" s="341">
        <f t="shared" si="1"/>
        <v>1674918</v>
      </c>
    </row>
    <row r="51" spans="1:8">
      <c r="A51" s="357">
        <v>29</v>
      </c>
      <c r="B51" s="361" t="s">
        <v>137</v>
      </c>
      <c r="C51" s="362">
        <v>32806889.91</v>
      </c>
      <c r="D51" s="362">
        <v>0</v>
      </c>
      <c r="E51" s="340">
        <f t="shared" si="0"/>
        <v>32806889.91</v>
      </c>
      <c r="F51" s="362">
        <v>29839840</v>
      </c>
      <c r="G51" s="362">
        <v>0</v>
      </c>
      <c r="H51" s="341">
        <f t="shared" si="1"/>
        <v>29839840</v>
      </c>
    </row>
    <row r="52" spans="1:8">
      <c r="A52" s="357">
        <v>30</v>
      </c>
      <c r="B52" s="361" t="s">
        <v>138</v>
      </c>
      <c r="C52" s="362">
        <v>27964419.650000006</v>
      </c>
      <c r="D52" s="362">
        <v>527769.03</v>
      </c>
      <c r="E52" s="340">
        <f t="shared" si="0"/>
        <v>28492188.680000007</v>
      </c>
      <c r="F52" s="362">
        <v>26481229</v>
      </c>
      <c r="G52" s="362">
        <v>166618</v>
      </c>
      <c r="H52" s="341">
        <f t="shared" si="1"/>
        <v>26647847</v>
      </c>
    </row>
    <row r="53" spans="1:8">
      <c r="A53" s="357">
        <v>31</v>
      </c>
      <c r="B53" s="368" t="s">
        <v>139</v>
      </c>
      <c r="C53" s="366">
        <f>C47+C48+C49+C50+C51+C52</f>
        <v>153016384.47000003</v>
      </c>
      <c r="D53" s="366">
        <f>D47+D48+D49+D50+D51+D52</f>
        <v>1615457.73</v>
      </c>
      <c r="E53" s="336">
        <f t="shared" si="0"/>
        <v>154631842.20000002</v>
      </c>
      <c r="F53" s="366">
        <f>F47+F48+F49+F50+F51+F52</f>
        <v>145419020</v>
      </c>
      <c r="G53" s="366">
        <f>G47+G48+G49+G50+G51+G52</f>
        <v>1542576</v>
      </c>
      <c r="H53" s="337">
        <f t="shared" si="1"/>
        <v>146961596</v>
      </c>
    </row>
    <row r="54" spans="1:8">
      <c r="A54" s="357">
        <v>32</v>
      </c>
      <c r="B54" s="368" t="s">
        <v>140</v>
      </c>
      <c r="C54" s="366">
        <f>C45-C53</f>
        <v>-114729100.38000003</v>
      </c>
      <c r="D54" s="366">
        <f>D45-D53</f>
        <v>-4101463.4000000008</v>
      </c>
      <c r="E54" s="336">
        <f t="shared" si="0"/>
        <v>-118830563.78000003</v>
      </c>
      <c r="F54" s="366">
        <f>F45-F53</f>
        <v>-107598339</v>
      </c>
      <c r="G54" s="366">
        <f>G45-G53</f>
        <v>-3182385</v>
      </c>
      <c r="H54" s="337">
        <f t="shared" si="1"/>
        <v>-110780724</v>
      </c>
    </row>
    <row r="55" spans="1:8">
      <c r="A55" s="357"/>
      <c r="B55" s="358"/>
      <c r="C55" s="369"/>
      <c r="D55" s="369"/>
      <c r="E55" s="369"/>
      <c r="F55" s="369"/>
      <c r="G55" s="369"/>
      <c r="H55" s="370"/>
    </row>
    <row r="56" spans="1:8">
      <c r="A56" s="357">
        <v>33</v>
      </c>
      <c r="B56" s="368" t="s">
        <v>141</v>
      </c>
      <c r="C56" s="366">
        <f>C31+C54</f>
        <v>44578628.539999932</v>
      </c>
      <c r="D56" s="366">
        <f>D31+D54</f>
        <v>-9160817.7599999961</v>
      </c>
      <c r="E56" s="336">
        <f t="shared" si="0"/>
        <v>35417810.779999934</v>
      </c>
      <c r="F56" s="366">
        <f>F31+F54</f>
        <v>49882966.99999997</v>
      </c>
      <c r="G56" s="366">
        <f>G31+G54</f>
        <v>1721395</v>
      </c>
      <c r="H56" s="337">
        <f t="shared" si="1"/>
        <v>51604361.99999997</v>
      </c>
    </row>
    <row r="57" spans="1:8">
      <c r="A57" s="357"/>
      <c r="B57" s="358"/>
      <c r="C57" s="369"/>
      <c r="D57" s="369"/>
      <c r="E57" s="369"/>
      <c r="F57" s="369"/>
      <c r="G57" s="369"/>
      <c r="H57" s="370"/>
    </row>
    <row r="58" spans="1:8">
      <c r="A58" s="357">
        <v>34</v>
      </c>
      <c r="B58" s="361" t="s">
        <v>142</v>
      </c>
      <c r="C58" s="362">
        <v>45982345.100000001</v>
      </c>
      <c r="D58" s="362">
        <v>4155808.74</v>
      </c>
      <c r="E58" s="340">
        <f t="shared" si="0"/>
        <v>50138153.840000004</v>
      </c>
      <c r="F58" s="362">
        <v>22129001</v>
      </c>
      <c r="G58" s="362">
        <v>1130770</v>
      </c>
      <c r="H58" s="341">
        <f t="shared" si="1"/>
        <v>23259771</v>
      </c>
    </row>
    <row r="59" spans="1:8" s="376" customFormat="1">
      <c r="A59" s="357">
        <v>35</v>
      </c>
      <c r="B59" s="371" t="s">
        <v>143</v>
      </c>
      <c r="C59" s="362">
        <v>-104000</v>
      </c>
      <c r="D59" s="362">
        <v>0</v>
      </c>
      <c r="E59" s="373">
        <f t="shared" si="0"/>
        <v>-104000</v>
      </c>
      <c r="F59" s="374">
        <v>104000</v>
      </c>
      <c r="G59" s="374">
        <v>0</v>
      </c>
      <c r="H59" s="375">
        <f t="shared" si="1"/>
        <v>104000</v>
      </c>
    </row>
    <row r="60" spans="1:8">
      <c r="A60" s="357">
        <v>36</v>
      </c>
      <c r="B60" s="361" t="s">
        <v>144</v>
      </c>
      <c r="C60" s="362">
        <v>552484.07999999996</v>
      </c>
      <c r="D60" s="362">
        <v>4403.87</v>
      </c>
      <c r="E60" s="340">
        <f t="shared" si="0"/>
        <v>556887.94999999995</v>
      </c>
      <c r="F60" s="362">
        <v>551993</v>
      </c>
      <c r="G60" s="362">
        <v>96105</v>
      </c>
      <c r="H60" s="341">
        <f t="shared" si="1"/>
        <v>648098</v>
      </c>
    </row>
    <row r="61" spans="1:8">
      <c r="A61" s="357">
        <v>37</v>
      </c>
      <c r="B61" s="368" t="s">
        <v>145</v>
      </c>
      <c r="C61" s="366">
        <f>C58+C59+C60</f>
        <v>46430829.18</v>
      </c>
      <c r="D61" s="366">
        <f>D58+D59+D60</f>
        <v>4160212.6100000003</v>
      </c>
      <c r="E61" s="336">
        <f t="shared" si="0"/>
        <v>50591041.789999999</v>
      </c>
      <c r="F61" s="366">
        <f>F58+F59+F60</f>
        <v>22784994</v>
      </c>
      <c r="G61" s="366">
        <f>G58+G59+G60</f>
        <v>1226875</v>
      </c>
      <c r="H61" s="337">
        <f t="shared" si="1"/>
        <v>24011869</v>
      </c>
    </row>
    <row r="62" spans="1:8">
      <c r="A62" s="357"/>
      <c r="B62" s="377"/>
      <c r="C62" s="362"/>
      <c r="D62" s="362"/>
      <c r="E62" s="362"/>
      <c r="F62" s="362"/>
      <c r="G62" s="362"/>
      <c r="H62" s="372"/>
    </row>
    <row r="63" spans="1:8" ht="30">
      <c r="A63" s="357">
        <v>38</v>
      </c>
      <c r="B63" s="378" t="s">
        <v>274</v>
      </c>
      <c r="C63" s="366">
        <f>C56-C61</f>
        <v>-1852200.6400000677</v>
      </c>
      <c r="D63" s="366">
        <f>D56-D61</f>
        <v>-13321030.369999997</v>
      </c>
      <c r="E63" s="336">
        <f t="shared" si="0"/>
        <v>-15173231.010000065</v>
      </c>
      <c r="F63" s="366">
        <f>F56-F61</f>
        <v>27097972.99999997</v>
      </c>
      <c r="G63" s="366">
        <f>G56-G61</f>
        <v>494520</v>
      </c>
      <c r="H63" s="337">
        <f t="shared" si="1"/>
        <v>27592492.99999997</v>
      </c>
    </row>
    <row r="64" spans="1:8">
      <c r="A64" s="353">
        <v>39</v>
      </c>
      <c r="B64" s="361" t="s">
        <v>146</v>
      </c>
      <c r="C64" s="379">
        <v>0</v>
      </c>
      <c r="D64" s="379">
        <v>0</v>
      </c>
      <c r="E64" s="340">
        <f t="shared" si="0"/>
        <v>0</v>
      </c>
      <c r="F64" s="379">
        <v>760376</v>
      </c>
      <c r="G64" s="379">
        <v>0</v>
      </c>
      <c r="H64" s="341">
        <f t="shared" si="1"/>
        <v>760376</v>
      </c>
    </row>
    <row r="65" spans="1:8">
      <c r="A65" s="357">
        <v>40</v>
      </c>
      <c r="B65" s="368" t="s">
        <v>147</v>
      </c>
      <c r="C65" s="366">
        <f>C63-C64</f>
        <v>-1852200.6400000677</v>
      </c>
      <c r="D65" s="366">
        <f>D63-D64</f>
        <v>-13321030.369999997</v>
      </c>
      <c r="E65" s="336">
        <f t="shared" si="0"/>
        <v>-15173231.010000065</v>
      </c>
      <c r="F65" s="366">
        <f>F63-F64</f>
        <v>26337596.99999997</v>
      </c>
      <c r="G65" s="366">
        <f>G63-G64</f>
        <v>494520</v>
      </c>
      <c r="H65" s="337">
        <f t="shared" si="1"/>
        <v>26832116.99999997</v>
      </c>
    </row>
    <row r="66" spans="1:8">
      <c r="A66" s="353">
        <v>41</v>
      </c>
      <c r="B66" s="361" t="s">
        <v>148</v>
      </c>
      <c r="C66" s="379">
        <v>0</v>
      </c>
      <c r="D66" s="379">
        <v>0</v>
      </c>
      <c r="E66" s="340">
        <f t="shared" si="0"/>
        <v>0</v>
      </c>
      <c r="F66" s="379">
        <v>0</v>
      </c>
      <c r="G66" s="379">
        <v>0</v>
      </c>
      <c r="H66" s="341">
        <f t="shared" si="1"/>
        <v>0</v>
      </c>
    </row>
    <row r="67" spans="1:8" ht="15.75" thickBot="1">
      <c r="A67" s="380">
        <v>42</v>
      </c>
      <c r="B67" s="381" t="s">
        <v>149</v>
      </c>
      <c r="C67" s="382">
        <f>C65+C66</f>
        <v>-1852200.6400000677</v>
      </c>
      <c r="D67" s="382">
        <f>D65+D66</f>
        <v>-13321030.369999997</v>
      </c>
      <c r="E67" s="345">
        <f t="shared" si="0"/>
        <v>-15173231.010000065</v>
      </c>
      <c r="F67" s="382">
        <f>F65+F66</f>
        <v>26337596.99999997</v>
      </c>
      <c r="G67" s="382">
        <f>G65+G66</f>
        <v>494520</v>
      </c>
      <c r="H67" s="346">
        <f t="shared" si="1"/>
        <v>26832116.99999997</v>
      </c>
    </row>
    <row r="70" spans="1:8">
      <c r="C70" s="115"/>
      <c r="D70" s="115"/>
      <c r="E70" s="115"/>
      <c r="F70" s="115"/>
      <c r="G70" s="115"/>
      <c r="H70" s="115"/>
    </row>
  </sheetData>
  <mergeCells count="2">
    <mergeCell ref="C5:E5"/>
    <mergeCell ref="F5:H5"/>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4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L13" sqref="L13"/>
    </sheetView>
  </sheetViews>
  <sheetFormatPr defaultColWidth="9.140625" defaultRowHeight="15"/>
  <cols>
    <col min="1" max="1" width="9.5703125" style="45" bestFit="1" customWidth="1"/>
    <col min="2" max="2" width="74.42578125" style="45" customWidth="1"/>
    <col min="3" max="3" width="15.5703125" style="45" bestFit="1" customWidth="1"/>
    <col min="4" max="5" width="17.7109375" style="45" bestFit="1" customWidth="1"/>
    <col min="6" max="6" width="15.5703125" style="45" bestFit="1" customWidth="1"/>
    <col min="7" max="8" width="17.7109375" style="45" bestFit="1" customWidth="1"/>
    <col min="9" max="16384" width="9.140625" style="45"/>
  </cols>
  <sheetData>
    <row r="1" spans="1:8" ht="15.75">
      <c r="A1" s="44" t="s">
        <v>190</v>
      </c>
      <c r="B1" s="45" t="str">
        <f>Info!C2</f>
        <v>სს ”ლიბერთი ბანკი”</v>
      </c>
    </row>
    <row r="2" spans="1:8" ht="15.75">
      <c r="A2" s="44" t="s">
        <v>191</v>
      </c>
      <c r="B2" s="87">
        <f>'1. key ratios'!B2</f>
        <v>44196</v>
      </c>
    </row>
    <row r="3" spans="1:8" ht="15.75">
      <c r="A3" s="44"/>
    </row>
    <row r="4" spans="1:8" ht="16.5" thickBot="1">
      <c r="A4" s="44" t="s">
        <v>410</v>
      </c>
      <c r="B4" s="44"/>
      <c r="C4" s="329"/>
      <c r="D4" s="329"/>
      <c r="E4" s="329"/>
      <c r="F4" s="330"/>
      <c r="G4" s="330"/>
      <c r="H4" s="331" t="s">
        <v>94</v>
      </c>
    </row>
    <row r="5" spans="1:8" ht="15.75">
      <c r="A5" s="513" t="s">
        <v>26</v>
      </c>
      <c r="B5" s="515" t="s">
        <v>247</v>
      </c>
      <c r="C5" s="517" t="s">
        <v>196</v>
      </c>
      <c r="D5" s="517"/>
      <c r="E5" s="517"/>
      <c r="F5" s="517" t="s">
        <v>197</v>
      </c>
      <c r="G5" s="517"/>
      <c r="H5" s="518"/>
    </row>
    <row r="6" spans="1:8">
      <c r="A6" s="514"/>
      <c r="B6" s="516"/>
      <c r="C6" s="332" t="s">
        <v>27</v>
      </c>
      <c r="D6" s="332" t="s">
        <v>95</v>
      </c>
      <c r="E6" s="332" t="s">
        <v>68</v>
      </c>
      <c r="F6" s="332" t="s">
        <v>27</v>
      </c>
      <c r="G6" s="332" t="s">
        <v>95</v>
      </c>
      <c r="H6" s="333" t="s">
        <v>68</v>
      </c>
    </row>
    <row r="7" spans="1:8" s="56" customFormat="1" ht="15.75">
      <c r="A7" s="334">
        <v>1</v>
      </c>
      <c r="B7" s="335" t="s">
        <v>487</v>
      </c>
      <c r="C7" s="336">
        <f>SUM(C8:C11)</f>
        <v>76250396.300000012</v>
      </c>
      <c r="D7" s="336">
        <f t="shared" ref="D7" si="0">SUM(D8:D11)</f>
        <v>69829269.049999997</v>
      </c>
      <c r="E7" s="336">
        <f>C7+D7</f>
        <v>146079665.35000002</v>
      </c>
      <c r="F7" s="336">
        <f>SUM(F8:F11)</f>
        <v>51626191.649999991</v>
      </c>
      <c r="G7" s="336">
        <f>SUM(G8:G11)</f>
        <v>68804449.319999993</v>
      </c>
      <c r="H7" s="337">
        <f t="shared" ref="H7:H53" si="1">F7+G7</f>
        <v>120430640.96999998</v>
      </c>
    </row>
    <row r="8" spans="1:8" s="56" customFormat="1" ht="15.75">
      <c r="A8" s="334">
        <v>1.1000000000000001</v>
      </c>
      <c r="B8" s="338" t="s">
        <v>278</v>
      </c>
      <c r="C8" s="339">
        <v>6081984.8799999999</v>
      </c>
      <c r="D8" s="339">
        <v>6016067.21</v>
      </c>
      <c r="E8" s="340">
        <f t="shared" ref="E8:E52" si="2">C8+D8</f>
        <v>12098052.09</v>
      </c>
      <c r="F8" s="339">
        <v>5947533</v>
      </c>
      <c r="G8" s="339">
        <v>12000052</v>
      </c>
      <c r="H8" s="341">
        <f t="shared" si="1"/>
        <v>17947585</v>
      </c>
    </row>
    <row r="9" spans="1:8" s="56" customFormat="1" ht="15.75">
      <c r="A9" s="334">
        <v>1.2</v>
      </c>
      <c r="B9" s="338" t="s">
        <v>279</v>
      </c>
      <c r="C9" s="339">
        <v>9047735.0500000007</v>
      </c>
      <c r="D9" s="339">
        <v>0</v>
      </c>
      <c r="E9" s="340">
        <f t="shared" si="2"/>
        <v>9047735.0500000007</v>
      </c>
      <c r="F9" s="339">
        <v>8574362.0500000007</v>
      </c>
      <c r="G9" s="339">
        <v>0</v>
      </c>
      <c r="H9" s="341">
        <f t="shared" si="1"/>
        <v>8574362.0500000007</v>
      </c>
    </row>
    <row r="10" spans="1:8" s="56" customFormat="1" ht="15.75">
      <c r="A10" s="334">
        <v>1.3</v>
      </c>
      <c r="B10" s="338" t="s">
        <v>280</v>
      </c>
      <c r="C10" s="339">
        <v>60920676.370000005</v>
      </c>
      <c r="D10" s="339">
        <v>63704666.140000001</v>
      </c>
      <c r="E10" s="340">
        <f t="shared" si="2"/>
        <v>124625342.51000001</v>
      </c>
      <c r="F10" s="339">
        <v>36904296.599999994</v>
      </c>
      <c r="G10" s="339">
        <v>56709406.219999999</v>
      </c>
      <c r="H10" s="341">
        <f t="shared" si="1"/>
        <v>93613702.819999993</v>
      </c>
    </row>
    <row r="11" spans="1:8" s="56" customFormat="1" ht="15.75">
      <c r="A11" s="334">
        <v>1.4</v>
      </c>
      <c r="B11" s="338" t="s">
        <v>281</v>
      </c>
      <c r="C11" s="339">
        <v>200000</v>
      </c>
      <c r="D11" s="339">
        <v>108535.7</v>
      </c>
      <c r="E11" s="340">
        <f t="shared" si="2"/>
        <v>308535.7</v>
      </c>
      <c r="F11" s="339">
        <v>200000</v>
      </c>
      <c r="G11" s="339">
        <v>94991.1</v>
      </c>
      <c r="H11" s="341">
        <f t="shared" si="1"/>
        <v>294991.09999999998</v>
      </c>
    </row>
    <row r="12" spans="1:8" s="56" customFormat="1" ht="30">
      <c r="A12" s="334">
        <v>2</v>
      </c>
      <c r="B12" s="335" t="s">
        <v>282</v>
      </c>
      <c r="C12" s="336">
        <v>0</v>
      </c>
      <c r="D12" s="336">
        <v>0</v>
      </c>
      <c r="E12" s="340">
        <f t="shared" si="2"/>
        <v>0</v>
      </c>
      <c r="F12" s="336">
        <v>0</v>
      </c>
      <c r="G12" s="336">
        <v>0</v>
      </c>
      <c r="H12" s="341">
        <f t="shared" si="1"/>
        <v>0</v>
      </c>
    </row>
    <row r="13" spans="1:8" s="56" customFormat="1" ht="30">
      <c r="A13" s="334">
        <v>3</v>
      </c>
      <c r="B13" s="335" t="s">
        <v>283</v>
      </c>
      <c r="C13" s="336">
        <f>SUM(C14:C15)</f>
        <v>239597000</v>
      </c>
      <c r="D13" s="336">
        <f t="shared" ref="D13" si="3">SUM(D14:D15)</f>
        <v>0</v>
      </c>
      <c r="E13" s="340">
        <f t="shared" si="2"/>
        <v>239597000</v>
      </c>
      <c r="F13" s="336">
        <f>SUM(F14:F15)</f>
        <v>66465000</v>
      </c>
      <c r="G13" s="336">
        <f t="shared" ref="G13" si="4">SUM(G14:G15)</f>
        <v>0</v>
      </c>
      <c r="H13" s="341">
        <f t="shared" si="1"/>
        <v>66465000</v>
      </c>
    </row>
    <row r="14" spans="1:8" s="56" customFormat="1" ht="15.75">
      <c r="A14" s="334">
        <v>3.1</v>
      </c>
      <c r="B14" s="338" t="s">
        <v>284</v>
      </c>
      <c r="C14" s="339">
        <v>239597000</v>
      </c>
      <c r="D14" s="339">
        <v>0</v>
      </c>
      <c r="E14" s="340">
        <f t="shared" si="2"/>
        <v>239597000</v>
      </c>
      <c r="F14" s="339">
        <v>66465000</v>
      </c>
      <c r="G14" s="339">
        <v>0</v>
      </c>
      <c r="H14" s="341">
        <f t="shared" si="1"/>
        <v>66465000</v>
      </c>
    </row>
    <row r="15" spans="1:8" s="56" customFormat="1" ht="15.75">
      <c r="A15" s="334">
        <v>3.2</v>
      </c>
      <c r="B15" s="338" t="s">
        <v>285</v>
      </c>
      <c r="C15" s="339">
        <v>0</v>
      </c>
      <c r="D15" s="339">
        <v>0</v>
      </c>
      <c r="E15" s="340">
        <f t="shared" si="2"/>
        <v>0</v>
      </c>
      <c r="F15" s="339">
        <v>0</v>
      </c>
      <c r="G15" s="339">
        <v>0</v>
      </c>
      <c r="H15" s="341">
        <f t="shared" si="1"/>
        <v>0</v>
      </c>
    </row>
    <row r="16" spans="1:8" s="56" customFormat="1" ht="15.75">
      <c r="A16" s="334">
        <v>4</v>
      </c>
      <c r="B16" s="335" t="s">
        <v>286</v>
      </c>
      <c r="C16" s="336">
        <f>SUM(C17:C18)</f>
        <v>464391866.95999998</v>
      </c>
      <c r="D16" s="336">
        <f t="shared" ref="D16" si="5">SUM(D17:D18)</f>
        <v>3147145725.6499996</v>
      </c>
      <c r="E16" s="336">
        <f t="shared" si="2"/>
        <v>3611537592.6099997</v>
      </c>
      <c r="F16" s="336">
        <f t="shared" ref="F16" si="6">SUM(F17:F18)</f>
        <v>556411384.29999995</v>
      </c>
      <c r="G16" s="336">
        <f>SUM(G17:G18)</f>
        <v>2138938946</v>
      </c>
      <c r="H16" s="337">
        <f t="shared" si="1"/>
        <v>2695350330.3000002</v>
      </c>
    </row>
    <row r="17" spans="1:8" s="56" customFormat="1" ht="15.75">
      <c r="A17" s="334">
        <v>4.0999999999999996</v>
      </c>
      <c r="B17" s="338" t="s">
        <v>287</v>
      </c>
      <c r="C17" s="339">
        <v>0</v>
      </c>
      <c r="D17" s="339">
        <v>0</v>
      </c>
      <c r="E17" s="340">
        <f t="shared" si="2"/>
        <v>0</v>
      </c>
      <c r="F17" s="339">
        <v>0</v>
      </c>
      <c r="G17" s="339">
        <v>0</v>
      </c>
      <c r="H17" s="341">
        <f t="shared" si="1"/>
        <v>0</v>
      </c>
    </row>
    <row r="18" spans="1:8" s="56" customFormat="1" ht="15.75">
      <c r="A18" s="334">
        <v>4.2</v>
      </c>
      <c r="B18" s="338" t="s">
        <v>288</v>
      </c>
      <c r="C18" s="339">
        <v>464391866.95999998</v>
      </c>
      <c r="D18" s="339">
        <v>3147145725.6499996</v>
      </c>
      <c r="E18" s="340">
        <f t="shared" si="2"/>
        <v>3611537592.6099997</v>
      </c>
      <c r="F18" s="339">
        <v>556411384.29999995</v>
      </c>
      <c r="G18" s="339">
        <v>2138938946</v>
      </c>
      <c r="H18" s="341">
        <f t="shared" si="1"/>
        <v>2695350330.3000002</v>
      </c>
    </row>
    <row r="19" spans="1:8" s="56" customFormat="1" ht="30">
      <c r="A19" s="334">
        <v>5</v>
      </c>
      <c r="B19" s="335" t="s">
        <v>289</v>
      </c>
      <c r="C19" s="336">
        <f>SUM(C20,C21,C22,C28,C29,C30,C31)</f>
        <v>161696462.31999999</v>
      </c>
      <c r="D19" s="336">
        <f t="shared" ref="D19" si="7">SUM(D20,D21,D22,D28,D29,D30,D31)</f>
        <v>3092303834.6400003</v>
      </c>
      <c r="E19" s="336">
        <f>C19+D19</f>
        <v>3254000296.9600005</v>
      </c>
      <c r="F19" s="336">
        <f>SUM(F20,F21,F22,F28,F29,F30,F31)</f>
        <v>140348714.41000003</v>
      </c>
      <c r="G19" s="336">
        <f t="shared" ref="G19" si="8">SUM(G20,G21,G22,G28,G29,G30,G31)</f>
        <v>2084344274.39486</v>
      </c>
      <c r="H19" s="337">
        <f>F19+G19</f>
        <v>2224692988.8048601</v>
      </c>
    </row>
    <row r="20" spans="1:8" s="56" customFormat="1" ht="15.75">
      <c r="A20" s="334">
        <v>5.0999999999999996</v>
      </c>
      <c r="B20" s="338" t="s">
        <v>290</v>
      </c>
      <c r="C20" s="339">
        <v>14421721.609999999</v>
      </c>
      <c r="D20" s="339">
        <v>7515980.8399999999</v>
      </c>
      <c r="E20" s="340">
        <f t="shared" si="2"/>
        <v>21937702.449999999</v>
      </c>
      <c r="F20" s="339">
        <v>6945371.79</v>
      </c>
      <c r="G20" s="339">
        <v>22202755.710000001</v>
      </c>
      <c r="H20" s="341">
        <f>F20+G20</f>
        <v>29148127.5</v>
      </c>
    </row>
    <row r="21" spans="1:8" s="56" customFormat="1" ht="15.75">
      <c r="A21" s="334">
        <v>5.2</v>
      </c>
      <c r="B21" s="338" t="s">
        <v>291</v>
      </c>
      <c r="C21" s="339">
        <v>78065560.109999999</v>
      </c>
      <c r="D21" s="339">
        <v>103991028.09999999</v>
      </c>
      <c r="E21" s="340">
        <f t="shared" si="2"/>
        <v>182056588.20999998</v>
      </c>
      <c r="F21" s="339">
        <v>78939393.390000001</v>
      </c>
      <c r="G21" s="339">
        <v>93537413</v>
      </c>
      <c r="H21" s="341">
        <f>F21+G21</f>
        <v>172476806.38999999</v>
      </c>
    </row>
    <row r="22" spans="1:8" s="56" customFormat="1" ht="15.75">
      <c r="A22" s="334">
        <v>5.3</v>
      </c>
      <c r="B22" s="338" t="s">
        <v>292</v>
      </c>
      <c r="C22" s="340">
        <f>SUM(C23:C27)</f>
        <v>627031</v>
      </c>
      <c r="D22" s="340">
        <f>SUM(D23:D27)</f>
        <v>1799382761</v>
      </c>
      <c r="E22" s="340">
        <f>C22+D22</f>
        <v>1800009792</v>
      </c>
      <c r="F22" s="340">
        <f>SUM(F23:F27)</f>
        <v>205246.22</v>
      </c>
      <c r="G22" s="340">
        <f>SUM(G23:G27)</f>
        <v>1182772504.9848597</v>
      </c>
      <c r="H22" s="341">
        <f t="shared" si="1"/>
        <v>1182977751.2048597</v>
      </c>
    </row>
    <row r="23" spans="1:8" s="56" customFormat="1" ht="15.75">
      <c r="A23" s="334" t="s">
        <v>293</v>
      </c>
      <c r="B23" s="342" t="s">
        <v>294</v>
      </c>
      <c r="C23" s="339">
        <v>480831</v>
      </c>
      <c r="D23" s="339">
        <v>961575470.83207929</v>
      </c>
      <c r="E23" s="340">
        <f t="shared" si="2"/>
        <v>962056301.83207929</v>
      </c>
      <c r="F23" s="339">
        <v>42531</v>
      </c>
      <c r="G23" s="339">
        <v>410935794.46985966</v>
      </c>
      <c r="H23" s="341">
        <f t="shared" si="1"/>
        <v>410978325.46985966</v>
      </c>
    </row>
    <row r="24" spans="1:8" s="56" customFormat="1" ht="15.75">
      <c r="A24" s="334" t="s">
        <v>295</v>
      </c>
      <c r="B24" s="342" t="s">
        <v>296</v>
      </c>
      <c r="C24" s="339">
        <v>11000</v>
      </c>
      <c r="D24" s="339">
        <v>506673177.88860071</v>
      </c>
      <c r="E24" s="340">
        <f t="shared" si="2"/>
        <v>506684177.88860071</v>
      </c>
      <c r="F24" s="339">
        <v>11000</v>
      </c>
      <c r="G24" s="339">
        <v>143431537.03560001</v>
      </c>
      <c r="H24" s="341">
        <f t="shared" si="1"/>
        <v>143442537.03560001</v>
      </c>
    </row>
    <row r="25" spans="1:8" s="56" customFormat="1" ht="15.75">
      <c r="A25" s="334" t="s">
        <v>297</v>
      </c>
      <c r="B25" s="343" t="s">
        <v>298</v>
      </c>
      <c r="C25" s="339">
        <v>0</v>
      </c>
      <c r="D25" s="339">
        <v>52926923.0766</v>
      </c>
      <c r="E25" s="340">
        <f t="shared" si="2"/>
        <v>52926923.0766</v>
      </c>
      <c r="F25" s="339">
        <v>0</v>
      </c>
      <c r="G25" s="339">
        <v>37847904.600000001</v>
      </c>
      <c r="H25" s="341">
        <f t="shared" si="1"/>
        <v>37847904.600000001</v>
      </c>
    </row>
    <row r="26" spans="1:8" s="56" customFormat="1" ht="15.75">
      <c r="A26" s="334" t="s">
        <v>299</v>
      </c>
      <c r="B26" s="342" t="s">
        <v>300</v>
      </c>
      <c r="C26" s="339">
        <v>100200</v>
      </c>
      <c r="D26" s="339">
        <v>190306544.81639975</v>
      </c>
      <c r="E26" s="340">
        <f t="shared" si="2"/>
        <v>190406744.81639975</v>
      </c>
      <c r="F26" s="339">
        <v>4000</v>
      </c>
      <c r="G26" s="339">
        <v>48368698.679400004</v>
      </c>
      <c r="H26" s="341">
        <f t="shared" si="1"/>
        <v>48372698.679400004</v>
      </c>
    </row>
    <row r="27" spans="1:8" s="56" customFormat="1" ht="15.75">
      <c r="A27" s="334" t="s">
        <v>301</v>
      </c>
      <c r="B27" s="342" t="s">
        <v>302</v>
      </c>
      <c r="C27" s="339">
        <v>35000</v>
      </c>
      <c r="D27" s="339">
        <v>87900644.386320129</v>
      </c>
      <c r="E27" s="340">
        <f t="shared" si="2"/>
        <v>87935644.386320129</v>
      </c>
      <c r="F27" s="339">
        <v>147715.22</v>
      </c>
      <c r="G27" s="339">
        <v>542188570.20000005</v>
      </c>
      <c r="H27" s="341">
        <f t="shared" si="1"/>
        <v>542336285.42000008</v>
      </c>
    </row>
    <row r="28" spans="1:8" s="56" customFormat="1" ht="15.75">
      <c r="A28" s="334">
        <v>5.4</v>
      </c>
      <c r="B28" s="338" t="s">
        <v>303</v>
      </c>
      <c r="C28" s="339">
        <v>3836951.6</v>
      </c>
      <c r="D28" s="339">
        <v>183786317.40000001</v>
      </c>
      <c r="E28" s="340">
        <f t="shared" si="2"/>
        <v>187623269</v>
      </c>
      <c r="F28" s="339">
        <v>5513505.0099999998</v>
      </c>
      <c r="G28" s="339">
        <v>151979962.90000001</v>
      </c>
      <c r="H28" s="341">
        <f t="shared" si="1"/>
        <v>157493467.91</v>
      </c>
    </row>
    <row r="29" spans="1:8" s="56" customFormat="1" ht="15.75">
      <c r="A29" s="334">
        <v>5.5</v>
      </c>
      <c r="B29" s="338" t="s">
        <v>304</v>
      </c>
      <c r="C29" s="339">
        <v>10000000</v>
      </c>
      <c r="D29" s="339">
        <v>317417700</v>
      </c>
      <c r="E29" s="340">
        <f t="shared" si="2"/>
        <v>327417700</v>
      </c>
      <c r="F29" s="339">
        <v>10000000</v>
      </c>
      <c r="G29" s="339">
        <v>181623850</v>
      </c>
      <c r="H29" s="341">
        <f t="shared" si="1"/>
        <v>191623850</v>
      </c>
    </row>
    <row r="30" spans="1:8" s="56" customFormat="1" ht="15.75">
      <c r="A30" s="334">
        <v>5.6</v>
      </c>
      <c r="B30" s="338" t="s">
        <v>305</v>
      </c>
      <c r="C30" s="339">
        <v>9000000</v>
      </c>
      <c r="D30" s="339">
        <v>217805544.90000001</v>
      </c>
      <c r="E30" s="340">
        <f t="shared" si="2"/>
        <v>226805544.90000001</v>
      </c>
      <c r="F30" s="339">
        <v>0</v>
      </c>
      <c r="G30" s="339">
        <v>186089824.90000001</v>
      </c>
      <c r="H30" s="341">
        <f t="shared" si="1"/>
        <v>186089824.90000001</v>
      </c>
    </row>
    <row r="31" spans="1:8" s="56" customFormat="1" ht="15.75">
      <c r="A31" s="334">
        <v>5.7</v>
      </c>
      <c r="B31" s="338" t="s">
        <v>306</v>
      </c>
      <c r="C31" s="339">
        <v>45745198</v>
      </c>
      <c r="D31" s="339">
        <v>462404502.39999998</v>
      </c>
      <c r="E31" s="340">
        <f t="shared" si="2"/>
        <v>508149700.39999998</v>
      </c>
      <c r="F31" s="339">
        <v>38745198</v>
      </c>
      <c r="G31" s="339">
        <v>266137962.90000001</v>
      </c>
      <c r="H31" s="341">
        <f t="shared" si="1"/>
        <v>304883160.89999998</v>
      </c>
    </row>
    <row r="32" spans="1:8" s="56" customFormat="1" ht="15.75">
      <c r="A32" s="334">
        <v>6</v>
      </c>
      <c r="B32" s="335" t="s">
        <v>307</v>
      </c>
      <c r="C32" s="336">
        <f>SUM(C33:C39)</f>
        <v>151995399.00000003</v>
      </c>
      <c r="D32" s="336">
        <f>SUM(D33:D39)</f>
        <v>400052194.13999999</v>
      </c>
      <c r="E32" s="336">
        <f t="shared" si="2"/>
        <v>552047593.13999999</v>
      </c>
      <c r="F32" s="336">
        <f>SUM(F33:F39)</f>
        <v>155752748.56999999</v>
      </c>
      <c r="G32" s="336">
        <f>SUM(G33:G39)</f>
        <v>372043513.70000005</v>
      </c>
      <c r="H32" s="337">
        <f t="shared" si="1"/>
        <v>527796262.27000004</v>
      </c>
    </row>
    <row r="33" spans="1:8" s="56" customFormat="1" ht="30">
      <c r="A33" s="334">
        <v>6.1</v>
      </c>
      <c r="B33" s="338" t="s">
        <v>488</v>
      </c>
      <c r="C33" s="339">
        <v>9952280</v>
      </c>
      <c r="D33" s="339">
        <v>255879612.41000003</v>
      </c>
      <c r="E33" s="340">
        <f t="shared" si="2"/>
        <v>265831892.41000003</v>
      </c>
      <c r="F33" s="339">
        <v>89281164.569999993</v>
      </c>
      <c r="G33" s="339">
        <v>168216657.40000001</v>
      </c>
      <c r="H33" s="341">
        <f t="shared" si="1"/>
        <v>257497821.97</v>
      </c>
    </row>
    <row r="34" spans="1:8" s="56" customFormat="1" ht="30">
      <c r="A34" s="334">
        <v>6.2</v>
      </c>
      <c r="B34" s="338" t="s">
        <v>308</v>
      </c>
      <c r="C34" s="339">
        <v>142043119.00000003</v>
      </c>
      <c r="D34" s="339">
        <v>144172581.72999999</v>
      </c>
      <c r="E34" s="340">
        <f t="shared" si="2"/>
        <v>286215700.73000002</v>
      </c>
      <c r="F34" s="339">
        <v>66471584</v>
      </c>
      <c r="G34" s="339">
        <v>203826856.30000001</v>
      </c>
      <c r="H34" s="341">
        <f t="shared" si="1"/>
        <v>270298440.30000001</v>
      </c>
    </row>
    <row r="35" spans="1:8" s="56" customFormat="1" ht="30">
      <c r="A35" s="334">
        <v>6.3</v>
      </c>
      <c r="B35" s="338" t="s">
        <v>309</v>
      </c>
      <c r="C35" s="339">
        <v>0</v>
      </c>
      <c r="D35" s="339">
        <v>0</v>
      </c>
      <c r="E35" s="340">
        <f t="shared" si="2"/>
        <v>0</v>
      </c>
      <c r="F35" s="339">
        <v>0</v>
      </c>
      <c r="G35" s="339">
        <v>0</v>
      </c>
      <c r="H35" s="341">
        <f t="shared" si="1"/>
        <v>0</v>
      </c>
    </row>
    <row r="36" spans="1:8" s="56" customFormat="1" ht="15.75">
      <c r="A36" s="334">
        <v>6.4</v>
      </c>
      <c r="B36" s="338" t="s">
        <v>310</v>
      </c>
      <c r="C36" s="339">
        <v>0</v>
      </c>
      <c r="D36" s="339">
        <v>0</v>
      </c>
      <c r="E36" s="340">
        <f t="shared" si="2"/>
        <v>0</v>
      </c>
      <c r="F36" s="339">
        <v>0</v>
      </c>
      <c r="G36" s="339">
        <v>0</v>
      </c>
      <c r="H36" s="341">
        <f t="shared" si="1"/>
        <v>0</v>
      </c>
    </row>
    <row r="37" spans="1:8" s="56" customFormat="1" ht="15.75">
      <c r="A37" s="334">
        <v>6.5</v>
      </c>
      <c r="B37" s="338" t="s">
        <v>311</v>
      </c>
      <c r="C37" s="339">
        <v>0</v>
      </c>
      <c r="D37" s="339">
        <v>0</v>
      </c>
      <c r="E37" s="340">
        <f t="shared" si="2"/>
        <v>0</v>
      </c>
      <c r="F37" s="339">
        <v>0</v>
      </c>
      <c r="G37" s="339">
        <v>0</v>
      </c>
      <c r="H37" s="341">
        <f t="shared" si="1"/>
        <v>0</v>
      </c>
    </row>
    <row r="38" spans="1:8" s="56" customFormat="1" ht="30">
      <c r="A38" s="334">
        <v>6.6</v>
      </c>
      <c r="B38" s="338" t="s">
        <v>312</v>
      </c>
      <c r="C38" s="339">
        <v>0</v>
      </c>
      <c r="D38" s="339">
        <v>0</v>
      </c>
      <c r="E38" s="340">
        <f t="shared" si="2"/>
        <v>0</v>
      </c>
      <c r="F38" s="339">
        <v>0</v>
      </c>
      <c r="G38" s="339">
        <v>0</v>
      </c>
      <c r="H38" s="341">
        <f t="shared" si="1"/>
        <v>0</v>
      </c>
    </row>
    <row r="39" spans="1:8" s="56" customFormat="1" ht="30">
      <c r="A39" s="334">
        <v>6.7</v>
      </c>
      <c r="B39" s="338" t="s">
        <v>313</v>
      </c>
      <c r="C39" s="339">
        <v>0</v>
      </c>
      <c r="D39" s="339">
        <v>0</v>
      </c>
      <c r="E39" s="340">
        <f t="shared" si="2"/>
        <v>0</v>
      </c>
      <c r="F39" s="339">
        <v>0</v>
      </c>
      <c r="G39" s="339">
        <v>0</v>
      </c>
      <c r="H39" s="341">
        <f t="shared" si="1"/>
        <v>0</v>
      </c>
    </row>
    <row r="40" spans="1:8" s="56" customFormat="1" ht="15.75">
      <c r="A40" s="334">
        <v>7</v>
      </c>
      <c r="B40" s="335" t="s">
        <v>314</v>
      </c>
      <c r="C40" s="336">
        <f>SUM(C41:C44)-C41-C42</f>
        <v>110334164.94999973</v>
      </c>
      <c r="D40" s="336">
        <f>SUM(D41:D44)-D41-D42</f>
        <v>2062588.1449927101</v>
      </c>
      <c r="E40" s="336">
        <f t="shared" si="2"/>
        <v>112396753.09499244</v>
      </c>
      <c r="F40" s="336">
        <f>SUM(F41:F44)-F41-F42</f>
        <v>110090824.81999972</v>
      </c>
      <c r="G40" s="336">
        <f>SUM(G41:G44)-G41-G42</f>
        <v>2029316.6449927101</v>
      </c>
      <c r="H40" s="337">
        <f t="shared" si="1"/>
        <v>112120141.46499243</v>
      </c>
    </row>
    <row r="41" spans="1:8" s="56" customFormat="1" ht="30">
      <c r="A41" s="334">
        <v>7.1</v>
      </c>
      <c r="B41" s="338" t="s">
        <v>315</v>
      </c>
      <c r="C41" s="339">
        <v>16600847.080000002</v>
      </c>
      <c r="D41" s="339">
        <v>155259</v>
      </c>
      <c r="E41" s="340">
        <f t="shared" si="2"/>
        <v>16756106.080000002</v>
      </c>
      <c r="F41" s="339">
        <v>6341831.2800000012</v>
      </c>
      <c r="G41" s="339">
        <v>16275.67884800001</v>
      </c>
      <c r="H41" s="341">
        <f t="shared" si="1"/>
        <v>6358106.9588480014</v>
      </c>
    </row>
    <row r="42" spans="1:8" s="56" customFormat="1" ht="30">
      <c r="A42" s="334">
        <v>7.2</v>
      </c>
      <c r="B42" s="338" t="s">
        <v>316</v>
      </c>
      <c r="C42" s="339">
        <v>0</v>
      </c>
      <c r="D42" s="339">
        <v>0</v>
      </c>
      <c r="E42" s="340">
        <f t="shared" si="2"/>
        <v>0</v>
      </c>
      <c r="F42" s="339">
        <v>0</v>
      </c>
      <c r="G42" s="339">
        <v>0</v>
      </c>
      <c r="H42" s="341">
        <f t="shared" si="1"/>
        <v>0</v>
      </c>
    </row>
    <row r="43" spans="1:8" s="56" customFormat="1" ht="30">
      <c r="A43" s="334">
        <v>7.3</v>
      </c>
      <c r="B43" s="338" t="s">
        <v>317</v>
      </c>
      <c r="C43" s="339">
        <v>110334164.94999973</v>
      </c>
      <c r="D43" s="339">
        <v>2062588.1449927101</v>
      </c>
      <c r="E43" s="340">
        <f t="shared" si="2"/>
        <v>112396753.09499244</v>
      </c>
      <c r="F43" s="339">
        <v>110090824.81999972</v>
      </c>
      <c r="G43" s="339">
        <v>2029316.6449927101</v>
      </c>
      <c r="H43" s="341">
        <f t="shared" si="1"/>
        <v>112120141.46499243</v>
      </c>
    </row>
    <row r="44" spans="1:8" s="56" customFormat="1" ht="30">
      <c r="A44" s="334">
        <v>7.4</v>
      </c>
      <c r="B44" s="338" t="s">
        <v>318</v>
      </c>
      <c r="C44" s="339">
        <v>0</v>
      </c>
      <c r="D44" s="339">
        <v>0</v>
      </c>
      <c r="E44" s="340">
        <f t="shared" si="2"/>
        <v>0</v>
      </c>
      <c r="F44" s="339">
        <v>0</v>
      </c>
      <c r="G44" s="339">
        <v>0</v>
      </c>
      <c r="H44" s="341">
        <f t="shared" si="1"/>
        <v>0</v>
      </c>
    </row>
    <row r="45" spans="1:8" s="56" customFormat="1" ht="15.75">
      <c r="A45" s="334">
        <v>8</v>
      </c>
      <c r="B45" s="335" t="s">
        <v>319</v>
      </c>
      <c r="C45" s="336">
        <f>SUM(C46:C52)</f>
        <v>3255564.5</v>
      </c>
      <c r="D45" s="336">
        <f t="shared" ref="D45" si="9">SUM(D46:D52)</f>
        <v>49100854.242477596</v>
      </c>
      <c r="E45" s="336">
        <f t="shared" si="2"/>
        <v>52356418.742477596</v>
      </c>
      <c r="F45" s="336">
        <f t="shared" ref="F45:G45" si="10">SUM(F46:F52)</f>
        <v>3258605.9171378622</v>
      </c>
      <c r="G45" s="336">
        <f t="shared" si="10"/>
        <v>45189745.803874806</v>
      </c>
      <c r="H45" s="337">
        <f t="shared" si="1"/>
        <v>48448351.721012667</v>
      </c>
    </row>
    <row r="46" spans="1:8" s="56" customFormat="1" ht="15.75">
      <c r="A46" s="334">
        <v>8.1</v>
      </c>
      <c r="B46" s="338" t="s">
        <v>320</v>
      </c>
      <c r="C46" s="339">
        <v>0</v>
      </c>
      <c r="D46" s="339">
        <v>0</v>
      </c>
      <c r="E46" s="340">
        <f t="shared" si="2"/>
        <v>0</v>
      </c>
      <c r="F46" s="339">
        <v>0</v>
      </c>
      <c r="G46" s="339">
        <v>0</v>
      </c>
      <c r="H46" s="341">
        <f t="shared" si="1"/>
        <v>0</v>
      </c>
    </row>
    <row r="47" spans="1:8" s="56" customFormat="1" ht="15.75">
      <c r="A47" s="334">
        <v>8.1999999999999993</v>
      </c>
      <c r="B47" s="338" t="s">
        <v>321</v>
      </c>
      <c r="C47" s="339">
        <v>596059</v>
      </c>
      <c r="D47" s="339">
        <v>9933258.9463007972</v>
      </c>
      <c r="E47" s="340">
        <f t="shared" si="2"/>
        <v>10529317.946300797</v>
      </c>
      <c r="F47" s="339">
        <v>688201.41713786195</v>
      </c>
      <c r="G47" s="339">
        <v>8678711.3077056017</v>
      </c>
      <c r="H47" s="341">
        <f t="shared" si="1"/>
        <v>9366912.7248434629</v>
      </c>
    </row>
    <row r="48" spans="1:8" s="56" customFormat="1" ht="15.75">
      <c r="A48" s="334">
        <v>8.3000000000000007</v>
      </c>
      <c r="B48" s="338" t="s">
        <v>322</v>
      </c>
      <c r="C48" s="339">
        <v>481638</v>
      </c>
      <c r="D48" s="339">
        <v>8736830.212924799</v>
      </c>
      <c r="E48" s="340">
        <f t="shared" si="2"/>
        <v>9218468.212924799</v>
      </c>
      <c r="F48" s="339">
        <v>453779</v>
      </c>
      <c r="G48" s="339">
        <v>7754604.5034696013</v>
      </c>
      <c r="H48" s="341">
        <f t="shared" si="1"/>
        <v>8208383.5034696013</v>
      </c>
    </row>
    <row r="49" spans="1:8" s="56" customFormat="1" ht="15.75">
      <c r="A49" s="334">
        <v>8.4</v>
      </c>
      <c r="B49" s="338" t="s">
        <v>323</v>
      </c>
      <c r="C49" s="339">
        <v>467353</v>
      </c>
      <c r="D49" s="339">
        <v>7117725.4924919996</v>
      </c>
      <c r="E49" s="340">
        <f t="shared" si="2"/>
        <v>7585078.4924919996</v>
      </c>
      <c r="F49" s="339">
        <v>389658</v>
      </c>
      <c r="G49" s="339">
        <v>6935029.2643056</v>
      </c>
      <c r="H49" s="341">
        <f t="shared" si="1"/>
        <v>7324687.2643056</v>
      </c>
    </row>
    <row r="50" spans="1:8" s="56" customFormat="1" ht="15.75">
      <c r="A50" s="334">
        <v>8.5</v>
      </c>
      <c r="B50" s="338" t="s">
        <v>324</v>
      </c>
      <c r="C50" s="339">
        <v>430658</v>
      </c>
      <c r="D50" s="339">
        <v>6194464.0832400005</v>
      </c>
      <c r="E50" s="340">
        <f t="shared" si="2"/>
        <v>6625122.0832400005</v>
      </c>
      <c r="F50" s="339">
        <v>375373</v>
      </c>
      <c r="G50" s="339">
        <v>5517979.0882740002</v>
      </c>
      <c r="H50" s="341">
        <f t="shared" si="1"/>
        <v>5893352.0882740002</v>
      </c>
    </row>
    <row r="51" spans="1:8" s="56" customFormat="1" ht="15.75">
      <c r="A51" s="334">
        <v>8.6</v>
      </c>
      <c r="B51" s="338" t="s">
        <v>325</v>
      </c>
      <c r="C51" s="339">
        <v>417978</v>
      </c>
      <c r="D51" s="339">
        <v>5159418.9092399999</v>
      </c>
      <c r="E51" s="340">
        <f t="shared" si="2"/>
        <v>5577396.9092399999</v>
      </c>
      <c r="F51" s="339">
        <v>338678</v>
      </c>
      <c r="G51" s="339">
        <v>4589491.7575800009</v>
      </c>
      <c r="H51" s="341">
        <f t="shared" si="1"/>
        <v>4928169.7575800009</v>
      </c>
    </row>
    <row r="52" spans="1:8" s="56" customFormat="1" ht="15.75">
      <c r="A52" s="334">
        <v>8.6999999999999993</v>
      </c>
      <c r="B52" s="338" t="s">
        <v>326</v>
      </c>
      <c r="C52" s="339">
        <v>861878.5</v>
      </c>
      <c r="D52" s="339">
        <v>11959156.598280001</v>
      </c>
      <c r="E52" s="340">
        <f t="shared" si="2"/>
        <v>12821035.098280001</v>
      </c>
      <c r="F52" s="339">
        <v>1012916.5</v>
      </c>
      <c r="G52" s="339">
        <v>11713929.882540001</v>
      </c>
      <c r="H52" s="341">
        <f t="shared" si="1"/>
        <v>12726846.382540001</v>
      </c>
    </row>
    <row r="53" spans="1:8" s="56" customFormat="1" ht="30.75" thickBot="1">
      <c r="A53" s="137">
        <v>9</v>
      </c>
      <c r="B53" s="344" t="s">
        <v>327</v>
      </c>
      <c r="C53" s="345">
        <v>408415.59</v>
      </c>
      <c r="D53" s="345">
        <v>2265132.85</v>
      </c>
      <c r="E53" s="345">
        <f>C53+D53</f>
        <v>2673548.44</v>
      </c>
      <c r="F53" s="345">
        <v>483551</v>
      </c>
      <c r="G53" s="345">
        <v>5750730</v>
      </c>
      <c r="H53" s="346">
        <f t="shared" si="1"/>
        <v>6234281</v>
      </c>
    </row>
  </sheetData>
  <mergeCells count="4">
    <mergeCell ref="A5:A6"/>
    <mergeCell ref="B5:B6"/>
    <mergeCell ref="C5:E5"/>
    <mergeCell ref="F5:H5"/>
  </mergeCells>
  <dataValidations count="1">
    <dataValidation type="date" operator="greaterThanOrEqual" allowBlank="1" showInputMessage="1" showErrorMessage="1" error="Date" promptTitle="Reporting Period" sqref="B2">
      <formula1>36526</formula1>
    </dataValidation>
  </dataValidations>
  <pageMargins left="0.25" right="0.25" top="0.75" bottom="0.75" header="0.3" footer="0.3"/>
  <pageSetup paperSize="9" scale="5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18"/>
  <sheetViews>
    <sheetView zoomScaleNormal="100" workbookViewId="0">
      <pane xSplit="1" ySplit="4" topLeftCell="B5" activePane="bottomRight" state="frozen"/>
      <selection activeCell="B36" sqref="B36:C36"/>
      <selection pane="topRight" activeCell="B36" sqref="B36:C36"/>
      <selection pane="bottomLeft" activeCell="B36" sqref="B36:C36"/>
      <selection pane="bottomRight" activeCell="B28" sqref="B28"/>
    </sheetView>
  </sheetViews>
  <sheetFormatPr defaultColWidth="9.140625" defaultRowHeight="15"/>
  <cols>
    <col min="1" max="1" width="9.42578125" style="44" bestFit="1" customWidth="1"/>
    <col min="2" max="2" width="90.85546875" style="44" customWidth="1"/>
    <col min="3" max="4" width="14.85546875" style="44" customWidth="1"/>
    <col min="5" max="11" width="9.7109375" style="86" customWidth="1"/>
    <col min="12" max="16384" width="9.140625" style="86"/>
  </cols>
  <sheetData>
    <row r="1" spans="1:9">
      <c r="A1" s="41" t="s">
        <v>190</v>
      </c>
      <c r="B1" s="43" t="str">
        <f>Info!C2</f>
        <v>სს ”ლიბერთი ბანკი”</v>
      </c>
      <c r="C1" s="43"/>
    </row>
    <row r="2" spans="1:9">
      <c r="A2" s="41" t="s">
        <v>191</v>
      </c>
      <c r="B2" s="87">
        <f>'1. key ratios'!B2</f>
        <v>44196</v>
      </c>
      <c r="C2" s="46"/>
      <c r="D2" s="47"/>
      <c r="E2" s="320"/>
      <c r="F2" s="320"/>
      <c r="G2" s="320"/>
      <c r="H2" s="320"/>
    </row>
    <row r="3" spans="1:9">
      <c r="A3" s="41"/>
      <c r="B3" s="43"/>
      <c r="C3" s="46"/>
      <c r="D3" s="47"/>
      <c r="E3" s="320"/>
      <c r="F3" s="320"/>
      <c r="G3" s="320"/>
      <c r="H3" s="320"/>
    </row>
    <row r="4" spans="1:9" ht="15" customHeight="1" thickBot="1">
      <c r="A4" s="321" t="s">
        <v>411</v>
      </c>
      <c r="B4" s="322" t="s">
        <v>189</v>
      </c>
      <c r="C4" s="321"/>
      <c r="D4" s="323" t="s">
        <v>94</v>
      </c>
    </row>
    <row r="5" spans="1:9" ht="15" customHeight="1">
      <c r="A5" s="483" t="s">
        <v>26</v>
      </c>
      <c r="B5" s="484"/>
      <c r="C5" s="425" t="s">
        <v>638</v>
      </c>
      <c r="D5" s="426" t="s">
        <v>636</v>
      </c>
    </row>
    <row r="6" spans="1:9" ht="15" customHeight="1">
      <c r="A6" s="324">
        <v>1</v>
      </c>
      <c r="B6" s="485" t="s">
        <v>194</v>
      </c>
      <c r="C6" s="486">
        <f>C7+C9+C10</f>
        <v>1802773675.9819503</v>
      </c>
      <c r="D6" s="487">
        <f>D7+D9+D10</f>
        <v>1648923127.4430413</v>
      </c>
      <c r="H6" s="427"/>
      <c r="I6" s="427"/>
    </row>
    <row r="7" spans="1:9" ht="15" customHeight="1">
      <c r="A7" s="324">
        <v>1.1000000000000001</v>
      </c>
      <c r="B7" s="488" t="s">
        <v>609</v>
      </c>
      <c r="C7" s="489">
        <v>1764850263.7941375</v>
      </c>
      <c r="D7" s="490">
        <v>1599721772.1414185</v>
      </c>
      <c r="H7" s="427"/>
      <c r="I7" s="427"/>
    </row>
    <row r="8" spans="1:9" ht="30">
      <c r="A8" s="324" t="s">
        <v>254</v>
      </c>
      <c r="B8" s="491" t="s">
        <v>405</v>
      </c>
      <c r="C8" s="489">
        <v>0</v>
      </c>
      <c r="D8" s="490">
        <v>0</v>
      </c>
      <c r="H8" s="427"/>
      <c r="I8" s="427"/>
    </row>
    <row r="9" spans="1:9" ht="15" customHeight="1">
      <c r="A9" s="324">
        <v>1.2</v>
      </c>
      <c r="B9" s="488" t="s">
        <v>22</v>
      </c>
      <c r="C9" s="489">
        <v>22533462.118989997</v>
      </c>
      <c r="D9" s="490">
        <v>36684352.895354643</v>
      </c>
      <c r="H9" s="427"/>
      <c r="I9" s="427"/>
    </row>
    <row r="10" spans="1:9" ht="15" customHeight="1">
      <c r="A10" s="324">
        <v>1.3</v>
      </c>
      <c r="B10" s="492" t="s">
        <v>77</v>
      </c>
      <c r="C10" s="493">
        <v>15389950.068822881</v>
      </c>
      <c r="D10" s="494">
        <v>12517002.406268001</v>
      </c>
      <c r="H10" s="427"/>
      <c r="I10" s="427"/>
    </row>
    <row r="11" spans="1:9" ht="15" customHeight="1">
      <c r="A11" s="324">
        <v>2</v>
      </c>
      <c r="B11" s="485" t="s">
        <v>195</v>
      </c>
      <c r="C11" s="489">
        <v>42402189.649999894</v>
      </c>
      <c r="D11" s="490">
        <v>17478868.699999623</v>
      </c>
      <c r="H11" s="427"/>
      <c r="I11" s="427"/>
    </row>
    <row r="12" spans="1:9" ht="15" customHeight="1">
      <c r="A12" s="325">
        <v>3</v>
      </c>
      <c r="B12" s="495" t="s">
        <v>193</v>
      </c>
      <c r="C12" s="493">
        <v>381833772.73749995</v>
      </c>
      <c r="D12" s="494">
        <v>400856479.99999988</v>
      </c>
      <c r="H12" s="427"/>
      <c r="I12" s="427"/>
    </row>
    <row r="13" spans="1:9" ht="15" customHeight="1" thickBot="1">
      <c r="A13" s="276">
        <v>4</v>
      </c>
      <c r="B13" s="326" t="s">
        <v>255</v>
      </c>
      <c r="C13" s="327">
        <f>C6+C11+C12</f>
        <v>2227009638.3694501</v>
      </c>
      <c r="D13" s="496">
        <f>D6+D11+D12</f>
        <v>2067258476.1430407</v>
      </c>
      <c r="H13" s="427"/>
      <c r="I13" s="427"/>
    </row>
    <row r="14" spans="1:9">
      <c r="B14" s="61"/>
    </row>
    <row r="15" spans="1:9" ht="30">
      <c r="B15" s="328" t="s">
        <v>610</v>
      </c>
    </row>
    <row r="16" spans="1:9">
      <c r="B16" s="328"/>
    </row>
    <row r="17" spans="2:2">
      <c r="B17" s="328"/>
    </row>
    <row r="18" spans="2:2">
      <c r="B18" s="328"/>
    </row>
  </sheetData>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0"/>
  <sheetViews>
    <sheetView showGridLines="0" zoomScaleNormal="100" workbookViewId="0">
      <pane xSplit="1" ySplit="4" topLeftCell="B6" activePane="bottomRight" state="frozen"/>
      <selection activeCell="B36" sqref="B36:C36"/>
      <selection pane="topRight" activeCell="B36" sqref="B36:C36"/>
      <selection pane="bottomLeft" activeCell="B36" sqref="B36:C36"/>
      <selection pane="bottomRight" activeCell="D36" sqref="D36"/>
    </sheetView>
  </sheetViews>
  <sheetFormatPr defaultColWidth="9.140625" defaultRowHeight="15.75"/>
  <cols>
    <col min="1" max="1" width="9.5703125" style="44" customWidth="1"/>
    <col min="2" max="2" width="87.5703125" style="44" customWidth="1"/>
    <col min="3" max="3" width="16.140625" style="44" customWidth="1"/>
    <col min="4" max="16384" width="9.140625" style="45"/>
  </cols>
  <sheetData>
    <row r="1" spans="1:3">
      <c r="A1" s="44" t="s">
        <v>190</v>
      </c>
      <c r="B1" s="44" t="str">
        <f>Info!C2</f>
        <v>სს ”ლიბერთი ბანკი”</v>
      </c>
    </row>
    <row r="2" spans="1:3">
      <c r="A2" s="44" t="s">
        <v>191</v>
      </c>
      <c r="B2" s="87">
        <f>'1. key ratios'!B2</f>
        <v>44196</v>
      </c>
    </row>
    <row r="4" spans="1:3" ht="16.5" customHeight="1" thickBot="1">
      <c r="A4" s="302" t="s">
        <v>412</v>
      </c>
      <c r="B4" s="303" t="s">
        <v>150</v>
      </c>
      <c r="C4" s="304"/>
    </row>
    <row r="5" spans="1:3">
      <c r="A5" s="305"/>
      <c r="B5" s="519" t="s">
        <v>151</v>
      </c>
      <c r="C5" s="520"/>
    </row>
    <row r="6" spans="1:3">
      <c r="A6" s="306">
        <v>1</v>
      </c>
      <c r="B6" s="307" t="s">
        <v>617</v>
      </c>
      <c r="C6" s="308"/>
    </row>
    <row r="7" spans="1:3">
      <c r="A7" s="306">
        <v>2</v>
      </c>
      <c r="B7" s="307" t="s">
        <v>622</v>
      </c>
      <c r="C7" s="308"/>
    </row>
    <row r="8" spans="1:3">
      <c r="A8" s="306">
        <v>3</v>
      </c>
      <c r="B8" s="307" t="s">
        <v>623</v>
      </c>
      <c r="C8" s="308"/>
    </row>
    <row r="9" spans="1:3">
      <c r="A9" s="306">
        <v>4</v>
      </c>
      <c r="B9" s="307" t="s">
        <v>624</v>
      </c>
      <c r="C9" s="308"/>
    </row>
    <row r="10" spans="1:3">
      <c r="A10" s="306">
        <v>5</v>
      </c>
      <c r="B10" s="307" t="s">
        <v>639</v>
      </c>
      <c r="C10" s="497"/>
    </row>
    <row r="11" spans="1:3">
      <c r="A11" s="306"/>
      <c r="B11" s="307"/>
      <c r="C11" s="497"/>
    </row>
    <row r="12" spans="1:3">
      <c r="A12" s="309"/>
      <c r="B12" s="521" t="s">
        <v>152</v>
      </c>
      <c r="C12" s="522"/>
    </row>
    <row r="13" spans="1:3">
      <c r="A13" s="306">
        <v>1</v>
      </c>
      <c r="B13" s="307" t="s">
        <v>618</v>
      </c>
      <c r="C13" s="310"/>
    </row>
    <row r="14" spans="1:3">
      <c r="A14" s="306">
        <v>2</v>
      </c>
      <c r="B14" s="307" t="s">
        <v>635</v>
      </c>
      <c r="C14" s="310"/>
    </row>
    <row r="15" spans="1:3">
      <c r="A15" s="306">
        <v>3</v>
      </c>
      <c r="B15" s="307" t="s">
        <v>625</v>
      </c>
      <c r="C15" s="310"/>
    </row>
    <row r="16" spans="1:3">
      <c r="A16" s="306">
        <v>4</v>
      </c>
      <c r="B16" s="307" t="s">
        <v>626</v>
      </c>
      <c r="C16" s="310"/>
    </row>
    <row r="17" spans="1:3">
      <c r="A17" s="306">
        <v>5</v>
      </c>
      <c r="B17" s="307" t="s">
        <v>640</v>
      </c>
      <c r="C17" s="310"/>
    </row>
    <row r="18" spans="1:3">
      <c r="A18" s="306"/>
      <c r="B18" s="311"/>
      <c r="C18" s="310"/>
    </row>
    <row r="19" spans="1:3" ht="15">
      <c r="A19" s="309"/>
      <c r="B19" s="523" t="s">
        <v>153</v>
      </c>
      <c r="C19" s="524"/>
    </row>
    <row r="20" spans="1:3">
      <c r="A20" s="306">
        <v>1</v>
      </c>
      <c r="B20" s="307" t="s">
        <v>627</v>
      </c>
      <c r="C20" s="499">
        <v>0.91985393346850919</v>
      </c>
    </row>
    <row r="21" spans="1:3">
      <c r="A21" s="306">
        <v>2</v>
      </c>
      <c r="B21" s="307" t="s">
        <v>628</v>
      </c>
      <c r="C21" s="499">
        <v>4.2325970853703127E-2</v>
      </c>
    </row>
    <row r="22" spans="1:3">
      <c r="A22" s="306">
        <v>3</v>
      </c>
      <c r="B22" s="307" t="s">
        <v>629</v>
      </c>
      <c r="C22" s="499">
        <v>1.0720064667454319E-2</v>
      </c>
    </row>
    <row r="23" spans="1:3">
      <c r="A23" s="306">
        <v>4</v>
      </c>
      <c r="B23" s="312" t="s">
        <v>630</v>
      </c>
      <c r="C23" s="499">
        <v>2.7100031010333221E-2</v>
      </c>
    </row>
    <row r="24" spans="1:3" ht="15.75" customHeight="1">
      <c r="A24" s="309"/>
      <c r="B24" s="313"/>
      <c r="C24" s="308"/>
    </row>
    <row r="25" spans="1:3" ht="28.5" customHeight="1">
      <c r="A25" s="309"/>
      <c r="B25" s="523" t="s">
        <v>275</v>
      </c>
      <c r="C25" s="524"/>
    </row>
    <row r="26" spans="1:3">
      <c r="A26" s="306">
        <v>1</v>
      </c>
      <c r="B26" s="311" t="s">
        <v>617</v>
      </c>
      <c r="C26" s="499">
        <v>0.30661797782283562</v>
      </c>
    </row>
    <row r="27" spans="1:3">
      <c r="A27" s="314">
        <v>2</v>
      </c>
      <c r="B27" s="315" t="s">
        <v>631</v>
      </c>
      <c r="C27" s="500">
        <v>0.3066179778228359</v>
      </c>
    </row>
    <row r="28" spans="1:3">
      <c r="A28" s="314">
        <v>3</v>
      </c>
      <c r="B28" s="315" t="s">
        <v>632</v>
      </c>
      <c r="C28" s="500">
        <v>0.3066179778228359</v>
      </c>
    </row>
    <row r="29" spans="1:3">
      <c r="A29" s="314"/>
      <c r="B29" s="315"/>
      <c r="C29" s="316"/>
    </row>
    <row r="30" spans="1:3" ht="16.5" thickBot="1">
      <c r="A30" s="317"/>
      <c r="B30" s="318"/>
      <c r="C30" s="319"/>
    </row>
  </sheetData>
  <mergeCells count="4">
    <mergeCell ref="B5:C5"/>
    <mergeCell ref="B12:C12"/>
    <mergeCell ref="B25:C25"/>
    <mergeCell ref="B19:C19"/>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7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60" zoomScaleNormal="60" workbookViewId="0">
      <pane xSplit="1" ySplit="5" topLeftCell="B6" activePane="bottomRight" state="frozen"/>
      <selection activeCell="B36" sqref="B36:C36"/>
      <selection pane="topRight" activeCell="B36" sqref="B36:C36"/>
      <selection pane="bottomLeft" activeCell="B36" sqref="B36:C36"/>
      <selection pane="bottomRight" activeCell="B36" sqref="B36:C36"/>
    </sheetView>
  </sheetViews>
  <sheetFormatPr defaultColWidth="9.140625" defaultRowHeight="15.75"/>
  <cols>
    <col min="1" max="1" width="9.42578125" style="44" bestFit="1" customWidth="1"/>
    <col min="2" max="2" width="47.42578125" style="44" customWidth="1"/>
    <col min="3" max="3" width="25.42578125" style="44" customWidth="1"/>
    <col min="4" max="4" width="20.7109375" style="44" customWidth="1"/>
    <col min="5" max="5" width="19.42578125" style="44" customWidth="1"/>
    <col min="6" max="6" width="12" style="45" bestFit="1" customWidth="1"/>
    <col min="7" max="7" width="12.42578125" style="45" bestFit="1" customWidth="1"/>
    <col min="8" max="16384" width="9.140625" style="45"/>
  </cols>
  <sheetData>
    <row r="1" spans="1:7">
      <c r="A1" s="41" t="s">
        <v>190</v>
      </c>
      <c r="B1" s="43" t="str">
        <f>Info!C2</f>
        <v>სს ”ლიბერთი ბანკი”</v>
      </c>
    </row>
    <row r="2" spans="1:7" s="215" customFormat="1" ht="15.75" customHeight="1">
      <c r="A2" s="215" t="s">
        <v>191</v>
      </c>
      <c r="B2" s="87">
        <f>'1. key ratios'!B2</f>
        <v>44196</v>
      </c>
    </row>
    <row r="3" spans="1:7" s="215" customFormat="1" ht="15.75" customHeight="1"/>
    <row r="4" spans="1:7" s="215" customFormat="1" ht="15.75" customHeight="1" thickBot="1">
      <c r="A4" s="280" t="s">
        <v>413</v>
      </c>
      <c r="B4" s="281" t="s">
        <v>265</v>
      </c>
      <c r="C4" s="282"/>
      <c r="D4" s="282"/>
      <c r="E4" s="261" t="s">
        <v>94</v>
      </c>
    </row>
    <row r="5" spans="1:7" s="287" customFormat="1" ht="17.45" customHeight="1">
      <c r="A5" s="283"/>
      <c r="B5" s="284"/>
      <c r="C5" s="285" t="s">
        <v>0</v>
      </c>
      <c r="D5" s="285" t="s">
        <v>1</v>
      </c>
      <c r="E5" s="286" t="s">
        <v>2</v>
      </c>
    </row>
    <row r="6" spans="1:7" s="56" customFormat="1" ht="14.45" customHeight="1">
      <c r="A6" s="288"/>
      <c r="B6" s="525" t="s">
        <v>233</v>
      </c>
      <c r="C6" s="525" t="s">
        <v>232</v>
      </c>
      <c r="D6" s="526" t="s">
        <v>231</v>
      </c>
      <c r="E6" s="527"/>
      <c r="G6" s="45"/>
    </row>
    <row r="7" spans="1:7" s="56" customFormat="1" ht="99.6" customHeight="1">
      <c r="A7" s="288"/>
      <c r="B7" s="525"/>
      <c r="C7" s="525"/>
      <c r="D7" s="289" t="s">
        <v>230</v>
      </c>
      <c r="E7" s="290" t="s">
        <v>526</v>
      </c>
      <c r="G7" s="45"/>
    </row>
    <row r="8" spans="1:7" ht="15">
      <c r="A8" s="291">
        <v>1</v>
      </c>
      <c r="B8" s="292" t="s">
        <v>155</v>
      </c>
      <c r="C8" s="293">
        <v>250115311.21999997</v>
      </c>
      <c r="D8" s="293"/>
      <c r="E8" s="294">
        <v>250115311.21999997</v>
      </c>
    </row>
    <row r="9" spans="1:7" ht="15">
      <c r="A9" s="291">
        <v>2</v>
      </c>
      <c r="B9" s="292" t="s">
        <v>156</v>
      </c>
      <c r="C9" s="293">
        <v>209677630.00999999</v>
      </c>
      <c r="D9" s="293"/>
      <c r="E9" s="294">
        <v>209677630.00999999</v>
      </c>
    </row>
    <row r="10" spans="1:7" ht="15">
      <c r="A10" s="291">
        <v>3</v>
      </c>
      <c r="B10" s="292" t="s">
        <v>229</v>
      </c>
      <c r="C10" s="293">
        <v>370483890.67000002</v>
      </c>
      <c r="D10" s="293"/>
      <c r="E10" s="294">
        <v>370483890.67000002</v>
      </c>
    </row>
    <row r="11" spans="1:7" ht="30">
      <c r="A11" s="291">
        <v>4</v>
      </c>
      <c r="B11" s="292" t="s">
        <v>186</v>
      </c>
      <c r="C11" s="293">
        <v>0</v>
      </c>
      <c r="D11" s="293"/>
      <c r="E11" s="294">
        <v>0</v>
      </c>
    </row>
    <row r="12" spans="1:7" ht="15">
      <c r="A12" s="291">
        <v>5</v>
      </c>
      <c r="B12" s="292" t="s">
        <v>158</v>
      </c>
      <c r="C12" s="293">
        <v>265217811.13999999</v>
      </c>
      <c r="D12" s="293"/>
      <c r="E12" s="294">
        <v>265217811.13999999</v>
      </c>
    </row>
    <row r="13" spans="1:7" ht="15">
      <c r="A13" s="291">
        <v>6.1</v>
      </c>
      <c r="B13" s="292" t="s">
        <v>159</v>
      </c>
      <c r="C13" s="295">
        <v>1672980140.4899893</v>
      </c>
      <c r="D13" s="293"/>
      <c r="E13" s="294">
        <v>1672980140.4899893</v>
      </c>
    </row>
    <row r="14" spans="1:7" ht="15">
      <c r="A14" s="291">
        <v>6.2</v>
      </c>
      <c r="B14" s="296" t="s">
        <v>160</v>
      </c>
      <c r="C14" s="295">
        <v>-117613974.60000025</v>
      </c>
      <c r="D14" s="293"/>
      <c r="E14" s="294">
        <v>-117613974.60000025</v>
      </c>
    </row>
    <row r="15" spans="1:7" ht="15">
      <c r="A15" s="291">
        <v>6</v>
      </c>
      <c r="B15" s="292" t="s">
        <v>228</v>
      </c>
      <c r="C15" s="293">
        <v>1555366165.8899889</v>
      </c>
      <c r="D15" s="293"/>
      <c r="E15" s="294">
        <v>1555366165.8899889</v>
      </c>
    </row>
    <row r="16" spans="1:7" ht="30">
      <c r="A16" s="291">
        <v>7</v>
      </c>
      <c r="B16" s="292" t="s">
        <v>162</v>
      </c>
      <c r="C16" s="293">
        <v>35827582.010000005</v>
      </c>
      <c r="D16" s="293"/>
      <c r="E16" s="294">
        <v>35827582.010000005</v>
      </c>
    </row>
    <row r="17" spans="1:7" ht="15">
      <c r="A17" s="291">
        <v>8</v>
      </c>
      <c r="B17" s="292" t="s">
        <v>163</v>
      </c>
      <c r="C17" s="293">
        <v>103192</v>
      </c>
      <c r="D17" s="293"/>
      <c r="E17" s="294">
        <v>103192</v>
      </c>
      <c r="F17" s="297"/>
      <c r="G17" s="297"/>
    </row>
    <row r="18" spans="1:7" ht="15">
      <c r="A18" s="291">
        <v>9</v>
      </c>
      <c r="B18" s="292" t="s">
        <v>164</v>
      </c>
      <c r="C18" s="293">
        <v>106733.3</v>
      </c>
      <c r="D18" s="293">
        <v>106733.3</v>
      </c>
      <c r="E18" s="294">
        <v>0</v>
      </c>
      <c r="G18" s="297"/>
    </row>
    <row r="19" spans="1:7" ht="30">
      <c r="A19" s="291">
        <v>10</v>
      </c>
      <c r="B19" s="292" t="s">
        <v>165</v>
      </c>
      <c r="C19" s="293">
        <v>238389424.87</v>
      </c>
      <c r="D19" s="293">
        <v>81366838.799999997</v>
      </c>
      <c r="E19" s="294">
        <v>157022586.06999999</v>
      </c>
      <c r="G19" s="297"/>
    </row>
    <row r="20" spans="1:7" ht="15">
      <c r="A20" s="291">
        <v>11</v>
      </c>
      <c r="B20" s="292" t="s">
        <v>166</v>
      </c>
      <c r="C20" s="293">
        <v>56678621.159999996</v>
      </c>
      <c r="D20" s="293"/>
      <c r="E20" s="294">
        <v>56678621.159999996</v>
      </c>
    </row>
    <row r="21" spans="1:7" ht="52.5" customHeight="1" thickBot="1">
      <c r="A21" s="298"/>
      <c r="B21" s="299" t="s">
        <v>489</v>
      </c>
      <c r="C21" s="300">
        <f>SUM(C8:C12, C15:C20)</f>
        <v>2981966362.269989</v>
      </c>
      <c r="D21" s="300">
        <f>SUM(D8:D12, D15:D20)</f>
        <v>81473572.099999994</v>
      </c>
      <c r="E21" s="301">
        <f>SUM(E8:E12, E15:E20)</f>
        <v>2900492790.1699891</v>
      </c>
    </row>
    <row r="22" spans="1:7" ht="15">
      <c r="A22" s="45"/>
      <c r="B22" s="45"/>
      <c r="C22" s="45"/>
      <c r="D22" s="45"/>
      <c r="E22" s="45"/>
    </row>
    <row r="23" spans="1:7" ht="15">
      <c r="A23" s="45"/>
      <c r="B23" s="45"/>
      <c r="C23" s="45"/>
      <c r="D23" s="45"/>
      <c r="E23" s="45"/>
    </row>
    <row r="24" spans="1:7">
      <c r="C24" s="428"/>
      <c r="D24" s="428"/>
      <c r="E24" s="428"/>
    </row>
    <row r="25" spans="1:7" s="44" customFormat="1">
      <c r="B25" s="279"/>
      <c r="F25" s="45"/>
      <c r="G25" s="45"/>
    </row>
    <row r="26" spans="1:7" s="44" customFormat="1">
      <c r="B26" s="279"/>
      <c r="F26" s="45"/>
      <c r="G26" s="45"/>
    </row>
    <row r="27" spans="1:7" s="44" customFormat="1">
      <c r="B27" s="279"/>
      <c r="F27" s="45"/>
      <c r="G27" s="45"/>
    </row>
    <row r="28" spans="1:7" s="44" customFormat="1">
      <c r="B28" s="279"/>
      <c r="F28" s="45"/>
      <c r="G28" s="45"/>
    </row>
    <row r="29" spans="1:7" s="44" customFormat="1">
      <c r="B29" s="279"/>
      <c r="F29" s="45"/>
      <c r="G29" s="45"/>
    </row>
    <row r="30" spans="1:7" s="44" customFormat="1">
      <c r="B30" s="279"/>
      <c r="F30" s="45"/>
      <c r="G30" s="45"/>
    </row>
    <row r="31" spans="1:7" s="44" customFormat="1">
      <c r="B31" s="279"/>
      <c r="F31" s="45"/>
      <c r="G31" s="45"/>
    </row>
    <row r="32" spans="1:7" s="44" customFormat="1">
      <c r="B32" s="279"/>
      <c r="F32" s="45"/>
      <c r="G32" s="45"/>
    </row>
    <row r="33" spans="2:7" s="44" customFormat="1">
      <c r="B33" s="279"/>
      <c r="F33" s="45"/>
      <c r="G33" s="45"/>
    </row>
    <row r="34" spans="2:7" s="44" customFormat="1">
      <c r="B34" s="279"/>
      <c r="F34" s="45"/>
      <c r="G34" s="45"/>
    </row>
    <row r="35" spans="2:7" s="44" customFormat="1">
      <c r="B35" s="279"/>
      <c r="F35" s="45"/>
      <c r="G35" s="45"/>
    </row>
    <row r="36" spans="2:7" s="44" customFormat="1">
      <c r="B36" s="279"/>
      <c r="F36" s="45"/>
      <c r="G36" s="45"/>
    </row>
    <row r="37" spans="2:7" s="44" customFormat="1">
      <c r="B37" s="279"/>
      <c r="F37" s="45"/>
      <c r="G37" s="45"/>
    </row>
  </sheetData>
  <mergeCells count="3">
    <mergeCell ref="B6:B7"/>
    <mergeCell ref="C6:C7"/>
    <mergeCell ref="D6:E6"/>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6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80" zoomScaleNormal="80" workbookViewId="0">
      <pane xSplit="1" ySplit="4" topLeftCell="B5" activePane="bottomRight" state="frozen"/>
      <selection activeCell="B36" sqref="B36:C36"/>
      <selection pane="topRight" activeCell="B36" sqref="B36:C36"/>
      <selection pane="bottomLeft" activeCell="B36" sqref="B36:C36"/>
      <selection pane="bottomRight" activeCell="E34" sqref="E34"/>
    </sheetView>
  </sheetViews>
  <sheetFormatPr defaultColWidth="9.140625" defaultRowHeight="15.75" outlineLevelRow="1"/>
  <cols>
    <col min="1" max="1" width="9.42578125" style="44" bestFit="1" customWidth="1"/>
    <col min="2" max="2" width="111" style="44" customWidth="1"/>
    <col min="3" max="3" width="18.85546875" style="45" customWidth="1"/>
    <col min="4" max="4" width="25.42578125" style="45" customWidth="1"/>
    <col min="5" max="5" width="24.28515625" style="45" customWidth="1"/>
    <col min="6" max="6" width="24" style="45" customWidth="1"/>
    <col min="7" max="7" width="10" style="45" bestFit="1" customWidth="1"/>
    <col min="8" max="8" width="12" style="45" bestFit="1" customWidth="1"/>
    <col min="9" max="9" width="12.42578125" style="45" bestFit="1" customWidth="1"/>
    <col min="10" max="16384" width="9.140625" style="45"/>
  </cols>
  <sheetData>
    <row r="1" spans="1:6">
      <c r="A1" s="41" t="s">
        <v>190</v>
      </c>
      <c r="B1" s="43" t="str">
        <f>Info!C2</f>
        <v>სს ”ლიბერთი ბანკი”</v>
      </c>
    </row>
    <row r="2" spans="1:6" s="215" customFormat="1" ht="15.75" customHeight="1">
      <c r="A2" s="215" t="s">
        <v>191</v>
      </c>
      <c r="B2" s="87">
        <f>'1. key ratios'!B2</f>
        <v>44196</v>
      </c>
      <c r="C2" s="45"/>
      <c r="D2" s="45"/>
      <c r="E2" s="45"/>
      <c r="F2" s="45"/>
    </row>
    <row r="3" spans="1:6" s="215" customFormat="1" ht="15.75" customHeight="1">
      <c r="C3" s="45"/>
      <c r="D3" s="45"/>
      <c r="E3" s="45"/>
      <c r="F3" s="45"/>
    </row>
    <row r="4" spans="1:6" s="215" customFormat="1" ht="30.75" thickBot="1">
      <c r="A4" s="215" t="s">
        <v>414</v>
      </c>
      <c r="B4" s="260" t="s">
        <v>268</v>
      </c>
      <c r="C4" s="261" t="s">
        <v>94</v>
      </c>
      <c r="D4" s="45"/>
      <c r="E4" s="45"/>
      <c r="F4" s="45"/>
    </row>
    <row r="5" spans="1:6" ht="30">
      <c r="A5" s="262">
        <v>1</v>
      </c>
      <c r="B5" s="263" t="s">
        <v>437</v>
      </c>
      <c r="C5" s="264">
        <f>'7. LI1'!E21</f>
        <v>2900492790.1699891</v>
      </c>
    </row>
    <row r="6" spans="1:6" s="267" customFormat="1">
      <c r="A6" s="180">
        <v>2.1</v>
      </c>
      <c r="B6" s="265" t="s">
        <v>269</v>
      </c>
      <c r="C6" s="266">
        <v>145771129.64590001</v>
      </c>
    </row>
    <row r="7" spans="1:6" s="248" customFormat="1" ht="30" outlineLevel="1">
      <c r="A7" s="268">
        <v>2.2000000000000002</v>
      </c>
      <c r="B7" s="269" t="s">
        <v>270</v>
      </c>
      <c r="C7" s="270">
        <v>278074259.45614398</v>
      </c>
    </row>
    <row r="8" spans="1:6" s="248" customFormat="1" ht="30">
      <c r="A8" s="268">
        <v>3</v>
      </c>
      <c r="B8" s="271" t="s">
        <v>438</v>
      </c>
      <c r="C8" s="272">
        <f>SUM(C5:C7)</f>
        <v>3324338179.2720332</v>
      </c>
    </row>
    <row r="9" spans="1:6" s="267" customFormat="1" ht="15">
      <c r="A9" s="180">
        <v>4</v>
      </c>
      <c r="B9" s="273" t="s">
        <v>266</v>
      </c>
      <c r="C9" s="266">
        <v>28744864.225399997</v>
      </c>
    </row>
    <row r="10" spans="1:6" s="248" customFormat="1" ht="30" outlineLevel="1">
      <c r="A10" s="268">
        <v>5.0999999999999996</v>
      </c>
      <c r="B10" s="269" t="s">
        <v>276</v>
      </c>
      <c r="C10" s="270">
        <v>-114343143.37356099</v>
      </c>
    </row>
    <row r="11" spans="1:6" s="248" customFormat="1" ht="30" outlineLevel="1">
      <c r="A11" s="268">
        <v>5.2</v>
      </c>
      <c r="B11" s="269" t="s">
        <v>277</v>
      </c>
      <c r="C11" s="270">
        <v>-262684309.387321</v>
      </c>
    </row>
    <row r="12" spans="1:6" s="248" customFormat="1">
      <c r="A12" s="268">
        <v>6</v>
      </c>
      <c r="B12" s="274" t="s">
        <v>611</v>
      </c>
      <c r="C12" s="275">
        <v>3479728</v>
      </c>
    </row>
    <row r="13" spans="1:6" s="248" customFormat="1" ht="16.5" thickBot="1">
      <c r="A13" s="276">
        <v>7</v>
      </c>
      <c r="B13" s="277" t="s">
        <v>267</v>
      </c>
      <c r="C13" s="278">
        <f>SUM(C8:C12)</f>
        <v>2979535318.7365513</v>
      </c>
    </row>
    <row r="15" spans="1:6" ht="30">
      <c r="B15" s="61" t="s">
        <v>612</v>
      </c>
    </row>
    <row r="17" spans="2:9" s="44" customFormat="1">
      <c r="B17" s="186"/>
      <c r="C17" s="45"/>
      <c r="D17" s="45"/>
      <c r="E17" s="45"/>
      <c r="F17" s="45"/>
      <c r="G17" s="45"/>
      <c r="H17" s="45"/>
      <c r="I17" s="45"/>
    </row>
    <row r="18" spans="2:9" s="44" customFormat="1">
      <c r="B18" s="186"/>
      <c r="C18" s="45"/>
      <c r="D18" s="45"/>
      <c r="E18" s="45"/>
      <c r="F18" s="45"/>
      <c r="G18" s="45"/>
      <c r="H18" s="45"/>
      <c r="I18" s="45"/>
    </row>
    <row r="19" spans="2:9" s="44" customFormat="1">
      <c r="B19" s="186"/>
      <c r="C19" s="45"/>
      <c r="D19" s="45"/>
      <c r="E19" s="45"/>
      <c r="F19" s="45"/>
      <c r="G19" s="45"/>
      <c r="H19" s="45"/>
      <c r="I19" s="45"/>
    </row>
    <row r="20" spans="2:9" s="44" customFormat="1">
      <c r="B20" s="279"/>
      <c r="C20" s="45"/>
      <c r="D20" s="45"/>
      <c r="E20" s="45"/>
      <c r="F20" s="45"/>
      <c r="G20" s="45"/>
      <c r="H20" s="45"/>
      <c r="I20" s="45"/>
    </row>
    <row r="21" spans="2:9" s="44" customFormat="1">
      <c r="B21" s="279"/>
      <c r="C21" s="45"/>
      <c r="D21" s="45"/>
      <c r="E21" s="45"/>
      <c r="F21" s="45"/>
      <c r="G21" s="45"/>
      <c r="H21" s="45"/>
      <c r="I21" s="45"/>
    </row>
    <row r="22" spans="2:9" s="44" customFormat="1">
      <c r="B22" s="279"/>
      <c r="C22" s="45"/>
      <c r="D22" s="45"/>
      <c r="E22" s="45"/>
      <c r="F22" s="45"/>
      <c r="G22" s="45"/>
      <c r="H22" s="45"/>
      <c r="I22" s="45"/>
    </row>
    <row r="23" spans="2:9" s="44" customFormat="1">
      <c r="B23" s="279"/>
      <c r="C23" s="45"/>
      <c r="D23" s="45"/>
      <c r="E23" s="45"/>
      <c r="F23" s="45"/>
      <c r="G23" s="45"/>
      <c r="H23" s="45"/>
      <c r="I23" s="45"/>
    </row>
    <row r="24" spans="2:9" s="44" customFormat="1">
      <c r="B24" s="279"/>
      <c r="C24" s="45"/>
      <c r="D24" s="45"/>
      <c r="E24" s="45"/>
      <c r="F24" s="45"/>
      <c r="G24" s="45"/>
      <c r="H24" s="45"/>
      <c r="I24" s="45"/>
    </row>
    <row r="25" spans="2:9" s="44" customFormat="1">
      <c r="B25" s="279"/>
      <c r="C25" s="45"/>
      <c r="D25" s="45"/>
      <c r="E25" s="45"/>
      <c r="F25" s="45"/>
      <c r="G25" s="45"/>
      <c r="H25" s="45"/>
      <c r="I25" s="45"/>
    </row>
    <row r="26" spans="2:9" s="44" customFormat="1">
      <c r="B26" s="279"/>
      <c r="C26" s="45"/>
      <c r="D26" s="45"/>
      <c r="E26" s="45"/>
      <c r="F26" s="45"/>
      <c r="G26" s="45"/>
      <c r="H26" s="45"/>
      <c r="I26" s="45"/>
    </row>
    <row r="27" spans="2:9" s="44" customFormat="1">
      <c r="B27" s="279"/>
      <c r="C27" s="45"/>
      <c r="D27" s="45"/>
      <c r="E27" s="45"/>
      <c r="F27" s="45"/>
      <c r="G27" s="45"/>
      <c r="H27" s="45"/>
      <c r="I27" s="45"/>
    </row>
    <row r="28" spans="2:9" s="44" customFormat="1">
      <c r="B28" s="279"/>
      <c r="C28" s="45"/>
      <c r="D28" s="45"/>
      <c r="E28" s="45"/>
      <c r="F28" s="45"/>
      <c r="G28" s="45"/>
      <c r="H28" s="45"/>
      <c r="I28" s="45"/>
    </row>
    <row r="29" spans="2:9" s="44" customFormat="1">
      <c r="B29" s="279"/>
      <c r="C29" s="45"/>
      <c r="D29" s="45"/>
      <c r="E29" s="45"/>
      <c r="F29" s="45"/>
      <c r="G29" s="45"/>
      <c r="H29" s="45"/>
      <c r="I29" s="45"/>
    </row>
    <row r="30" spans="2:9" s="44" customFormat="1">
      <c r="B30" s="279"/>
      <c r="C30" s="45"/>
      <c r="D30" s="45"/>
      <c r="E30" s="45"/>
      <c r="F30" s="45"/>
      <c r="G30" s="45"/>
      <c r="H30" s="45"/>
      <c r="I30" s="45"/>
    </row>
    <row r="31" spans="2:9" s="44" customFormat="1">
      <c r="B31" s="279"/>
      <c r="C31" s="45"/>
      <c r="D31" s="45"/>
      <c r="E31" s="45"/>
      <c r="F31" s="45"/>
      <c r="G31" s="45"/>
      <c r="H31" s="45"/>
      <c r="I31" s="45"/>
    </row>
    <row r="32" spans="2:9" s="44" customFormat="1">
      <c r="B32" s="279"/>
      <c r="C32" s="45"/>
      <c r="D32" s="45"/>
      <c r="E32" s="45"/>
      <c r="F32" s="45"/>
      <c r="G32" s="45"/>
      <c r="H32" s="45"/>
      <c r="I32" s="45"/>
    </row>
    <row r="33" spans="2:9" s="44" customFormat="1">
      <c r="B33" s="279"/>
      <c r="C33" s="45"/>
      <c r="D33" s="45"/>
      <c r="E33" s="45"/>
      <c r="F33" s="45"/>
      <c r="G33" s="45"/>
      <c r="H33" s="45"/>
      <c r="I33" s="45"/>
    </row>
  </sheetData>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3"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V0H9SLx+cT29cGfAUrRnS+humRTEFhzuAJBphbq0LZg=</DigestValue>
    </Reference>
    <Reference Type="http://www.w3.org/2000/09/xmldsig#Object" URI="#idOfficeObject">
      <DigestMethod Algorithm="http://www.w3.org/2001/04/xmlenc#sha256"/>
      <DigestValue>dytaPyY2C/SC9/njbjiBQvzE7pWa5w8yJ6GVlI2o4jo=</DigestValue>
    </Reference>
    <Reference Type="http://uri.etsi.org/01903#SignedProperties" URI="#idSignedProperties">
      <Transforms>
        <Transform Algorithm="http://www.w3.org/TR/2001/REC-xml-c14n-20010315"/>
      </Transforms>
      <DigestMethod Algorithm="http://www.w3.org/2001/04/xmlenc#sha256"/>
      <DigestValue>ziCKsL/4udV8yHtlOdkY+XKQAVYyB3/zNGCm79wbxaU=</DigestValue>
    </Reference>
  </SignedInfo>
  <SignatureValue>vvLKhb73iURaBnS4JO246LEUqUAGhG/HOnHs5hkgWmxMJjcizTMB2EB/3Fc+x38ieosLBNQ62xVc
8zX6CKDFQwkqdNYwrEkQG0WCTRUSSHrNQOp1nlM8xnhQ9di11GUO3vOuTA4RMX2yKgIUvmy5P2l+
lQOBC5+4x25hx1dEomTDIRAWSh6iVu9VtI9x6rG+VqLCkNxWDxUaKdMHe5ssJfEGSH++J6KN+Q/2
UxNd7rww++y5IOeyoeJYTgSIdnvycRMvMlKWuE50MiFwsXc7F0vDEdruocM/w71PgP1rKfChHVzT
84a4Fv+uT1WOngoqQNxKT9xhVeeEookc22aZzw==</SignatureValue>
  <KeyInfo>
    <X509Data>
      <X509Certificate>MIIGQjCCBSqgAwIBAgIKUd1r8wACAAGVmDANBgkqhkiG9w0BAQsFADBKMRIwEAYKCZImiZPyLGQBGRYCZ2UxEzARBgoJkiaJk/IsZAEZFgNuYmcxHzAdBgNVBAMTFk5CRyBDbGFzcyAyIElOVCBTdWIgQ0EwHhcNMjAwNzE3MTM0NTEzWhcNMjExMjIyMDk0NjU2WjBAMRgwFgYDVQQKEw9KU0MgTGliZXR5IEJhbmsxJDAiBgNVBAMTG0JMQiAtIFZha2h0YW5nIEJhYnVuYXNodmlsaTCCASIwDQYJKoZIhvcNAQEBBQADggEPADCCAQoCggEBANbHdtfPNTLVvdkjfAobxjXaCpZchlVOZ8CUpK7spJpDUR3/TjmNC34KxUUCGI19Vkqsdvgmh6ARe3u8SwLHwZgdz9LcYgmCdqulValXskjfag4ExKdZaa8/9Xepga2GgeBUHG8Jj5KKaj2dYT+qDfDVga7nWgtPO0u1KmArYrLXjBTY16zgROKFh9FJO9d13DiyZ+fTrYE6uU/bUiwBUIvLrdnXZ46hNsxUdM9iZXqtVn+5jbZ7P6ct8Csji0CqVOameD1YInHoDO/1OqZoI88DG6A6r9w4bO1hQUWjJnAhPmJv8dOkvTlrh9s2odkFGwwLwavSYVYvKadlsSmYQNECAwEAAaOCAzIwggMuMDwGCSsGAQQBgjcVBwQvMC0GJSsGAQQBgjcVCOayYION9USGgZkJg7ihSoO+hHEEg8SRM4SDiF0CAWQCASMwHQYDVR0lBBYwFAYIKwYBBQUHAwIGCCsGAQUFBwMEMAsGA1UdDwQEAwIHgDAnBgkrBgEEAYI3FQoEGjAYMAoGCCsGAQUFBwMCMAoGCCsGAQUFBwMEMB0GA1UdDgQWBBSMQlDShYTNUBwDr9KWuKJSnTMEo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P6XA4SHKW9oqx/bWr/YUq75HOb6z2ntytBbk6kC/X4xTTvm0MLabh9bQTPmVWdO9jFtM+4EpBbbmO9bv4nMwbySiz+ntvlS8KMr7qiF/9Jyr2WJEvZluKplkxtScHQj3A+bdHJknWjGTmnzQgEVjPhraUT04h7Ip02LY2Z7dnPfznDKGID7BbGtdLJjF32X+iW7cNdfGJjNWDuqlsU1dxRcOeMkhmQkWCd09d5Djq7/TLrlm3sKA6rXykmnMbdNgulsbz0N7CHkO18nwA9EL7co/P2ftCKrhyzmn4PP59FdaB9by/BjXPwofRqdgUaqcAlFQhX7ctdlqTG/98jVug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HhafKZ9c1KLnyhea1ZaDJPHsekU+WaoeXdeuq5gDuuA=</DigestValue>
      </Reference>
      <Reference URI="/xl/drawings/drawing1.xml?ContentType=application/vnd.openxmlformats-officedocument.drawing+xml">
        <DigestMethod Algorithm="http://www.w3.org/2001/04/xmlenc#sha256"/>
        <DigestValue>zUMwFaDZsFdlZu2ihqSvTSAfvXIHeFO0bBz+FhEuCGk=</DigestValue>
      </Reference>
      <Reference URI="/xl/drawings/drawing2.xml?ContentType=application/vnd.openxmlformats-officedocument.drawing+xml">
        <DigestMethod Algorithm="http://www.w3.org/2001/04/xmlenc#sha256"/>
        <DigestValue>5BQnNyWPt2kEr4nLuZflqdtwJq9ETZ222ZcF3D+lu3k=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4jl4PlBNcdICM7BABDQid3aEsw3WMxOGR/HbL5O5MI4=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HuPXSmJlU+8DUJXJfDJqiX4ticDieu24svan5XFkZ3w=</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EWcBAO96T6lLbPkykxt/TxVu/Gb/watDcsJQHi5q+tk=</DigestValue>
      </Reference>
      <Reference URI="/xl/printerSettings/printerSettings10.bin?ContentType=application/vnd.openxmlformats-officedocument.spreadsheetml.printerSettings">
        <DigestMethod Algorithm="http://www.w3.org/2001/04/xmlenc#sha256"/>
        <DigestValue>ADRKwy9gxqwfTU+r/zq4+IdOcoMtk5zSSUmn3pQgUoI=</DigestValue>
      </Reference>
      <Reference URI="/xl/printerSettings/printerSettings11.bin?ContentType=application/vnd.openxmlformats-officedocument.spreadsheetml.printerSettings">
        <DigestMethod Algorithm="http://www.w3.org/2001/04/xmlenc#sha256"/>
        <DigestValue>lYtYoyAoSDDrDwz4ZLF4tjt98GnHK6pdxNrF6pZFQxM=</DigestValue>
      </Reference>
      <Reference URI="/xl/printerSettings/printerSettings12.bin?ContentType=application/vnd.openxmlformats-officedocument.spreadsheetml.printerSettings">
        <DigestMethod Algorithm="http://www.w3.org/2001/04/xmlenc#sha256"/>
        <DigestValue>EWcBAO96T6lLbPkykxt/TxVu/Gb/watDcsJQHi5q+tk=</DigestValue>
      </Reference>
      <Reference URI="/xl/printerSettings/printerSettings13.bin?ContentType=application/vnd.openxmlformats-officedocument.spreadsheetml.printerSettings">
        <DigestMethod Algorithm="http://www.w3.org/2001/04/xmlenc#sha256"/>
        <DigestValue>B1orkxAS2NWwWMGbap/xATJqTsJWxJ/29DN0WnbXp18=</DigestValue>
      </Reference>
      <Reference URI="/xl/printerSettings/printerSettings14.bin?ContentType=application/vnd.openxmlformats-officedocument.spreadsheetml.printerSettings">
        <DigestMethod Algorithm="http://www.w3.org/2001/04/xmlenc#sha256"/>
        <DigestValue>095NUuoe2pC/wFv3sOXq2gRarvbwKjm/jc9suqYD3BA=</DigestValue>
      </Reference>
      <Reference URI="/xl/printerSettings/printerSettings15.bin?ContentType=application/vnd.openxmlformats-officedocument.spreadsheetml.printerSettings">
        <DigestMethod Algorithm="http://www.w3.org/2001/04/xmlenc#sha256"/>
        <DigestValue>4uKsmAkFP9xf7AMRdJhzMfiPADSgZdkrT8jSIzbBlgk=</DigestValue>
      </Reference>
      <Reference URI="/xl/printerSettings/printerSettings16.bin?ContentType=application/vnd.openxmlformats-officedocument.spreadsheetml.printerSettings">
        <DigestMethod Algorithm="http://www.w3.org/2001/04/xmlenc#sha256"/>
        <DigestValue>e34VLXZfHwPfLFZqQYTrUqjDas5sbeTzW6GxibbSOfI=</DigestValue>
      </Reference>
      <Reference URI="/xl/printerSettings/printerSettings17.bin?ContentType=application/vnd.openxmlformats-officedocument.spreadsheetml.printerSettings">
        <DigestMethod Algorithm="http://www.w3.org/2001/04/xmlenc#sha256"/>
        <DigestValue>PQxvUdcTkAFCMUbjs7ePq/FPbOOga7INbmyecdL44Wg=</DigestValue>
      </Reference>
      <Reference URI="/xl/printerSettings/printerSettings18.bin?ContentType=application/vnd.openxmlformats-officedocument.spreadsheetml.printerSettings">
        <DigestMethod Algorithm="http://www.w3.org/2001/04/xmlenc#sha256"/>
        <DigestValue>0RH2oV5OFdgutf6XAj6q/Uz3+k7v1c9qMpKiz2tpU9o=</DigestValue>
      </Reference>
      <Reference URI="/xl/printerSettings/printerSettings19.bin?ContentType=application/vnd.openxmlformats-officedocument.spreadsheetml.printerSettings">
        <DigestMethod Algorithm="http://www.w3.org/2001/04/xmlenc#sha256"/>
        <DigestValue>TJMw575ssyvNzxn/b3yISQK0IOGRLq+Azz+Tc7pzdFU=</DigestValue>
      </Reference>
      <Reference URI="/xl/printerSettings/printerSettings2.bin?ContentType=application/vnd.openxmlformats-officedocument.spreadsheetml.printerSettings">
        <DigestMethod Algorithm="http://www.w3.org/2001/04/xmlenc#sha256"/>
        <DigestValue>IU0I/DZN2zosRXE+Fgi/4bFYQEZdWjCpaAuX8p4zQEA=</DigestValue>
      </Reference>
      <Reference URI="/xl/printerSettings/printerSettings3.bin?ContentType=application/vnd.openxmlformats-officedocument.spreadsheetml.printerSettings">
        <DigestMethod Algorithm="http://www.w3.org/2001/04/xmlenc#sha256"/>
        <DigestValue>jXoypTtJuojEzNIlQDA0GuL2NsQrgcyxNCspdPl1gKA=</DigestValue>
      </Reference>
      <Reference URI="/xl/printerSettings/printerSettings4.bin?ContentType=application/vnd.openxmlformats-officedocument.spreadsheetml.printerSettings">
        <DigestMethod Algorithm="http://www.w3.org/2001/04/xmlenc#sha256"/>
        <DigestValue>2A+Wia7SX+GP0Gnrzh8xrgyW8auQ+NiGtFG3z6N2up0=</DigestValue>
      </Reference>
      <Reference URI="/xl/printerSettings/printerSettings5.bin?ContentType=application/vnd.openxmlformats-officedocument.spreadsheetml.printerSettings">
        <DigestMethod Algorithm="http://www.w3.org/2001/04/xmlenc#sha256"/>
        <DigestValue>Mq07aqOauglow6d1jqlg2scJkp8OHbMDFILCHedBcZQ=</DigestValue>
      </Reference>
      <Reference URI="/xl/printerSettings/printerSettings6.bin?ContentType=application/vnd.openxmlformats-officedocument.spreadsheetml.printerSettings">
        <DigestMethod Algorithm="http://www.w3.org/2001/04/xmlenc#sha256"/>
        <DigestValue>0gdMfE3I7oXXDcZLLkWL9fsIzBH5CGJlENWu31n1iZ8=</DigestValue>
      </Reference>
      <Reference URI="/xl/printerSettings/printerSettings7.bin?ContentType=application/vnd.openxmlformats-officedocument.spreadsheetml.printerSettings">
        <DigestMethod Algorithm="http://www.w3.org/2001/04/xmlenc#sha256"/>
        <DigestValue>0RH2oV5OFdgutf6XAj6q/Uz3+k7v1c9qMpKiz2tpU9o=</DigestValue>
      </Reference>
      <Reference URI="/xl/printerSettings/printerSettings8.bin?ContentType=application/vnd.openxmlformats-officedocument.spreadsheetml.printerSettings">
        <DigestMethod Algorithm="http://www.w3.org/2001/04/xmlenc#sha256"/>
        <DigestValue>0gdMfE3I7oXXDcZLLkWL9fsIzBH5CGJlENWu31n1iZ8=</DigestValue>
      </Reference>
      <Reference URI="/xl/printerSettings/printerSettings9.bin?ContentType=application/vnd.openxmlformats-officedocument.spreadsheetml.printerSettings">
        <DigestMethod Algorithm="http://www.w3.org/2001/04/xmlenc#sha256"/>
        <DigestValue>Mq07aqOauglow6d1jqlg2scJkp8OHbMDFILCHedBcZQ=</DigestValue>
      </Reference>
      <Reference URI="/xl/sharedStrings.xml?ContentType=application/vnd.openxmlformats-officedocument.spreadsheetml.sharedStrings+xml">
        <DigestMethod Algorithm="http://www.w3.org/2001/04/xmlenc#sha256"/>
        <DigestValue>GOgH7hsmeCCz7kiy8YPUxMXhd01fH8Zr1RYz2jsxGTM=</DigestValue>
      </Reference>
      <Reference URI="/xl/styles.xml?ContentType=application/vnd.openxmlformats-officedocument.spreadsheetml.styles+xml">
        <DigestMethod Algorithm="http://www.w3.org/2001/04/xmlenc#sha256"/>
        <DigestValue>w9podnHRsZj2IQGTggm8uzy8cxiusiG7LbGWt6VY5nY=</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ux/XKmry/Jvwo8HGzAxiV8yi4tuspyuqkn3ozQO39+I=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2GMC8CDPuSfe7inhfLZICYL3TeR+9qE9av1lD1uPZnA=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9rNvKbJZyx9WSi+SJwbq/07AXF0X/xBhcEBU4BhUb0A=</DigestValue>
      </Reference>
      <Reference URI="/xl/worksheets/sheet10.xml?ContentType=application/vnd.openxmlformats-officedocument.spreadsheetml.worksheet+xml">
        <DigestMethod Algorithm="http://www.w3.org/2001/04/xmlenc#sha256"/>
        <DigestValue>pPNPU52Mp4amGJDR7Eh//t//UMh6RW0ZoGLCQXGMbwE=</DigestValue>
      </Reference>
      <Reference URI="/xl/worksheets/sheet11.xml?ContentType=application/vnd.openxmlformats-officedocument.spreadsheetml.worksheet+xml">
        <DigestMethod Algorithm="http://www.w3.org/2001/04/xmlenc#sha256"/>
        <DigestValue>Plwv+nsS/8W3MMsaC1w/lLf+FAaBKizGtsk4Bf1/7JM=</DigestValue>
      </Reference>
      <Reference URI="/xl/worksheets/sheet12.xml?ContentType=application/vnd.openxmlformats-officedocument.spreadsheetml.worksheet+xml">
        <DigestMethod Algorithm="http://www.w3.org/2001/04/xmlenc#sha256"/>
        <DigestValue>uT0c1RDGZZoTFEWvn7f1Zow0/ooRkKXfsgbmf9CAflM=</DigestValue>
      </Reference>
      <Reference URI="/xl/worksheets/sheet13.xml?ContentType=application/vnd.openxmlformats-officedocument.spreadsheetml.worksheet+xml">
        <DigestMethod Algorithm="http://www.w3.org/2001/04/xmlenc#sha256"/>
        <DigestValue>BN4ARDDdBCuCWTXpU4KZk5t0UTggBi8yJAYIdu5eDzc=</DigestValue>
      </Reference>
      <Reference URI="/xl/worksheets/sheet14.xml?ContentType=application/vnd.openxmlformats-officedocument.spreadsheetml.worksheet+xml">
        <DigestMethod Algorithm="http://www.w3.org/2001/04/xmlenc#sha256"/>
        <DigestValue>UDIUFrmAj340tI0defzqUjzdPy76Qx5xsaNIa6k2tWc=</DigestValue>
      </Reference>
      <Reference URI="/xl/worksheets/sheet15.xml?ContentType=application/vnd.openxmlformats-officedocument.spreadsheetml.worksheet+xml">
        <DigestMethod Algorithm="http://www.w3.org/2001/04/xmlenc#sha256"/>
        <DigestValue>txMp1qzmSGzdH+UhuWFSVfnTMcRls4xyR4cCN4JD9uE=</DigestValue>
      </Reference>
      <Reference URI="/xl/worksheets/sheet16.xml?ContentType=application/vnd.openxmlformats-officedocument.spreadsheetml.worksheet+xml">
        <DigestMethod Algorithm="http://www.w3.org/2001/04/xmlenc#sha256"/>
        <DigestValue>7fTiIqG+jWDUwJi5YlwgOTdSVmc3SBLh24DPMg1OgbQ=</DigestValue>
      </Reference>
      <Reference URI="/xl/worksheets/sheet17.xml?ContentType=application/vnd.openxmlformats-officedocument.spreadsheetml.worksheet+xml">
        <DigestMethod Algorithm="http://www.w3.org/2001/04/xmlenc#sha256"/>
        <DigestValue>PcSp7Bjxs3PWTKRjPT0fO5UfQ3m8gViQdhUZJXIfpEY=</DigestValue>
      </Reference>
      <Reference URI="/xl/worksheets/sheet18.xml?ContentType=application/vnd.openxmlformats-officedocument.spreadsheetml.worksheet+xml">
        <DigestMethod Algorithm="http://www.w3.org/2001/04/xmlenc#sha256"/>
        <DigestValue>NLpgu7/ecnmVlBQiZLN4KdRV50J6vco7X663ZCIzNG0=</DigestValue>
      </Reference>
      <Reference URI="/xl/worksheets/sheet19.xml?ContentType=application/vnd.openxmlformats-officedocument.spreadsheetml.worksheet+xml">
        <DigestMethod Algorithm="http://www.w3.org/2001/04/xmlenc#sha256"/>
        <DigestValue>jAVGDFubxtrLMkHHPYYBExW7LTcheAJ6m0NTeNUcWMQ=</DigestValue>
      </Reference>
      <Reference URI="/xl/worksheets/sheet2.xml?ContentType=application/vnd.openxmlformats-officedocument.spreadsheetml.worksheet+xml">
        <DigestMethod Algorithm="http://www.w3.org/2001/04/xmlenc#sha256"/>
        <DigestValue>sS4FBc8i9ug2r6aTtYFNNuhsu7gYzbsr3JBfRyAuwys=</DigestValue>
      </Reference>
      <Reference URI="/xl/worksheets/sheet3.xml?ContentType=application/vnd.openxmlformats-officedocument.spreadsheetml.worksheet+xml">
        <DigestMethod Algorithm="http://www.w3.org/2001/04/xmlenc#sha256"/>
        <DigestValue>ozVc7sCNnRUykljwtbH9SyvHLijL3y9fcpwpE4UOuZw=</DigestValue>
      </Reference>
      <Reference URI="/xl/worksheets/sheet4.xml?ContentType=application/vnd.openxmlformats-officedocument.spreadsheetml.worksheet+xml">
        <DigestMethod Algorithm="http://www.w3.org/2001/04/xmlenc#sha256"/>
        <DigestValue>lWhNMAinsUxn8D5f+IxxXxbp5z7iYy2V3TwAtPyaNsM=</DigestValue>
      </Reference>
      <Reference URI="/xl/worksheets/sheet5.xml?ContentType=application/vnd.openxmlformats-officedocument.spreadsheetml.worksheet+xml">
        <DigestMethod Algorithm="http://www.w3.org/2001/04/xmlenc#sha256"/>
        <DigestValue>Cd0JTLy+RHbxCUdkOfcUvcTfjP90VlFnM8dRUhVxt6c=</DigestValue>
      </Reference>
      <Reference URI="/xl/worksheets/sheet6.xml?ContentType=application/vnd.openxmlformats-officedocument.spreadsheetml.worksheet+xml">
        <DigestMethod Algorithm="http://www.w3.org/2001/04/xmlenc#sha256"/>
        <DigestValue>IVk1NXpsenzQtEg6QysdhtyGs6ThifTn6cYXdm/Zdb8=</DigestValue>
      </Reference>
      <Reference URI="/xl/worksheets/sheet7.xml?ContentType=application/vnd.openxmlformats-officedocument.spreadsheetml.worksheet+xml">
        <DigestMethod Algorithm="http://www.w3.org/2001/04/xmlenc#sha256"/>
        <DigestValue>2i7Jz4p9l2EsjznfHA0YWVMe5aWliu00d+Ez2YXhDWo=</DigestValue>
      </Reference>
      <Reference URI="/xl/worksheets/sheet8.xml?ContentType=application/vnd.openxmlformats-officedocument.spreadsheetml.worksheet+xml">
        <DigestMethod Algorithm="http://www.w3.org/2001/04/xmlenc#sha256"/>
        <DigestValue>YHfLjSRwHOZq0tlVLUdyeeqkSt9+OqLiQzmrh8h2SYU=</DigestValue>
      </Reference>
      <Reference URI="/xl/worksheets/sheet9.xml?ContentType=application/vnd.openxmlformats-officedocument.spreadsheetml.worksheet+xml">
        <DigestMethod Algorithm="http://www.w3.org/2001/04/xmlenc#sha256"/>
        <DigestValue>qGSEU5S8lNN13g1h1Q32pEUwlZWwbG4UeIYgUy0/zYw=</DigestValue>
      </Reference>
    </Manifest>
    <SignatureProperties>
      <SignatureProperty Id="idSignatureTime" Target="#idPackageSignature">
        <mdssi:SignatureTime xmlns:mdssi="http://schemas.openxmlformats.org/package/2006/digital-signature">
          <mdssi:Format>YYYY-MM-DDThh:mm:ssTZD</mdssi:Format>
          <mdssi:Value>2021-01-29T06:30:29Z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2021-01-29T06:30:29Z</xd:SigningTime>
          <xd:SigningCertificate>
            <xd:Cert>
              <xd:CertDigest>
                <DigestMethod Algorithm="http://www.w3.org/2001/04/xmlenc#sha256"/>
                <DigestValue>ALI4z2GcQxbZXzZl4KS2OkcbXec8zyDveQQkjnO5/I8=</DigestValue>
              </xd:CertDigest>
              <xd:IssuerSerial>
                <X509IssuerName>CN=NBG Class 2 INT Sub CA, DC=nbg, DC=ge</X509IssuerName>
                <X509SerialNumber>386596194113721062233496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vhBj7UpK+UjuFAH8uN5ndfHxGBqrMM97bbmS9K7dr1c=</DigestValue>
    </Reference>
    <Reference Type="http://www.w3.org/2000/09/xmldsig#Object" URI="#idOfficeObject">
      <DigestMethod Algorithm="http://www.w3.org/2001/04/xmlenc#sha256"/>
      <DigestValue>dytaPyY2C/SC9/njbjiBQvzE7pWa5w8yJ6GVlI2o4jo=</DigestValue>
    </Reference>
    <Reference Type="http://uri.etsi.org/01903#SignedProperties" URI="#idSignedProperties">
      <Transforms>
        <Transform Algorithm="http://www.w3.org/TR/2001/REC-xml-c14n-20010315"/>
      </Transforms>
      <DigestMethod Algorithm="http://www.w3.org/2001/04/xmlenc#sha256"/>
      <DigestValue>I8wsDcHGQWay5EqQSQRNjmOgfqdkhb9hQvwU3XsgBQo=</DigestValue>
    </Reference>
  </SignedInfo>
  <SignatureValue>OHCHmfHZoyu0jGy8p/CQ47pmI1W+EPG6nBYD/3ZtKI0cPO02+TPS5pCJ+lPFYeTN2fq2E4n2s4O3
PuBjTd8mPzIMMcKrNCXxU/+5oJV8bOzV23/8y0XgyiNZHmzHBhlM5Z4RPjuQf/3U9tDptXbYEXj8
THWn95OkxVthU6UX4e3l4BQdqigUTaeQ7TgPNJLqRdFN8Ir02bKBND4oVxW44ES3C2ki0tNS5JJF
Hx4b/chQmHluivpeK1n0sSKrR8V8cracvaIXlYx9mTcinjd4c+JdKq/hyZI3iUs92PBC9Bs0TVA8
B5DHqxcK7+0mcYy5wXQrbVW1lsS/1DSzu7VNeQ==</SignatureValue>
  <KeyInfo>
    <X509Data>
      <X509Certificate>MIIGOjCCBSKgAwIBAgIKcePTfAACAAEQOjANBgkqhkiG9w0BAQsFADBKMRIwEAYKCZImiZPyLGQBGRYCZ2UxEzARBgoJkiaJk/IsZAEZFgNuYmcxHzAdBgNVBAMTFk5CRyBDbGFzcyAyIElOVCBTdWIgQ0EwHhcNMTkwMjI2MTIyODMxWhcNMjEwMjI1MTIyODMxWjA4MRgwFgYDVQQKEw9KU0MgTGliZXR5IEJhbmsxHDAaBgNVBAMTE0JMQiAtIE5vZGFyIFRzb21haWEwggEiMA0GCSqGSIb3DQEBAQUAA4IBDwAwggEKAoIBAQDQwoTITr1vmJtk/MzzjDFnwTYq/wOIK7vuPF7aUvBXF0JRcTA/70m2eschrWDkLy6QVJjbG6deanUqpttJ4WpyH0XERarnBw4CHP3BBJfs3XszcwgfJx89qQUB4gMInbm8l4llOqFH/j1MuqCJGO/Cxq31kPgWjn1GbdgjMxTojRGdH9mLA2UYa2JgoCv38uMwUAmVMevSQl3ZV7WLsYD2x7reIToIKT3h0weJILJUiANhbM88ZqToEnPfRhGLJauA7emFXXvs996PyndphaRZJUQhLkeoUYMJlBGO6UTzRMI3kSuc5t6iX+IVbx0a+mvp73b/M8FUXijLzyOq4G/5AgMBAAGjggMyMIIDLjA8BgkrBgEEAYI3FQcELzAtBiUrBgEEAYI3FQjmsmCDjfVEhoGZCYO4oUqDvoRxBIPEkTOEg4hdAgFkAgEjMB0GA1UdJQQWMBQGCCsGAQUFBwMCBggrBgEFBQcDBDALBgNVHQ8EBAMCB4AwJwYJKwYBBAGCNxUKBBowGDAKBggrBgEFBQcDAjAKBggrBgEFBQcDBDAdBgNVHQ4EFgQU8CjPxT7t2OQJjVQFpiMlqpIvNb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IVem2EGizhfhx9EAwBkyb6jAw8iFAHjbtWF3VLYkb8T5XI1JqvdXc9eL1LPc87sOa6IEADGWbXM45ZfMXjTll6n9zSa6PF2ZAe7bH7TcuEYtQ3QOHaVxsM5DiXiVBsHbCIZX/4yCbjKLegggOGStXTKk3yUeYK+/9h1VUK/SYLrVLbQW9um/ypV+eouokj+Whwk4nEQEmuYL5kBL/T1LGPAbtkAZMM8AomM1ihgcBCcWJLK9ZZ2M/DwRUiuMR2+9wu3fb7qN6CR8NvKJcEFBV6BcgRXUcgQrOJJomUaa7aXGdGHYrp/LlnzrvZRwK7rKmAaSoZk9ZBNgdUIUVVEPH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HhafKZ9c1KLnyhea1ZaDJPHsekU+WaoeXdeuq5gDuuA=</DigestValue>
      </Reference>
      <Reference URI="/xl/drawings/drawing1.xml?ContentType=application/vnd.openxmlformats-officedocument.drawing+xml">
        <DigestMethod Algorithm="http://www.w3.org/2001/04/xmlenc#sha256"/>
        <DigestValue>zUMwFaDZsFdlZu2ihqSvTSAfvXIHeFO0bBz+FhEuCGk=</DigestValue>
      </Reference>
      <Reference URI="/xl/drawings/drawing2.xml?ContentType=application/vnd.openxmlformats-officedocument.drawing+xml">
        <DigestMethod Algorithm="http://www.w3.org/2001/04/xmlenc#sha256"/>
        <DigestValue>5BQnNyWPt2kEr4nLuZflqdtwJq9ETZ222ZcF3D+lu3k=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4jl4PlBNcdICM7BABDQid3aEsw3WMxOGR/HbL5O5MI4=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HuPXSmJlU+8DUJXJfDJqiX4ticDieu24svan5XFkZ3w=</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EWcBAO96T6lLbPkykxt/TxVu/Gb/watDcsJQHi5q+tk=</DigestValue>
      </Reference>
      <Reference URI="/xl/printerSettings/printerSettings10.bin?ContentType=application/vnd.openxmlformats-officedocument.spreadsheetml.printerSettings">
        <DigestMethod Algorithm="http://www.w3.org/2001/04/xmlenc#sha256"/>
        <DigestValue>ADRKwy9gxqwfTU+r/zq4+IdOcoMtk5zSSUmn3pQgUoI=</DigestValue>
      </Reference>
      <Reference URI="/xl/printerSettings/printerSettings11.bin?ContentType=application/vnd.openxmlformats-officedocument.spreadsheetml.printerSettings">
        <DigestMethod Algorithm="http://www.w3.org/2001/04/xmlenc#sha256"/>
        <DigestValue>lYtYoyAoSDDrDwz4ZLF4tjt98GnHK6pdxNrF6pZFQxM=</DigestValue>
      </Reference>
      <Reference URI="/xl/printerSettings/printerSettings12.bin?ContentType=application/vnd.openxmlformats-officedocument.spreadsheetml.printerSettings">
        <DigestMethod Algorithm="http://www.w3.org/2001/04/xmlenc#sha256"/>
        <DigestValue>EWcBAO96T6lLbPkykxt/TxVu/Gb/watDcsJQHi5q+tk=</DigestValue>
      </Reference>
      <Reference URI="/xl/printerSettings/printerSettings13.bin?ContentType=application/vnd.openxmlformats-officedocument.spreadsheetml.printerSettings">
        <DigestMethod Algorithm="http://www.w3.org/2001/04/xmlenc#sha256"/>
        <DigestValue>B1orkxAS2NWwWMGbap/xATJqTsJWxJ/29DN0WnbXp18=</DigestValue>
      </Reference>
      <Reference URI="/xl/printerSettings/printerSettings14.bin?ContentType=application/vnd.openxmlformats-officedocument.spreadsheetml.printerSettings">
        <DigestMethod Algorithm="http://www.w3.org/2001/04/xmlenc#sha256"/>
        <DigestValue>095NUuoe2pC/wFv3sOXq2gRarvbwKjm/jc9suqYD3BA=</DigestValue>
      </Reference>
      <Reference URI="/xl/printerSettings/printerSettings15.bin?ContentType=application/vnd.openxmlformats-officedocument.spreadsheetml.printerSettings">
        <DigestMethod Algorithm="http://www.w3.org/2001/04/xmlenc#sha256"/>
        <DigestValue>4uKsmAkFP9xf7AMRdJhzMfiPADSgZdkrT8jSIzbBlgk=</DigestValue>
      </Reference>
      <Reference URI="/xl/printerSettings/printerSettings16.bin?ContentType=application/vnd.openxmlformats-officedocument.spreadsheetml.printerSettings">
        <DigestMethod Algorithm="http://www.w3.org/2001/04/xmlenc#sha256"/>
        <DigestValue>e34VLXZfHwPfLFZqQYTrUqjDas5sbeTzW6GxibbSOfI=</DigestValue>
      </Reference>
      <Reference URI="/xl/printerSettings/printerSettings17.bin?ContentType=application/vnd.openxmlformats-officedocument.spreadsheetml.printerSettings">
        <DigestMethod Algorithm="http://www.w3.org/2001/04/xmlenc#sha256"/>
        <DigestValue>PQxvUdcTkAFCMUbjs7ePq/FPbOOga7INbmyecdL44Wg=</DigestValue>
      </Reference>
      <Reference URI="/xl/printerSettings/printerSettings18.bin?ContentType=application/vnd.openxmlformats-officedocument.spreadsheetml.printerSettings">
        <DigestMethod Algorithm="http://www.w3.org/2001/04/xmlenc#sha256"/>
        <DigestValue>0RH2oV5OFdgutf6XAj6q/Uz3+k7v1c9qMpKiz2tpU9o=</DigestValue>
      </Reference>
      <Reference URI="/xl/printerSettings/printerSettings19.bin?ContentType=application/vnd.openxmlformats-officedocument.spreadsheetml.printerSettings">
        <DigestMethod Algorithm="http://www.w3.org/2001/04/xmlenc#sha256"/>
        <DigestValue>TJMw575ssyvNzxn/b3yISQK0IOGRLq+Azz+Tc7pzdFU=</DigestValue>
      </Reference>
      <Reference URI="/xl/printerSettings/printerSettings2.bin?ContentType=application/vnd.openxmlformats-officedocument.spreadsheetml.printerSettings">
        <DigestMethod Algorithm="http://www.w3.org/2001/04/xmlenc#sha256"/>
        <DigestValue>IU0I/DZN2zosRXE+Fgi/4bFYQEZdWjCpaAuX8p4zQEA=</DigestValue>
      </Reference>
      <Reference URI="/xl/printerSettings/printerSettings3.bin?ContentType=application/vnd.openxmlformats-officedocument.spreadsheetml.printerSettings">
        <DigestMethod Algorithm="http://www.w3.org/2001/04/xmlenc#sha256"/>
        <DigestValue>jXoypTtJuojEzNIlQDA0GuL2NsQrgcyxNCspdPl1gKA=</DigestValue>
      </Reference>
      <Reference URI="/xl/printerSettings/printerSettings4.bin?ContentType=application/vnd.openxmlformats-officedocument.spreadsheetml.printerSettings">
        <DigestMethod Algorithm="http://www.w3.org/2001/04/xmlenc#sha256"/>
        <DigestValue>2A+Wia7SX+GP0Gnrzh8xrgyW8auQ+NiGtFG3z6N2up0=</DigestValue>
      </Reference>
      <Reference URI="/xl/printerSettings/printerSettings5.bin?ContentType=application/vnd.openxmlformats-officedocument.spreadsheetml.printerSettings">
        <DigestMethod Algorithm="http://www.w3.org/2001/04/xmlenc#sha256"/>
        <DigestValue>Mq07aqOauglow6d1jqlg2scJkp8OHbMDFILCHedBcZQ=</DigestValue>
      </Reference>
      <Reference URI="/xl/printerSettings/printerSettings6.bin?ContentType=application/vnd.openxmlformats-officedocument.spreadsheetml.printerSettings">
        <DigestMethod Algorithm="http://www.w3.org/2001/04/xmlenc#sha256"/>
        <DigestValue>0gdMfE3I7oXXDcZLLkWL9fsIzBH5CGJlENWu31n1iZ8=</DigestValue>
      </Reference>
      <Reference URI="/xl/printerSettings/printerSettings7.bin?ContentType=application/vnd.openxmlformats-officedocument.spreadsheetml.printerSettings">
        <DigestMethod Algorithm="http://www.w3.org/2001/04/xmlenc#sha256"/>
        <DigestValue>0RH2oV5OFdgutf6XAj6q/Uz3+k7v1c9qMpKiz2tpU9o=</DigestValue>
      </Reference>
      <Reference URI="/xl/printerSettings/printerSettings8.bin?ContentType=application/vnd.openxmlformats-officedocument.spreadsheetml.printerSettings">
        <DigestMethod Algorithm="http://www.w3.org/2001/04/xmlenc#sha256"/>
        <DigestValue>0gdMfE3I7oXXDcZLLkWL9fsIzBH5CGJlENWu31n1iZ8=</DigestValue>
      </Reference>
      <Reference URI="/xl/printerSettings/printerSettings9.bin?ContentType=application/vnd.openxmlformats-officedocument.spreadsheetml.printerSettings">
        <DigestMethod Algorithm="http://www.w3.org/2001/04/xmlenc#sha256"/>
        <DigestValue>Mq07aqOauglow6d1jqlg2scJkp8OHbMDFILCHedBcZQ=</DigestValue>
      </Reference>
      <Reference URI="/xl/sharedStrings.xml?ContentType=application/vnd.openxmlformats-officedocument.spreadsheetml.sharedStrings+xml">
        <DigestMethod Algorithm="http://www.w3.org/2001/04/xmlenc#sha256"/>
        <DigestValue>GOgH7hsmeCCz7kiy8YPUxMXhd01fH8Zr1RYz2jsxGTM=</DigestValue>
      </Reference>
      <Reference URI="/xl/styles.xml?ContentType=application/vnd.openxmlformats-officedocument.spreadsheetml.styles+xml">
        <DigestMethod Algorithm="http://www.w3.org/2001/04/xmlenc#sha256"/>
        <DigestValue>w9podnHRsZj2IQGTggm8uzy8cxiusiG7LbGWt6VY5nY=</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ux/XKmry/Jvwo8HGzAxiV8yi4tuspyuqkn3ozQO39+I=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2GMC8CDPuSfe7inhfLZICYL3TeR+9qE9av1lD1uPZnA=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9rNvKbJZyx9WSi+SJwbq/07AXF0X/xBhcEBU4BhUb0A=</DigestValue>
      </Reference>
      <Reference URI="/xl/worksheets/sheet10.xml?ContentType=application/vnd.openxmlformats-officedocument.spreadsheetml.worksheet+xml">
        <DigestMethod Algorithm="http://www.w3.org/2001/04/xmlenc#sha256"/>
        <DigestValue>pPNPU52Mp4amGJDR7Eh//t//UMh6RW0ZoGLCQXGMbwE=</DigestValue>
      </Reference>
      <Reference URI="/xl/worksheets/sheet11.xml?ContentType=application/vnd.openxmlformats-officedocument.spreadsheetml.worksheet+xml">
        <DigestMethod Algorithm="http://www.w3.org/2001/04/xmlenc#sha256"/>
        <DigestValue>Plwv+nsS/8W3MMsaC1w/lLf+FAaBKizGtsk4Bf1/7JM=</DigestValue>
      </Reference>
      <Reference URI="/xl/worksheets/sheet12.xml?ContentType=application/vnd.openxmlformats-officedocument.spreadsheetml.worksheet+xml">
        <DigestMethod Algorithm="http://www.w3.org/2001/04/xmlenc#sha256"/>
        <DigestValue>uT0c1RDGZZoTFEWvn7f1Zow0/ooRkKXfsgbmf9CAflM=</DigestValue>
      </Reference>
      <Reference URI="/xl/worksheets/sheet13.xml?ContentType=application/vnd.openxmlformats-officedocument.spreadsheetml.worksheet+xml">
        <DigestMethod Algorithm="http://www.w3.org/2001/04/xmlenc#sha256"/>
        <DigestValue>BN4ARDDdBCuCWTXpU4KZk5t0UTggBi8yJAYIdu5eDzc=</DigestValue>
      </Reference>
      <Reference URI="/xl/worksheets/sheet14.xml?ContentType=application/vnd.openxmlformats-officedocument.spreadsheetml.worksheet+xml">
        <DigestMethod Algorithm="http://www.w3.org/2001/04/xmlenc#sha256"/>
        <DigestValue>UDIUFrmAj340tI0defzqUjzdPy76Qx5xsaNIa6k2tWc=</DigestValue>
      </Reference>
      <Reference URI="/xl/worksheets/sheet15.xml?ContentType=application/vnd.openxmlformats-officedocument.spreadsheetml.worksheet+xml">
        <DigestMethod Algorithm="http://www.w3.org/2001/04/xmlenc#sha256"/>
        <DigestValue>txMp1qzmSGzdH+UhuWFSVfnTMcRls4xyR4cCN4JD9uE=</DigestValue>
      </Reference>
      <Reference URI="/xl/worksheets/sheet16.xml?ContentType=application/vnd.openxmlformats-officedocument.spreadsheetml.worksheet+xml">
        <DigestMethod Algorithm="http://www.w3.org/2001/04/xmlenc#sha256"/>
        <DigestValue>7fTiIqG+jWDUwJi5YlwgOTdSVmc3SBLh24DPMg1OgbQ=</DigestValue>
      </Reference>
      <Reference URI="/xl/worksheets/sheet17.xml?ContentType=application/vnd.openxmlformats-officedocument.spreadsheetml.worksheet+xml">
        <DigestMethod Algorithm="http://www.w3.org/2001/04/xmlenc#sha256"/>
        <DigestValue>PcSp7Bjxs3PWTKRjPT0fO5UfQ3m8gViQdhUZJXIfpEY=</DigestValue>
      </Reference>
      <Reference URI="/xl/worksheets/sheet18.xml?ContentType=application/vnd.openxmlformats-officedocument.spreadsheetml.worksheet+xml">
        <DigestMethod Algorithm="http://www.w3.org/2001/04/xmlenc#sha256"/>
        <DigestValue>NLpgu7/ecnmVlBQiZLN4KdRV50J6vco7X663ZCIzNG0=</DigestValue>
      </Reference>
      <Reference URI="/xl/worksheets/sheet19.xml?ContentType=application/vnd.openxmlformats-officedocument.spreadsheetml.worksheet+xml">
        <DigestMethod Algorithm="http://www.w3.org/2001/04/xmlenc#sha256"/>
        <DigestValue>jAVGDFubxtrLMkHHPYYBExW7LTcheAJ6m0NTeNUcWMQ=</DigestValue>
      </Reference>
      <Reference URI="/xl/worksheets/sheet2.xml?ContentType=application/vnd.openxmlformats-officedocument.spreadsheetml.worksheet+xml">
        <DigestMethod Algorithm="http://www.w3.org/2001/04/xmlenc#sha256"/>
        <DigestValue>sS4FBc8i9ug2r6aTtYFNNuhsu7gYzbsr3JBfRyAuwys=</DigestValue>
      </Reference>
      <Reference URI="/xl/worksheets/sheet3.xml?ContentType=application/vnd.openxmlformats-officedocument.spreadsheetml.worksheet+xml">
        <DigestMethod Algorithm="http://www.w3.org/2001/04/xmlenc#sha256"/>
        <DigestValue>ozVc7sCNnRUykljwtbH9SyvHLijL3y9fcpwpE4UOuZw=</DigestValue>
      </Reference>
      <Reference URI="/xl/worksheets/sheet4.xml?ContentType=application/vnd.openxmlformats-officedocument.spreadsheetml.worksheet+xml">
        <DigestMethod Algorithm="http://www.w3.org/2001/04/xmlenc#sha256"/>
        <DigestValue>lWhNMAinsUxn8D5f+IxxXxbp5z7iYy2V3TwAtPyaNsM=</DigestValue>
      </Reference>
      <Reference URI="/xl/worksheets/sheet5.xml?ContentType=application/vnd.openxmlformats-officedocument.spreadsheetml.worksheet+xml">
        <DigestMethod Algorithm="http://www.w3.org/2001/04/xmlenc#sha256"/>
        <DigestValue>Cd0JTLy+RHbxCUdkOfcUvcTfjP90VlFnM8dRUhVxt6c=</DigestValue>
      </Reference>
      <Reference URI="/xl/worksheets/sheet6.xml?ContentType=application/vnd.openxmlformats-officedocument.spreadsheetml.worksheet+xml">
        <DigestMethod Algorithm="http://www.w3.org/2001/04/xmlenc#sha256"/>
        <DigestValue>IVk1NXpsenzQtEg6QysdhtyGs6ThifTn6cYXdm/Zdb8=</DigestValue>
      </Reference>
      <Reference URI="/xl/worksheets/sheet7.xml?ContentType=application/vnd.openxmlformats-officedocument.spreadsheetml.worksheet+xml">
        <DigestMethod Algorithm="http://www.w3.org/2001/04/xmlenc#sha256"/>
        <DigestValue>2i7Jz4p9l2EsjznfHA0YWVMe5aWliu00d+Ez2YXhDWo=</DigestValue>
      </Reference>
      <Reference URI="/xl/worksheets/sheet8.xml?ContentType=application/vnd.openxmlformats-officedocument.spreadsheetml.worksheet+xml">
        <DigestMethod Algorithm="http://www.w3.org/2001/04/xmlenc#sha256"/>
        <DigestValue>YHfLjSRwHOZq0tlVLUdyeeqkSt9+OqLiQzmrh8h2SYU=</DigestValue>
      </Reference>
      <Reference URI="/xl/worksheets/sheet9.xml?ContentType=application/vnd.openxmlformats-officedocument.spreadsheetml.worksheet+xml">
        <DigestMethod Algorithm="http://www.w3.org/2001/04/xmlenc#sha256"/>
        <DigestValue>qGSEU5S8lNN13g1h1Q32pEUwlZWwbG4UeIYgUy0/zYw=</DigestValue>
      </Reference>
    </Manifest>
    <SignatureProperties>
      <SignatureProperty Id="idSignatureTime" Target="#idPackageSignature">
        <mdssi:SignatureTime xmlns:mdssi="http://schemas.openxmlformats.org/package/2006/digital-signature">
          <mdssi:Format>YYYY-MM-DDThh:mm:ssTZD</mdssi:Format>
          <mdssi:Value>2021-01-29T06:34:14Z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2021-01-29T06:34:14Z</xd:SigningTime>
          <xd:SigningCertificate>
            <xd:Cert>
              <xd:CertDigest>
                <DigestMethod Algorithm="http://www.w3.org/2001/04/xmlenc#sha256"/>
                <DigestValue>5SfvUCnHzO5+o/WsxITNbOIgZa5KHUEaer7dlxwLx+A=</DigestValue>
              </xd:CertDigest>
              <xd:IssuerSerial>
                <X509IssuerName>CN=NBG Class 2 INT Sub CA, DC=nbg, DC=ge</X509IssuerName>
                <X509SerialNumber>537830062524249682284602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vt:i4>
      </vt:variant>
    </vt:vector>
  </HeadingPairs>
  <TitlesOfParts>
    <vt:vector size="21"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lpstr>'15.1. LR'!Print_Area</vt:lpstr>
      <vt:lpstr>'9. Capital'!Print_Area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2021-01-28T13:50:50Z</dcterms:modified>
</cp:coreProperties>
</file>