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20" yWindow="480" windowWidth="28800" windowHeight="16305" tabRatio="893"/>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7">'15.1. LR'!$A$1:$D$43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3" i="75" l="1"/>
  <c r="C15" i="69" l="1"/>
  <c r="C25" i="69" l="1"/>
  <c r="B2" i="37" l="1"/>
  <c r="B1" i="37"/>
  <c r="M14" i="37"/>
  <c r="L14" i="37"/>
  <c r="K14" i="37"/>
  <c r="J14" i="37"/>
  <c r="I14" i="37"/>
  <c r="H14" i="37"/>
  <c r="G14" i="37"/>
  <c r="F14" i="37"/>
  <c r="H22" i="74"/>
  <c r="H21" i="74"/>
  <c r="H18" i="74"/>
  <c r="H17" i="74"/>
  <c r="H16" i="74"/>
  <c r="H15" i="74"/>
  <c r="H14" i="74"/>
  <c r="H13" i="74"/>
  <c r="H8" i="74"/>
  <c r="C45" i="69"/>
  <c r="C37" i="69"/>
  <c r="C31" i="28" l="1"/>
  <c r="C47" i="28"/>
  <c r="C52" i="28" s="1"/>
  <c r="C43" i="28"/>
  <c r="C35" i="28"/>
  <c r="C30" i="28"/>
  <c r="C41" i="28" s="1"/>
  <c r="C12" i="28"/>
  <c r="C6" i="28"/>
  <c r="C28" i="28" s="1"/>
  <c r="E8" i="53" l="1"/>
  <c r="H8" i="53"/>
  <c r="C9" i="53"/>
  <c r="D9" i="53"/>
  <c r="F9" i="53"/>
  <c r="G9" i="53"/>
  <c r="G22" i="53" s="1"/>
  <c r="E10" i="53"/>
  <c r="H10" i="53"/>
  <c r="E11" i="53"/>
  <c r="H11" i="53"/>
  <c r="E12" i="53"/>
  <c r="H12" i="53"/>
  <c r="E13" i="53"/>
  <c r="H13" i="53"/>
  <c r="E14" i="53"/>
  <c r="H14" i="53"/>
  <c r="E15" i="53"/>
  <c r="H15" i="53"/>
  <c r="E16" i="53"/>
  <c r="H16" i="53"/>
  <c r="E17" i="53"/>
  <c r="H17" i="53"/>
  <c r="E18" i="53"/>
  <c r="H18" i="53"/>
  <c r="E19" i="53"/>
  <c r="H19" i="53"/>
  <c r="E20" i="53"/>
  <c r="H20" i="53"/>
  <c r="E21" i="53"/>
  <c r="H21" i="53"/>
  <c r="C22" i="53"/>
  <c r="D22" i="53"/>
  <c r="E24" i="53"/>
  <c r="H24" i="53"/>
  <c r="E25" i="53"/>
  <c r="H25" i="53"/>
  <c r="E26" i="53"/>
  <c r="H26" i="53"/>
  <c r="E27" i="53"/>
  <c r="H27" i="53"/>
  <c r="E28" i="53"/>
  <c r="H28" i="53"/>
  <c r="E29" i="53"/>
  <c r="H29" i="53"/>
  <c r="C30" i="53"/>
  <c r="D30" i="53"/>
  <c r="F30" i="53"/>
  <c r="G30" i="53"/>
  <c r="C34" i="53"/>
  <c r="D34" i="53"/>
  <c r="D45" i="53" s="1"/>
  <c r="F34" i="53"/>
  <c r="G34" i="53"/>
  <c r="G45" i="53" s="1"/>
  <c r="E35" i="53"/>
  <c r="H35" i="53"/>
  <c r="E36" i="53"/>
  <c r="H36" i="53"/>
  <c r="E37" i="53"/>
  <c r="H37" i="53"/>
  <c r="E38" i="53"/>
  <c r="H38" i="53"/>
  <c r="E39" i="53"/>
  <c r="H39" i="53"/>
  <c r="E40" i="53"/>
  <c r="H40" i="53"/>
  <c r="E41" i="53"/>
  <c r="H41" i="53"/>
  <c r="E42" i="53"/>
  <c r="H42" i="53"/>
  <c r="E43" i="53"/>
  <c r="H43" i="53"/>
  <c r="E44" i="53"/>
  <c r="H44" i="53"/>
  <c r="E47" i="53"/>
  <c r="H47" i="53"/>
  <c r="E48" i="53"/>
  <c r="H48" i="53"/>
  <c r="E49" i="53"/>
  <c r="H49" i="53"/>
  <c r="E50" i="53"/>
  <c r="H50" i="53"/>
  <c r="E51" i="53"/>
  <c r="H51" i="53"/>
  <c r="E52" i="53"/>
  <c r="H52" i="53"/>
  <c r="C53" i="53"/>
  <c r="D53" i="53"/>
  <c r="F53" i="53"/>
  <c r="G53" i="53"/>
  <c r="E58" i="53"/>
  <c r="H58" i="53"/>
  <c r="E59" i="53"/>
  <c r="H59" i="53"/>
  <c r="E60" i="53"/>
  <c r="H60" i="53"/>
  <c r="C61" i="53"/>
  <c r="D61" i="53"/>
  <c r="F61" i="53"/>
  <c r="G61" i="53"/>
  <c r="E64" i="53"/>
  <c r="H64" i="53"/>
  <c r="E66" i="53"/>
  <c r="H66" i="53"/>
  <c r="E34" i="53" l="1"/>
  <c r="H30" i="53"/>
  <c r="E30" i="53"/>
  <c r="D31" i="53"/>
  <c r="H61" i="53"/>
  <c r="E61" i="53"/>
  <c r="H53" i="53"/>
  <c r="G54" i="53"/>
  <c r="H34" i="53"/>
  <c r="G31" i="53"/>
  <c r="H9" i="53"/>
  <c r="E53" i="53"/>
  <c r="D54" i="53"/>
  <c r="E9" i="53"/>
  <c r="E22" i="53"/>
  <c r="F45" i="53"/>
  <c r="F22" i="53"/>
  <c r="C45" i="53"/>
  <c r="C31" i="53"/>
  <c r="D6" i="71"/>
  <c r="D13" i="71" s="1"/>
  <c r="B1" i="6"/>
  <c r="B2" i="79"/>
  <c r="B2" i="36"/>
  <c r="B2" i="74"/>
  <c r="B2" i="64"/>
  <c r="B2" i="35"/>
  <c r="B2" i="69"/>
  <c r="B2" i="77"/>
  <c r="B2" i="28"/>
  <c r="B2" i="73"/>
  <c r="B2" i="72"/>
  <c r="B2" i="52"/>
  <c r="B2" i="71"/>
  <c r="B2" i="75"/>
  <c r="B2" i="53"/>
  <c r="D56" i="53" l="1"/>
  <c r="D63" i="53" s="1"/>
  <c r="D65" i="53" s="1"/>
  <c r="D67" i="53" s="1"/>
  <c r="G56" i="53"/>
  <c r="G63" i="53" s="1"/>
  <c r="G65" i="53" s="1"/>
  <c r="G67" i="53" s="1"/>
  <c r="E31" i="53"/>
  <c r="C54" i="53"/>
  <c r="E54" i="53" s="1"/>
  <c r="E45" i="53"/>
  <c r="H22" i="53"/>
  <c r="F31" i="53"/>
  <c r="H45" i="53"/>
  <c r="F54" i="53"/>
  <c r="H54" i="53" s="1"/>
  <c r="C22" i="74"/>
  <c r="H31" i="53" l="1"/>
  <c r="F56" i="53"/>
  <c r="C56" i="53"/>
  <c r="B2" i="62"/>
  <c r="H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H32" i="75" s="1"/>
  <c r="D32" i="75"/>
  <c r="C32" i="75"/>
  <c r="H31" i="75"/>
  <c r="E31" i="75"/>
  <c r="H30" i="75"/>
  <c r="E30" i="75"/>
  <c r="H29" i="75"/>
  <c r="E29" i="75"/>
  <c r="H28" i="75"/>
  <c r="E28" i="75"/>
  <c r="H27" i="75"/>
  <c r="E27" i="75"/>
  <c r="H26" i="75"/>
  <c r="E26" i="75"/>
  <c r="H25" i="75"/>
  <c r="E25" i="75"/>
  <c r="H24" i="75"/>
  <c r="E24" i="75"/>
  <c r="H23" i="75"/>
  <c r="E23" i="75"/>
  <c r="G22" i="75"/>
  <c r="F22" i="75"/>
  <c r="D22" i="75"/>
  <c r="D19" i="75" s="1"/>
  <c r="C22" i="75"/>
  <c r="C19" i="75" s="1"/>
  <c r="E19" i="75" s="1"/>
  <c r="H21" i="75"/>
  <c r="E21" i="75"/>
  <c r="H20" i="75"/>
  <c r="E20" i="75"/>
  <c r="G19" i="75"/>
  <c r="F19" i="75"/>
  <c r="H18" i="75"/>
  <c r="E18" i="75"/>
  <c r="H17" i="75"/>
  <c r="E17" i="75"/>
  <c r="G16" i="75"/>
  <c r="F16" i="75"/>
  <c r="H16" i="75" s="1"/>
  <c r="D16" i="75"/>
  <c r="C16" i="75"/>
  <c r="H15" i="75"/>
  <c r="E15" i="75"/>
  <c r="H14" i="75"/>
  <c r="E14" i="75"/>
  <c r="G13" i="75"/>
  <c r="F13" i="75"/>
  <c r="D13" i="75"/>
  <c r="C13" i="75"/>
  <c r="H12" i="75"/>
  <c r="E12" i="75"/>
  <c r="H11" i="75"/>
  <c r="E11" i="75"/>
  <c r="H10" i="75"/>
  <c r="E10" i="75"/>
  <c r="H9" i="75"/>
  <c r="E9" i="75"/>
  <c r="H8" i="75"/>
  <c r="E8" i="75"/>
  <c r="G7" i="75"/>
  <c r="F7" i="75"/>
  <c r="D7" i="75"/>
  <c r="C7" i="75"/>
  <c r="E7" i="75" s="1"/>
  <c r="C14" i="62"/>
  <c r="H40" i="62"/>
  <c r="E40" i="62"/>
  <c r="H39" i="62"/>
  <c r="E39" i="62"/>
  <c r="H38" i="62"/>
  <c r="E38" i="62"/>
  <c r="H37" i="62"/>
  <c r="E37" i="62"/>
  <c r="H36" i="62"/>
  <c r="E36" i="62"/>
  <c r="H35" i="62"/>
  <c r="E35" i="62"/>
  <c r="H34" i="62"/>
  <c r="E34" i="62"/>
  <c r="H33" i="62"/>
  <c r="E33" i="62"/>
  <c r="G31" i="62"/>
  <c r="G41" i="62" s="1"/>
  <c r="F31" i="62"/>
  <c r="F41" i="62" s="1"/>
  <c r="D31" i="62"/>
  <c r="D41" i="62" s="1"/>
  <c r="C31" i="62"/>
  <c r="C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D14" i="62"/>
  <c r="D20" i="62" s="1"/>
  <c r="H13" i="62"/>
  <c r="E13" i="62"/>
  <c r="H12" i="62"/>
  <c r="E12" i="62"/>
  <c r="H11" i="62"/>
  <c r="E11" i="62"/>
  <c r="H10" i="62"/>
  <c r="E10" i="62"/>
  <c r="H9" i="62"/>
  <c r="E9" i="62"/>
  <c r="H8" i="62"/>
  <c r="E8" i="62"/>
  <c r="H7" i="62"/>
  <c r="E7" i="62"/>
  <c r="H13" i="75" l="1"/>
  <c r="E45" i="75"/>
  <c r="E16" i="75"/>
  <c r="H22" i="75"/>
  <c r="E56" i="53"/>
  <c r="C63" i="53"/>
  <c r="H56" i="53"/>
  <c r="F63" i="53"/>
  <c r="H40" i="75"/>
  <c r="H19" i="75"/>
  <c r="E14" i="62"/>
  <c r="E41" i="62"/>
  <c r="E40" i="75"/>
  <c r="H7" i="75"/>
  <c r="E13" i="75"/>
  <c r="E32" i="75"/>
  <c r="H20" i="62"/>
  <c r="H41" i="62"/>
  <c r="H45" i="75"/>
  <c r="E22" i="75"/>
  <c r="C20" i="62"/>
  <c r="E20" i="62" s="1"/>
  <c r="H14" i="62"/>
  <c r="H31" i="62"/>
  <c r="E31" i="62"/>
  <c r="C65" i="53" l="1"/>
  <c r="E63" i="53"/>
  <c r="H63" i="53"/>
  <c r="F65" i="53"/>
  <c r="C35" i="79"/>
  <c r="F67" i="53" l="1"/>
  <c r="H67" i="53" s="1"/>
  <c r="H65" i="53"/>
  <c r="C67" i="53"/>
  <c r="E67" i="53" s="1"/>
  <c r="E65" i="53"/>
  <c r="B1" i="79"/>
  <c r="B1" i="36"/>
  <c r="B1" i="74"/>
  <c r="B1" i="64"/>
  <c r="B1" i="35"/>
  <c r="B1" i="69"/>
  <c r="B1" i="77"/>
  <c r="B1" i="28"/>
  <c r="B1" i="73"/>
  <c r="B1" i="72"/>
  <c r="B1" i="52"/>
  <c r="B1" i="71"/>
  <c r="B1" i="75"/>
  <c r="B1" i="53"/>
  <c r="B1" i="62"/>
  <c r="B17" i="6" l="1"/>
  <c r="B16" i="6"/>
  <c r="B15" i="6"/>
  <c r="C30" i="79" l="1"/>
  <c r="C26" i="79"/>
  <c r="C8" i="79"/>
  <c r="C6" i="71" l="1"/>
  <c r="C13" i="71" s="1"/>
  <c r="E8" i="37" l="1"/>
  <c r="N16" i="37"/>
  <c r="N17" i="37"/>
  <c r="N18" i="37"/>
  <c r="N19" i="37"/>
  <c r="N20" i="37"/>
  <c r="N15" i="37"/>
  <c r="N13" i="37"/>
  <c r="N10" i="37"/>
  <c r="N9" i="37"/>
  <c r="N11" i="37"/>
  <c r="N12" i="37"/>
  <c r="E19" i="37"/>
  <c r="E18" i="37"/>
  <c r="E17" i="37"/>
  <c r="E16" i="37"/>
  <c r="E15"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C12" i="79" l="1"/>
  <c r="C18" i="79" s="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D22" i="74" l="1"/>
  <c r="E22" i="74"/>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alcChain>
</file>

<file path=xl/sharedStrings.xml><?xml version="1.0" encoding="utf-8"?>
<sst xmlns="http://schemas.openxmlformats.org/spreadsheetml/2006/main" count="906" uniqueCount="639">
  <si>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</si>
  <si>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</si>
  <si>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</si>
  <si>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</si>
  <si>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</si>
  <si>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</si>
  <si>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</si>
  <si>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</si>
  <si>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</si>
  <si>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</si>
  <si>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</si>
  <si>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</si>
  <si>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</si>
  <si>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</si>
  <si>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</si>
  <si>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</si>
  <si>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</si>
  <si>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</si>
  <si>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</si>
  <si>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</si>
  <si>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</si>
  <si>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</si>
  <si>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</si>
  <si>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</si>
  <si>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</si>
  <si>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</si>
  <si>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</si>
  <si>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</si>
  <si>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</si>
  <si>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</si>
  <si>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</si>
  <si>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</si>
  <si>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</si>
  <si>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</si>
  <si>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</si>
  <si>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</si>
  <si>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</si>
  <si>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</si>
  <si>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</si>
  <si>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</si>
  <si>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</si>
  <si>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</si>
  <si>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</si>
  <si>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</si>
  <si>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</si>
  <si>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</si>
  <si>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</si>
  <si>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</si>
  <si>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</si>
  <si>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</si>
  <si>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</si>
  <si>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</si>
  <si>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</si>
  <si>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</si>
  <si>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</si>
  <si>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</si>
  <si>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</si>
  <si>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</si>
  <si>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</si>
  <si>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</si>
  <si>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</si>
  <si>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</si>
  <si>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</si>
  <si>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</si>
  <si>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</si>
  <si>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</si>
  <si>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</si>
  <si>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</si>
  <si>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</si>
  <si>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</si>
  <si>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</si>
  <si>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</si>
  <si>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</si>
  <si>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</si>
  <si>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</si>
  <si>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</si>
  <si>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</si>
  <si>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</si>
  <si>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</si>
  <si>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</si>
  <si>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</si>
  <si>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</si>
  <si>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</si>
  <si>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</si>
  <si>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</si>
  <si>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</si>
  <si>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</si>
  <si>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</si>
  <si>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</si>
  <si>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</si>
  <si>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</si>
  <si>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</si>
  <si>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</si>
  <si>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</si>
  <si>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</si>
  <si>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</si>
  <si>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</si>
  <si>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</si>
  <si>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</si>
  <si>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</si>
  <si>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</si>
  <si>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</si>
  <si>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</si>
  <si>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</si>
  <si>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</si>
  <si>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</si>
  <si>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</si>
  <si>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</si>
  <si>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</si>
  <si>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</si>
  <si>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</si>
  <si>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</si>
  <si>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</si>
  <si>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</si>
  <si>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</si>
  <si>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</si>
  <si>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</si>
  <si>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</si>
  <si>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</si>
  <si>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</si>
  <si>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</si>
  <si>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</si>
  <si>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</si>
  <si>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</si>
  <si>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</si>
  <si>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</si>
  <si>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</si>
  <si>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</si>
  <si>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</si>
  <si>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</si>
  <si>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</si>
  <si>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</si>
  <si>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</si>
  <si>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</si>
  <si>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</si>
  <si>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</si>
  <si>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</si>
  <si>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</si>
  <si>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</si>
  <si>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</si>
  <si>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</si>
  <si>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</si>
  <si>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</si>
  <si>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</si>
  <si>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</si>
  <si>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</si>
  <si>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</si>
  <si>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</si>
  <si>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</si>
  <si>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</si>
  <si>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</si>
  <si>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</si>
  <si>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</si>
  <si>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</si>
  <si>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</si>
  <si>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</si>
  <si>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</si>
  <si>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</si>
  <si>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</si>
  <si>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</si>
  <si>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</si>
  <si>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</si>
  <si>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</si>
  <si>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</si>
  <si>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</si>
  <si>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</si>
  <si>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</si>
  <si>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</si>
  <si>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</si>
  <si>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</si>
  <si>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</si>
  <si>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</si>
  <si>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</si>
  <si>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</si>
  <si>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</si>
  <si>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</si>
  <si>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</si>
  <si>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</si>
  <si>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</si>
  <si>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</si>
  <si>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</si>
  <si>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</si>
  <si>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</si>
  <si>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</si>
  <si>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</si>
  <si>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</si>
  <si>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</si>
  <si>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</si>
  <si>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</si>
  <si>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</si>
  <si>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</si>
  <si>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</si>
  <si>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</si>
  <si>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</si>
  <si>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</si>
  <si>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</si>
  <si>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</si>
  <si>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</si>
  <si>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</si>
  <si>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</si>
  <si>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</si>
  <si>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</si>
  <si>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</si>
  <si>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</si>
  <si>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</si>
  <si>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</si>
  <si>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</si>
  <si>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</si>
  <si>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</si>
  <si>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</si>
  <si>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</si>
  <si>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</si>
  <si>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</si>
  <si>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</si>
  <si>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</si>
  <si>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</si>
  <si>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</si>
  <si>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</si>
  <si>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</si>
  <si>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</si>
  <si>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</si>
  <si>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</si>
  <si>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</si>
  <si>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</si>
  <si>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</si>
  <si>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</si>
  <si>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</si>
  <si>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</si>
  <si>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</si>
  <si>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</si>
  <si>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</si>
  <si>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</si>
  <si>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</si>
  <si>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</si>
  <si>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</si>
  <si>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</si>
  <si>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</si>
  <si>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</si>
  <si>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</si>
  <si>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</si>
  <si>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</si>
  <si>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</si>
  <si>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</si>
  <si>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</si>
  <si>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</si>
  <si>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</si>
  <si>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</si>
  <si>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</si>
  <si>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</si>
  <si>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</si>
  <si>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</si>
  <si>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</si>
  <si>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</si>
  <si>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</si>
  <si>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</si>
  <si>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</si>
  <si>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</si>
  <si>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</si>
  <si>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</si>
  <si>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</si>
  <si>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</si>
  <si>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</si>
  <si>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</si>
  <si>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</si>
  <si>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</si>
  <si>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</si>
  <si>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</si>
  <si>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</si>
  <si>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</si>
  <si>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</si>
  <si>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</si>
  <si>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</si>
  <si>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</si>
  <si>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</si>
  <si>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</si>
  <si>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</si>
  <si>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</si>
  <si>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</si>
  <si>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</si>
  <si>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</si>
  <si>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</si>
  <si>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</si>
  <si>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</si>
  <si>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</si>
  <si>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</si>
  <si>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</si>
  <si>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</si>
  <si>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</si>
  <si>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</si>
  <si>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</si>
  <si>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</si>
  <si>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</si>
  <si>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</si>
  <si>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</si>
  <si>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</si>
  <si>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</si>
  <si>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</si>
  <si>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</si>
  <si>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</si>
  <si>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</si>
  <si>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</si>
  <si>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</si>
  <si>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</si>
  <si>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</si>
  <si>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</si>
  <si>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</si>
  <si>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</si>
  <si>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</si>
  <si>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</si>
  <si>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</si>
  <si>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</si>
  <si>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</si>
  <si>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</si>
  <si>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</si>
  <si>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</si>
  <si>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</si>
  <si>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</si>
  <si>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</si>
  <si>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</si>
  <si>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</si>
  <si>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</si>
  <si>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</si>
  <si>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</si>
  <si>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</si>
  <si>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</si>
  <si>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</si>
  <si>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</si>
  <si>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</si>
  <si>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</si>
  <si>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</si>
  <si>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</si>
  <si>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</si>
  <si>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</si>
  <si>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</si>
  <si>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</si>
  <si>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</si>
  <si>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</si>
  <si>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</si>
  <si>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</si>
  <si>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</si>
  <si>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</si>
  <si>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</si>
  <si>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</si>
  <si>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</si>
  <si>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</si>
  <si>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</si>
  <si>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</si>
  <si>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</si>
  <si>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</si>
  <si>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</si>
  <si>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</si>
  <si>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</si>
  <si>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</si>
  <si>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</si>
  <si>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</si>
  <si>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</si>
  <si>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</si>
  <si>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</si>
  <si>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</si>
  <si>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</si>
  <si>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</si>
  <si>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</si>
  <si>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</si>
  <si>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</si>
  <si>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</si>
  <si>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</si>
  <si>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</si>
  <si>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</si>
  <si>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</si>
  <si>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</si>
  <si>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</si>
  <si>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</si>
  <si>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</si>
  <si>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</si>
  <si>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</si>
  <si>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</si>
  <si>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</si>
  <si>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</si>
  <si>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</si>
  <si>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</si>
  <si>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</si>
  <si>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</si>
  <si>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</si>
  <si>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</si>
  <si>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</si>
  <si>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</si>
  <si>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</si>
  <si>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</si>
  <si>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</si>
  <si>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</si>
  <si>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</si>
  <si>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</si>
  <si>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</si>
  <si>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</si>
  <si>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</si>
  <si>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</si>
  <si>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</si>
  <si>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</si>
  <si>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</si>
  <si>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</si>
  <si>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</si>
  <si>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</si>
  <si>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</si>
  <si>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</si>
  <si>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</si>
  <si>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</si>
  <si>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</si>
  <si>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</si>
  <si>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</si>
  <si>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</si>
  <si>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</si>
  <si>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</si>
  <si>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</si>
  <si>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</si>
  <si>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</si>
  <si>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</si>
  <si>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</si>
  <si>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</si>
  <si>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</si>
  <si>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</si>
  <si>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</si>
  <si>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</si>
  <si>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</si>
  <si>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</si>
  <si>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</si>
  <si>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</si>
  <si>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</si>
  <si>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</si>
  <si>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</si>
  <si>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</si>
  <si>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</si>
  <si>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</si>
  <si>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</si>
  <si>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</si>
  <si>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</si>
  <si>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</si>
  <si>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</si>
  <si>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</si>
  <si>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</si>
  <si>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</si>
  <si>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</si>
  <si>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</si>
  <si>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</si>
  <si>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</si>
  <si>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</si>
  <si>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</si>
  <si>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</si>
  <si>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</si>
  <si>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</si>
  <si>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</si>
  <si>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</si>
  <si>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</si>
  <si>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</si>
  <si>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</si>
  <si>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</si>
  <si>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</si>
  <si>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</si>
  <si>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</si>
  <si>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</si>
  <si>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</si>
  <si>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</si>
  <si>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</si>
  <si>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</si>
  <si>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</si>
  <si>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</si>
  <si>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</si>
  <si>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</si>
  <si>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</si>
  <si>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</si>
  <si>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</si>
  <si>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</si>
  <si>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</si>
  <si>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</si>
  <si>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</si>
  <si>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</si>
  <si>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</si>
  <si>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</si>
  <si>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</si>
  <si>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</si>
  <si>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</si>
  <si>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</si>
  <si>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</si>
  <si>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</si>
  <si>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</si>
  <si>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</si>
  <si>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</si>
  <si>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</si>
  <si>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</si>
  <si>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</si>
  <si>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</si>
  <si>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</si>
  <si>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</si>
  <si>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</si>
  <si>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</si>
  <si>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</si>
  <si>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</si>
  <si>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</si>
  <si>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</si>
  <si>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</si>
  <si>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</si>
  <si>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</si>
  <si>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</si>
  <si>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</si>
  <si>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</si>
  <si>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</si>
  <si>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</si>
  <si>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</si>
  <si>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</si>
  <si>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</si>
  <si>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</si>
  <si>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</si>
  <si>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</si>
  <si>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</si>
  <si>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</si>
  <si>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</si>
  <si>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</si>
  <si>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</si>
  <si>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</si>
  <si>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</si>
  <si>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</si>
  <si>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</si>
  <si>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</si>
  <si>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</si>
  <si>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</si>
  <si>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</si>
  <si>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</si>
  <si>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</si>
  <si>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</si>
  <si>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</si>
  <si>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</si>
  <si>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</si>
  <si>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</si>
  <si>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</si>
  <si>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</si>
  <si>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</si>
  <si>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</si>
  <si>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</si>
  <si>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</si>
  <si>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</si>
  <si>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</si>
  <si>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</si>
  <si>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</si>
  <si>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</si>
  <si>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</si>
  <si>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</si>
  <si>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</si>
  <si>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</si>
  <si>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</si>
  <si>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</si>
  <si>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</si>
  <si>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</si>
  <si>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</si>
  <si>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</si>
  <si>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</si>
  <si>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</si>
  <si>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</si>
  <si>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</si>
  <si>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</si>
  <si>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</si>
  <si>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</si>
  <si>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</si>
  <si>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</si>
  <si>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</si>
  <si>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</si>
  <si>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</si>
  <si>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</si>
  <si>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</si>
  <si>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</si>
  <si>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</si>
  <si>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</si>
  <si>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</si>
  <si>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</si>
  <si>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</si>
  <si>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</si>
  <si>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</si>
  <si>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</si>
  <si>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</si>
  <si>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</si>
  <si>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</si>
  <si>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</si>
  <si>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</si>
  <si>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</si>
  <si>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</si>
  <si>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</si>
  <si>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</si>
  <si>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</si>
  <si>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</si>
  <si>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</si>
  <si>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</si>
  <si>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</si>
  <si>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</si>
  <si>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</si>
  <si>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</si>
  <si>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</si>
  <si>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</si>
  <si>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</si>
  <si>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</si>
  <si>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</si>
  <si>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</si>
  <si>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</si>
  <si>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</si>
  <si>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</si>
  <si>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</si>
  <si>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</si>
  <si>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</si>
  <si>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</si>
  <si>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</si>
  <si>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</si>
  <si>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</si>
  <si>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</si>
  <si>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</si>
  <si>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</si>
  <si>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</si>
  <si>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</si>
  <si>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</si>
  <si>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</si>
  <si>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”ლიბერთი ბანკი”</t>
  </si>
  <si>
    <t xml:space="preserve">ირაკლი ოთარ რუხაძე </t>
  </si>
  <si>
    <t>ვასილ ხოდელი</t>
  </si>
  <si>
    <t>www.libertybank.ge</t>
  </si>
  <si>
    <t>1Q 2020</t>
  </si>
  <si>
    <t>4Q 2019</t>
  </si>
  <si>
    <t>3Q 2019</t>
  </si>
  <si>
    <t>მამუკა წერეთელი</t>
  </si>
  <si>
    <t>მურთაზ კიკორია</t>
  </si>
  <si>
    <t>მაგდა მაღრაძე</t>
  </si>
  <si>
    <t>ლევან თხელიძე</t>
  </si>
  <si>
    <t>მამუკა კვარაცხელია</t>
  </si>
  <si>
    <t>Georgian Financial Group B.V.</t>
  </si>
  <si>
    <t>სს,,გალტ &amp; თაგარტი"(ნომინალური მფლობელი)</t>
  </si>
  <si>
    <t>სს,,ჰერითიჯ სიქიურითიზ"(ნომინალური მფლობელი)</t>
  </si>
  <si>
    <t>დანარჩენი აქციონერები</t>
  </si>
  <si>
    <t>ბენჯამინ ალბერტ მარსონი</t>
  </si>
  <si>
    <t>იგორ ალექსეევი</t>
  </si>
  <si>
    <t>nmf</t>
  </si>
  <si>
    <t>2Q 2020</t>
  </si>
  <si>
    <t>დავით წიკლაური</t>
  </si>
  <si>
    <t>3Q 2020</t>
  </si>
  <si>
    <t>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</si>
</sst>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10"/>
      <color theme="1"/>
      <name val="Sylfaen"/>
      <family val="1"/>
      <charset val="204"/>
    </font>
    <font>
      <u/>
      <sz val="10"/>
      <color indexed="12"/>
      <name val="Sylfaen"/>
      <family val="1"/>
      <charset val="204"/>
    </font>
    <font>
      <sz val="10"/>
      <name val="Sylfaen"/>
      <family val="1"/>
      <charset val="204"/>
    </font>
    <font>
      <b/>
      <sz val="10"/>
      <color theme="1"/>
      <name val="Sylfaen"/>
      <family val="1"/>
      <charset val="204"/>
    </font>
    <font>
      <sz val="11"/>
      <color theme="1"/>
      <name val="Sylfaen"/>
      <family val="1"/>
      <charset val="204"/>
    </font>
    <font>
      <b/>
      <sz val="10"/>
      <name val="Sylfaen"/>
      <family val="1"/>
      <charset val="204"/>
    </font>
    <font>
      <b/>
      <i/>
      <sz val="10"/>
      <name val="Sylfaen"/>
      <family val="1"/>
      <charset val="204"/>
    </font>
    <font>
      <sz val="8"/>
      <color theme="1"/>
      <name val="Sylfaen"/>
      <family val="1"/>
      <charset val="204"/>
    </font>
    <font>
      <sz val="10"/>
      <color indexed="8"/>
      <name val="Sylfaen"/>
      <family val="1"/>
      <charset val="204"/>
    </font>
    <font>
      <i/>
      <sz val="10"/>
      <color theme="1"/>
      <name val="Sylfaen"/>
      <family val="1"/>
      <charset val="204"/>
    </font>
    <font>
      <i/>
      <sz val="10"/>
      <name val="Sylfaen"/>
      <family val="1"/>
      <charset val="204"/>
    </font>
    <font>
      <sz val="9"/>
      <color theme="1"/>
      <name val="Sylfaen"/>
      <family val="1"/>
      <charset val="204"/>
    </font>
    <font>
      <i/>
      <sz val="11"/>
      <color theme="1"/>
      <name val="Sylfaen"/>
      <family val="1"/>
      <charset val="204"/>
    </font>
    <font>
      <b/>
      <sz val="11"/>
      <color theme="1"/>
      <name val="Sylfaen"/>
      <family val="1"/>
      <charset val="204"/>
    </font>
    <font>
      <sz val="10"/>
      <color theme="1"/>
      <name val="Calibri"/>
      <family val="2"/>
      <charset val="204"/>
      <scheme val="minor"/>
    </font>
    <font>
      <sz val="11"/>
      <color theme="1"/>
      <name val="Calibri"/>
      <family val="2"/>
      <charset val="204"/>
      <scheme val="minor"/>
    </font>
    <font>
      <i/>
      <sz val="10"/>
      <color theme="1"/>
      <name val="Sylfaen"/>
      <family val="1"/>
    </font>
    <font>
      <i/>
      <sz val="10"/>
      <name val="Sylfaen"/>
      <family val="1"/>
    </font>
    <font>
      <b/>
      <sz val="10"/>
      <color theme="1"/>
      <name val="Sylfaen"/>
      <family val="1"/>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3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diagonal/>
    </border>
    <border>
      <left style="thin">
        <color indexed="64"/>
      </left>
      <right style="thin">
        <color theme="6" tint="-0.499984740745262"/>
      </right>
      <top style="thin">
        <color indexed="64"/>
      </top>
      <bottom style="thin">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1" fillId="0" borderId="0"/>
    <xf numFmtId="168" fontId="12" fillId="37" borderId="0"/>
    <xf numFmtId="169" fontId="12" fillId="37" borderId="0"/>
    <xf numFmtId="168" fontId="12" fillId="37" borderId="0"/>
    <xf numFmtId="0" fontId="13" fillId="38"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0" fontId="13"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3" fillId="46"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0" fontId="13" fillId="47"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0" fontId="15" fillId="48"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0" fontId="15"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5" fillId="56"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5" fillId="56"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61"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55" borderId="0" applyNumberFormat="0" applyBorder="0" applyAlignment="0" applyProtection="0"/>
    <xf numFmtId="0" fontId="13"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8" fillId="39" borderId="0" applyNumberFormat="0" applyBorder="0" applyAlignment="0" applyProtection="0"/>
    <xf numFmtId="170" fontId="21"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1" fontId="23" fillId="0" borderId="0" applyFill="0" applyBorder="0" applyAlignment="0"/>
    <xf numFmtId="171" fontId="23"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2" fontId="23" fillId="0" borderId="0" applyFill="0" applyBorder="0" applyAlignment="0"/>
    <xf numFmtId="173" fontId="23" fillId="0" borderId="0" applyFill="0" applyBorder="0" applyAlignment="0"/>
    <xf numFmtId="174" fontId="23" fillId="0" borderId="0" applyFill="0" applyBorder="0" applyAlignment="0"/>
    <xf numFmtId="175"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168" fontId="26"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168" fontId="26"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169" fontId="26"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5" fillId="9" borderId="34"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0" fontId="24" fillId="64" borderId="41" applyNumberFormat="0" applyAlignment="0" applyProtection="0"/>
    <xf numFmtId="168" fontId="26" fillId="64" borderId="41" applyNumberFormat="0" applyAlignment="0" applyProtection="0"/>
    <xf numFmtId="169" fontId="26" fillId="64" borderId="41" applyNumberFormat="0" applyAlignment="0" applyProtection="0"/>
    <xf numFmtId="168" fontId="26" fillId="64" borderId="41" applyNumberFormat="0" applyAlignment="0" applyProtection="0"/>
    <xf numFmtId="168" fontId="26" fillId="64" borderId="41" applyNumberFormat="0" applyAlignment="0" applyProtection="0"/>
    <xf numFmtId="169" fontId="26" fillId="64" borderId="41" applyNumberFormat="0" applyAlignment="0" applyProtection="0"/>
    <xf numFmtId="168" fontId="26" fillId="64" borderId="41" applyNumberFormat="0" applyAlignment="0" applyProtection="0"/>
    <xf numFmtId="168" fontId="26" fillId="64" borderId="41" applyNumberFormat="0" applyAlignment="0" applyProtection="0"/>
    <xf numFmtId="169" fontId="26" fillId="64" borderId="41" applyNumberFormat="0" applyAlignment="0" applyProtection="0"/>
    <xf numFmtId="168" fontId="26" fillId="64" borderId="41" applyNumberFormat="0" applyAlignment="0" applyProtection="0"/>
    <xf numFmtId="168" fontId="26" fillId="64" borderId="41" applyNumberFormat="0" applyAlignment="0" applyProtection="0"/>
    <xf numFmtId="169" fontId="26" fillId="64" borderId="41" applyNumberFormat="0" applyAlignment="0" applyProtection="0"/>
    <xf numFmtId="168" fontId="26" fillId="64" borderId="41" applyNumberFormat="0" applyAlignment="0" applyProtection="0"/>
    <xf numFmtId="0" fontId="24" fillId="64" borderId="41" applyNumberFormat="0" applyAlignment="0" applyProtection="0"/>
    <xf numFmtId="0" fontId="27" fillId="65" borderId="42" applyNumberFormat="0" applyAlignment="0" applyProtection="0"/>
    <xf numFmtId="0" fontId="28" fillId="10" borderId="37" applyNumberFormat="0" applyAlignment="0" applyProtection="0"/>
    <xf numFmtId="168"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0" fontId="27"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0" fontId="28" fillId="10" borderId="37"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169" fontId="29" fillId="65" borderId="42" applyNumberFormat="0" applyAlignment="0" applyProtection="0"/>
    <xf numFmtId="168" fontId="29" fillId="65" borderId="42" applyNumberFormat="0" applyAlignment="0" applyProtection="0"/>
    <xf numFmtId="0" fontId="27"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172" fontId="23"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xf numFmtId="14" fontId="32" fillId="0" borderId="0" applyFill="0" applyBorder="0" applyAlignment="0"/>
    <xf numFmtId="38" fontId="12" fillId="0" borderId="43">
      <alignment vertical="center"/>
    </xf>
    <xf numFmtId="38" fontId="12" fillId="0" borderId="43">
      <alignment vertical="center"/>
    </xf>
    <xf numFmtId="38" fontId="12" fillId="0" borderId="43">
      <alignment vertical="center"/>
    </xf>
    <xf numFmtId="38" fontId="12" fillId="0" borderId="43">
      <alignment vertical="center"/>
    </xf>
    <xf numFmtId="38" fontId="12" fillId="0" borderId="43">
      <alignment vertical="center"/>
    </xf>
    <xf numFmtId="38" fontId="12" fillId="0" borderId="43">
      <alignment vertical="center"/>
    </xf>
    <xf numFmtId="38" fontId="12" fillId="0" borderId="43">
      <alignment vertical="center"/>
    </xf>
    <xf numFmtId="38" fontId="12" fillId="0" borderId="0" applyFont="0" applyFill="0" applyBorder="0" applyAlignment="0" applyProtection="0"/>
    <xf numFmtId="180" fontId="2" fillId="0" borderId="0" applyFont="0" applyFill="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0" fontId="34" fillId="0" borderId="0" applyNumberFormat="0" applyFill="0" applyBorder="0" applyAlignment="0" applyProtection="0"/>
    <xf numFmtId="168" fontId="2" fillId="0" borderId="0"/>
    <xf numFmtId="0" fontId="2" fillId="0" borderId="0"/>
    <xf numFmtId="168" fontId="2" fillId="0" borderId="0"/>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37" fillId="40"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0" fontId="37"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0" fontId="37" fillId="40" borderId="0" applyNumberFormat="0" applyBorder="0" applyAlignment="0" applyProtection="0"/>
    <xf numFmtId="0" fontId="2" fillId="69" borderId="3" applyNumberFormat="0" applyFont="0" applyBorder="0" applyProtection="0">
      <alignment horizontal="center" vertical="center"/>
    </xf>
    <xf numFmtId="0" fontId="40" fillId="0" borderId="33" applyNumberFormat="0" applyAlignment="0" applyProtection="0">
      <alignment horizontal="left" vertical="center"/>
    </xf>
    <xf numFmtId="0" fontId="40" fillId="0" borderId="33" applyNumberFormat="0" applyAlignment="0" applyProtection="0">
      <alignment horizontal="left" vertical="center"/>
    </xf>
    <xf numFmtId="168" fontId="40" fillId="0" borderId="33" applyNumberFormat="0" applyAlignment="0" applyProtection="0">
      <alignment horizontal="left" vertical="center"/>
    </xf>
    <xf numFmtId="0" fontId="40" fillId="0" borderId="9">
      <alignment horizontal="left" vertical="center"/>
    </xf>
    <xf numFmtId="0" fontId="40" fillId="0" borderId="9">
      <alignment horizontal="left" vertical="center"/>
    </xf>
    <xf numFmtId="168" fontId="40" fillId="0" borderId="9">
      <alignment horizontal="left" vertical="center"/>
    </xf>
    <xf numFmtId="0" fontId="41" fillId="0" borderId="44" applyNumberFormat="0" applyFill="0" applyAlignment="0" applyProtection="0"/>
    <xf numFmtId="169" fontId="41" fillId="0" borderId="44" applyNumberFormat="0" applyFill="0" applyAlignment="0" applyProtection="0"/>
    <xf numFmtId="0" fontId="41" fillId="0" borderId="44" applyNumberFormat="0" applyFill="0" applyAlignment="0" applyProtection="0"/>
    <xf numFmtId="168" fontId="41" fillId="0" borderId="44" applyNumberFormat="0" applyFill="0" applyAlignment="0" applyProtection="0"/>
    <xf numFmtId="168" fontId="41" fillId="0" borderId="44" applyNumberFormat="0" applyFill="0" applyAlignment="0" applyProtection="0"/>
    <xf numFmtId="168" fontId="41" fillId="0" borderId="44" applyNumberFormat="0" applyFill="0" applyAlignment="0" applyProtection="0"/>
    <xf numFmtId="169" fontId="41" fillId="0" borderId="44" applyNumberFormat="0" applyFill="0" applyAlignment="0" applyProtection="0"/>
    <xf numFmtId="168" fontId="41" fillId="0" borderId="44" applyNumberFormat="0" applyFill="0" applyAlignment="0" applyProtection="0"/>
    <xf numFmtId="168" fontId="41" fillId="0" borderId="44" applyNumberFormat="0" applyFill="0" applyAlignment="0" applyProtection="0"/>
    <xf numFmtId="169" fontId="41" fillId="0" borderId="44" applyNumberFormat="0" applyFill="0" applyAlignment="0" applyProtection="0"/>
    <xf numFmtId="168" fontId="41" fillId="0" borderId="44" applyNumberFormat="0" applyFill="0" applyAlignment="0" applyProtection="0"/>
    <xf numFmtId="168" fontId="41" fillId="0" borderId="44" applyNumberFormat="0" applyFill="0" applyAlignment="0" applyProtection="0"/>
    <xf numFmtId="169" fontId="41" fillId="0" borderId="44" applyNumberFormat="0" applyFill="0" applyAlignment="0" applyProtection="0"/>
    <xf numFmtId="168" fontId="41" fillId="0" borderId="44" applyNumberFormat="0" applyFill="0" applyAlignment="0" applyProtection="0"/>
    <xf numFmtId="168" fontId="41" fillId="0" borderId="44" applyNumberFormat="0" applyFill="0" applyAlignment="0" applyProtection="0"/>
    <xf numFmtId="169" fontId="41" fillId="0" borderId="44" applyNumberFormat="0" applyFill="0" applyAlignment="0" applyProtection="0"/>
    <xf numFmtId="168" fontId="41" fillId="0" borderId="44" applyNumberFormat="0" applyFill="0" applyAlignment="0" applyProtection="0"/>
    <xf numFmtId="0" fontId="41" fillId="0" borderId="44" applyNumberFormat="0" applyFill="0" applyAlignment="0" applyProtection="0"/>
    <xf numFmtId="0" fontId="42" fillId="0" borderId="45" applyNumberFormat="0" applyFill="0" applyAlignment="0" applyProtection="0"/>
    <xf numFmtId="169" fontId="42" fillId="0" borderId="45" applyNumberFormat="0" applyFill="0" applyAlignment="0" applyProtection="0"/>
    <xf numFmtId="0" fontId="42" fillId="0" borderId="45" applyNumberFormat="0" applyFill="0" applyAlignment="0" applyProtection="0"/>
    <xf numFmtId="168" fontId="42" fillId="0" borderId="45" applyNumberFormat="0" applyFill="0" applyAlignment="0" applyProtection="0"/>
    <xf numFmtId="168" fontId="42" fillId="0" borderId="45" applyNumberFormat="0" applyFill="0" applyAlignment="0" applyProtection="0"/>
    <xf numFmtId="168" fontId="42" fillId="0" borderId="45" applyNumberFormat="0" applyFill="0" applyAlignment="0" applyProtection="0"/>
    <xf numFmtId="169" fontId="42" fillId="0" borderId="45" applyNumberFormat="0" applyFill="0" applyAlignment="0" applyProtection="0"/>
    <xf numFmtId="168" fontId="42" fillId="0" borderId="45" applyNumberFormat="0" applyFill="0" applyAlignment="0" applyProtection="0"/>
    <xf numFmtId="168" fontId="42" fillId="0" borderId="45" applyNumberFormat="0" applyFill="0" applyAlignment="0" applyProtection="0"/>
    <xf numFmtId="169" fontId="42" fillId="0" borderId="45" applyNumberFormat="0" applyFill="0" applyAlignment="0" applyProtection="0"/>
    <xf numFmtId="168" fontId="42" fillId="0" borderId="45" applyNumberFormat="0" applyFill="0" applyAlignment="0" applyProtection="0"/>
    <xf numFmtId="168" fontId="42" fillId="0" borderId="45" applyNumberFormat="0" applyFill="0" applyAlignment="0" applyProtection="0"/>
    <xf numFmtId="169" fontId="42" fillId="0" borderId="45" applyNumberFormat="0" applyFill="0" applyAlignment="0" applyProtection="0"/>
    <xf numFmtId="168" fontId="42" fillId="0" borderId="45" applyNumberFormat="0" applyFill="0" applyAlignment="0" applyProtection="0"/>
    <xf numFmtId="168" fontId="42" fillId="0" borderId="45" applyNumberFormat="0" applyFill="0" applyAlignment="0" applyProtection="0"/>
    <xf numFmtId="169" fontId="42" fillId="0" borderId="45" applyNumberFormat="0" applyFill="0" applyAlignment="0" applyProtection="0"/>
    <xf numFmtId="168" fontId="42" fillId="0" borderId="45" applyNumberFormat="0" applyFill="0" applyAlignment="0" applyProtection="0"/>
    <xf numFmtId="0" fontId="42" fillId="0" borderId="45" applyNumberFormat="0" applyFill="0" applyAlignment="0" applyProtection="0"/>
    <xf numFmtId="0" fontId="43" fillId="0" borderId="46" applyNumberFormat="0" applyFill="0" applyAlignment="0" applyProtection="0"/>
    <xf numFmtId="169"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168" fontId="43" fillId="0" borderId="46" applyNumberFormat="0" applyFill="0" applyAlignment="0" applyProtection="0"/>
    <xf numFmtId="169" fontId="43" fillId="0" borderId="46" applyNumberFormat="0" applyFill="0" applyAlignment="0" applyProtection="0"/>
    <xf numFmtId="168" fontId="43" fillId="0" borderId="46" applyNumberFormat="0" applyFill="0" applyAlignment="0" applyProtection="0"/>
    <xf numFmtId="0" fontId="43" fillId="0" borderId="46" applyNumberFormat="0" applyFill="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0" fontId="43" fillId="0" borderId="0" applyNumberFormat="0" applyFill="0" applyBorder="0" applyAlignment="0" applyProtection="0"/>
    <xf numFmtId="37" fontId="44" fillId="0" borderId="0"/>
    <xf numFmtId="168" fontId="45" fillId="0" borderId="0"/>
    <xf numFmtId="0" fontId="45" fillId="0" borderId="0"/>
    <xf numFmtId="168" fontId="45" fillId="0" borderId="0"/>
    <xf numFmtId="168" fontId="40" fillId="0" borderId="0"/>
    <xf numFmtId="0" fontId="40" fillId="0" borderId="0"/>
    <xf numFmtId="168" fontId="40" fillId="0" borderId="0"/>
    <xf numFmtId="168" fontId="46" fillId="0" borderId="0"/>
    <xf numFmtId="0" fontId="46" fillId="0" borderId="0"/>
    <xf numFmtId="168" fontId="46"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0" fontId="48"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0" fillId="0" borderId="0" applyNumberFormat="0" applyFill="0" applyBorder="0" applyAlignment="0" applyProtection="0">
      <alignment vertical="top"/>
      <protection locked="0"/>
    </xf>
    <xf numFmtId="169" fontId="50" fillId="0" borderId="0" applyNumberFormat="0" applyFill="0" applyBorder="0" applyAlignment="0" applyProtection="0">
      <alignment vertical="top"/>
      <protection locked="0"/>
    </xf>
    <xf numFmtId="168" fontId="50" fillId="0" borderId="0" applyNumberFormat="0" applyFill="0" applyBorder="0" applyAlignment="0" applyProtection="0">
      <alignment vertical="top"/>
      <protection locked="0"/>
    </xf>
    <xf numFmtId="168" fontId="51" fillId="0" borderId="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168" fontId="54"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168" fontId="54"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169" fontId="54"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3" fillId="8" borderId="34"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0" fontId="52" fillId="43" borderId="41" applyNumberFormat="0" applyAlignment="0" applyProtection="0"/>
    <xf numFmtId="168" fontId="54" fillId="43" borderId="41" applyNumberFormat="0" applyAlignment="0" applyProtection="0"/>
    <xf numFmtId="169" fontId="54" fillId="43" borderId="41" applyNumberFormat="0" applyAlignment="0" applyProtection="0"/>
    <xf numFmtId="168" fontId="54" fillId="43" borderId="41" applyNumberFormat="0" applyAlignment="0" applyProtection="0"/>
    <xf numFmtId="168" fontId="54" fillId="43" borderId="41" applyNumberFormat="0" applyAlignment="0" applyProtection="0"/>
    <xf numFmtId="169" fontId="54" fillId="43" borderId="41" applyNumberFormat="0" applyAlignment="0" applyProtection="0"/>
    <xf numFmtId="168" fontId="54" fillId="43" borderId="41" applyNumberFormat="0" applyAlignment="0" applyProtection="0"/>
    <xf numFmtId="168" fontId="54" fillId="43" borderId="41" applyNumberFormat="0" applyAlignment="0" applyProtection="0"/>
    <xf numFmtId="169" fontId="54" fillId="43" borderId="41" applyNumberFormat="0" applyAlignment="0" applyProtection="0"/>
    <xf numFmtId="168" fontId="54" fillId="43" borderId="41" applyNumberFormat="0" applyAlignment="0" applyProtection="0"/>
    <xf numFmtId="168" fontId="54" fillId="43" borderId="41" applyNumberFormat="0" applyAlignment="0" applyProtection="0"/>
    <xf numFmtId="169" fontId="54" fillId="43" borderId="41" applyNumberFormat="0" applyAlignment="0" applyProtection="0"/>
    <xf numFmtId="168" fontId="54" fillId="43" borderId="41" applyNumberFormat="0" applyAlignment="0" applyProtection="0"/>
    <xf numFmtId="0" fontId="52" fillId="43" borderId="41" applyNumberFormat="0" applyAlignment="0" applyProtection="0"/>
    <xf numFmtId="3" fontId="2" fillId="72" borderId="3" applyFont="0">
      <alignment horizontal="right" vertical="center"/>
      <protection locked="0"/>
    </xf>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55" fillId="0" borderId="47" applyNumberFormat="0" applyFill="0" applyAlignment="0" applyProtection="0"/>
    <xf numFmtId="0" fontId="56" fillId="0" borderId="36"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0" fontId="55" fillId="0" borderId="47"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5"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8" fillId="73"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0" fontId="58" fillId="73"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0" fontId="58" fillId="73" borderId="0" applyNumberFormat="0" applyBorder="0" applyAlignment="0" applyProtection="0"/>
    <xf numFmtId="1" fontId="61" fillId="0" borderId="0" applyProtection="0"/>
    <xf numFmtId="168" fontId="12" fillId="0" borderId="48"/>
    <xf numFmtId="169" fontId="12" fillId="0" borderId="48"/>
    <xf numFmtId="168" fontId="12"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2" fillId="0" borderId="0"/>
    <xf numFmtId="181" fontId="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0" fontId="63" fillId="0" borderId="0"/>
    <xf numFmtId="0" fontId="62" fillId="0" borderId="0"/>
    <xf numFmtId="179" fontId="14" fillId="0" borderId="0"/>
    <xf numFmtId="179" fontId="2" fillId="0" borderId="0"/>
    <xf numFmtId="179" fontId="2" fillId="0" borderId="0"/>
    <xf numFmtId="0" fontId="2" fillId="0" borderId="0"/>
    <xf numFmtId="0" fontId="2"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4"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4" fillId="0" borderId="0"/>
    <xf numFmtId="0" fontId="14" fillId="0" borderId="0"/>
    <xf numFmtId="168" fontId="14"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68" fontId="14" fillId="0" borderId="0"/>
    <xf numFmtId="0" fontId="14" fillId="0" borderId="0"/>
    <xf numFmtId="0" fontId="14"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179" fontId="14" fillId="0" borderId="0"/>
    <xf numFmtId="179" fontId="1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4" fillId="0" borderId="0"/>
    <xf numFmtId="179" fontId="14" fillId="0" borderId="0"/>
    <xf numFmtId="179" fontId="14" fillId="0" borderId="0"/>
    <xf numFmtId="179"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 fillId="0" borderId="0"/>
    <xf numFmtId="0" fontId="14" fillId="0" borderId="0"/>
    <xf numFmtId="0" fontId="2" fillId="0" borderId="0"/>
    <xf numFmtId="0" fontId="13" fillId="0" borderId="0"/>
    <xf numFmtId="168" fontId="11" fillId="0" borderId="0"/>
    <xf numFmtId="0" fontId="2"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4" fillId="0" borderId="0"/>
    <xf numFmtId="0" fontId="14" fillId="0" borderId="0"/>
    <xf numFmtId="168" fontId="11" fillId="0" borderId="0"/>
    <xf numFmtId="0" fontId="51" fillId="0" borderId="0"/>
    <xf numFmtId="0" fontId="2" fillId="0" borderId="0"/>
    <xf numFmtId="168" fontId="11" fillId="0" borderId="0"/>
    <xf numFmtId="0" fontId="1"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179" fontId="2" fillId="0" borderId="0"/>
    <xf numFmtId="0" fontId="2" fillId="0" borderId="0"/>
    <xf numFmtId="179" fontId="2" fillId="0" borderId="0"/>
    <xf numFmtId="0" fontId="2" fillId="0" borderId="0"/>
    <xf numFmtId="179"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79" fontId="2"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2" fillId="0" borderId="0"/>
    <xf numFmtId="0" fontId="6"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179" fontId="6" fillId="0" borderId="0"/>
    <xf numFmtId="0" fontId="12" fillId="0" borderId="0"/>
    <xf numFmtId="179" fontId="12" fillId="0" borderId="0"/>
    <xf numFmtId="0" fontId="12" fillId="0" borderId="0"/>
    <xf numFmtId="0" fontId="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2" fillId="0" borderId="0"/>
    <xf numFmtId="179" fontId="6"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2" fillId="0" borderId="0"/>
    <xf numFmtId="0" fontId="12" fillId="0" borderId="0"/>
    <xf numFmtId="168" fontId="12" fillId="0" borderId="0"/>
    <xf numFmtId="0" fontId="62"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2" fillId="0" borderId="0"/>
    <xf numFmtId="0" fontId="6" fillId="0" borderId="0"/>
    <xf numFmtId="0" fontId="62" fillId="0" borderId="0"/>
    <xf numFmtId="168" fontId="6" fillId="0" borderId="0"/>
    <xf numFmtId="0" fontId="62" fillId="0" borderId="0"/>
    <xf numFmtId="168" fontId="6"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179" fontId="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179" fontId="1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2"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179" fontId="1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2" fillId="0" borderId="0"/>
    <xf numFmtId="0" fontId="62" fillId="0" borderId="0"/>
    <xf numFmtId="168" fontId="3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2"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69"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168" fontId="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6" fillId="0" borderId="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168" fontId="2" fillId="0" borderId="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2" fillId="74" borderId="49" applyNumberFormat="0" applyFont="0" applyAlignment="0" applyProtection="0"/>
    <xf numFmtId="0" fontId="13" fillId="74" borderId="49" applyNumberFormat="0" applyFont="0" applyAlignment="0" applyProtection="0"/>
    <xf numFmtId="168" fontId="2" fillId="0" borderId="0"/>
    <xf numFmtId="0" fontId="13" fillId="74" borderId="49" applyNumberFormat="0" applyFont="0" applyAlignment="0" applyProtection="0"/>
    <xf numFmtId="0" fontId="13"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3" fillId="74" borderId="49" applyNumberFormat="0" applyFont="0" applyAlignment="0" applyProtection="0"/>
    <xf numFmtId="0" fontId="2"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169" fontId="2" fillId="0" borderId="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2" fillId="74" borderId="49" applyNumberFormat="0" applyFont="0" applyAlignment="0" applyProtection="0"/>
    <xf numFmtId="0" fontId="2" fillId="0" borderId="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4" fillId="11" borderId="38"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13"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7"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8" fillId="0" borderId="0"/>
    <xf numFmtId="0" fontId="68" fillId="0" borderId="0"/>
    <xf numFmtId="168" fontId="68" fillId="0" borderId="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168" fontId="71"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168" fontId="71"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169" fontId="71"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70" fillId="9" borderId="35"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0" fontId="69" fillId="64" borderId="50" applyNumberFormat="0" applyAlignment="0" applyProtection="0"/>
    <xf numFmtId="168" fontId="71" fillId="64" borderId="50" applyNumberFormat="0" applyAlignment="0" applyProtection="0"/>
    <xf numFmtId="169" fontId="71" fillId="64" borderId="50" applyNumberFormat="0" applyAlignment="0" applyProtection="0"/>
    <xf numFmtId="168" fontId="71" fillId="64" borderId="50" applyNumberFormat="0" applyAlignment="0" applyProtection="0"/>
    <xf numFmtId="168" fontId="71" fillId="64" borderId="50" applyNumberFormat="0" applyAlignment="0" applyProtection="0"/>
    <xf numFmtId="169" fontId="71" fillId="64" borderId="50" applyNumberFormat="0" applyAlignment="0" applyProtection="0"/>
    <xf numFmtId="168" fontId="71" fillId="64" borderId="50" applyNumberFormat="0" applyAlignment="0" applyProtection="0"/>
    <xf numFmtId="168" fontId="71" fillId="64" borderId="50" applyNumberFormat="0" applyAlignment="0" applyProtection="0"/>
    <xf numFmtId="169" fontId="71" fillId="64" borderId="50" applyNumberFormat="0" applyAlignment="0" applyProtection="0"/>
    <xf numFmtId="168" fontId="71" fillId="64" borderId="50" applyNumberFormat="0" applyAlignment="0" applyProtection="0"/>
    <xf numFmtId="168" fontId="71" fillId="64" borderId="50" applyNumberFormat="0" applyAlignment="0" applyProtection="0"/>
    <xf numFmtId="169" fontId="71" fillId="64" borderId="50" applyNumberFormat="0" applyAlignment="0" applyProtection="0"/>
    <xf numFmtId="168" fontId="71" fillId="64" borderId="50" applyNumberFormat="0" applyAlignment="0" applyProtection="0"/>
    <xf numFmtId="0" fontId="69" fillId="64" borderId="50" applyNumberFormat="0" applyAlignment="0" applyProtection="0"/>
    <xf numFmtId="0" fontId="11" fillId="0" borderId="0"/>
    <xf numFmtId="175" fontId="23" fillId="0" borderId="0" applyFont="0" applyFill="0" applyBorder="0" applyAlignment="0" applyProtection="0"/>
    <xf numFmtId="186"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xf numFmtId="0" fontId="2" fillId="0" borderId="0"/>
    <xf numFmtId="168" fontId="2" fillId="0" borderId="0"/>
    <xf numFmtId="187" fontId="51" fillId="0" borderId="3" applyNumberFormat="0">
      <alignment horizontal="center" vertical="top" wrapText="1"/>
    </xf>
    <xf numFmtId="0" fontId="73"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4" fillId="0" borderId="0"/>
    <xf numFmtId="0" fontId="11" fillId="0" borderId="0"/>
    <xf numFmtId="0" fontId="75" fillId="0" borderId="0"/>
    <xf numFmtId="0" fontId="75" fillId="0" borderId="0"/>
    <xf numFmtId="168" fontId="11" fillId="0" borderId="0"/>
    <xf numFmtId="168" fontId="11"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49" fontId="32" fillId="0" borderId="0" applyFill="0" applyBorder="0" applyAlignment="0"/>
    <xf numFmtId="189" fontId="23" fillId="0" borderId="0" applyFill="0" applyBorder="0" applyAlignment="0"/>
    <xf numFmtId="190" fontId="23" fillId="0" borderId="0" applyFill="0" applyBorder="0" applyAlignment="0"/>
    <xf numFmtId="0" fontId="78" fillId="0" borderId="0">
      <alignment horizontal="center" vertical="top"/>
    </xf>
    <xf numFmtId="0" fontId="79" fillId="0" borderId="0" applyNumberFormat="0" applyFill="0" applyBorder="0" applyAlignment="0" applyProtection="0"/>
    <xf numFmtId="169" fontId="79" fillId="0" borderId="0" applyNumberFormat="0" applyFill="0" applyBorder="0" applyAlignment="0" applyProtection="0"/>
    <xf numFmtId="0"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9" fillId="0" borderId="0" applyNumberFormat="0" applyFill="0" applyBorder="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168" fontId="80"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168" fontId="80"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169" fontId="80"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4" fillId="0" borderId="39"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0" fontId="33" fillId="0" borderId="51" applyNumberFormat="0" applyFill="0" applyAlignment="0" applyProtection="0"/>
    <xf numFmtId="168" fontId="80" fillId="0" borderId="51" applyNumberFormat="0" applyFill="0" applyAlignment="0" applyProtection="0"/>
    <xf numFmtId="169" fontId="80" fillId="0" borderId="51" applyNumberFormat="0" applyFill="0" applyAlignment="0" applyProtection="0"/>
    <xf numFmtId="168" fontId="80" fillId="0" borderId="51" applyNumberFormat="0" applyFill="0" applyAlignment="0" applyProtection="0"/>
    <xf numFmtId="168" fontId="80" fillId="0" borderId="51" applyNumberFormat="0" applyFill="0" applyAlignment="0" applyProtection="0"/>
    <xf numFmtId="169" fontId="80" fillId="0" borderId="51" applyNumberFormat="0" applyFill="0" applyAlignment="0" applyProtection="0"/>
    <xf numFmtId="168" fontId="80" fillId="0" borderId="51" applyNumberFormat="0" applyFill="0" applyAlignment="0" applyProtection="0"/>
    <xf numFmtId="168" fontId="80" fillId="0" borderId="51" applyNumberFormat="0" applyFill="0" applyAlignment="0" applyProtection="0"/>
    <xf numFmtId="169" fontId="80" fillId="0" borderId="51" applyNumberFormat="0" applyFill="0" applyAlignment="0" applyProtection="0"/>
    <xf numFmtId="168" fontId="80" fillId="0" borderId="51" applyNumberFormat="0" applyFill="0" applyAlignment="0" applyProtection="0"/>
    <xf numFmtId="168" fontId="80" fillId="0" borderId="51" applyNumberFormat="0" applyFill="0" applyAlignment="0" applyProtection="0"/>
    <xf numFmtId="169" fontId="80" fillId="0" borderId="51" applyNumberFormat="0" applyFill="0" applyAlignment="0" applyProtection="0"/>
    <xf numFmtId="168" fontId="80" fillId="0" borderId="51" applyNumberFormat="0" applyFill="0" applyAlignment="0" applyProtection="0"/>
    <xf numFmtId="0" fontId="33" fillId="0" borderId="51" applyNumberFormat="0" applyFill="0" applyAlignment="0" applyProtection="0"/>
    <xf numFmtId="0" fontId="11" fillId="0" borderId="52"/>
    <xf numFmtId="185" fontId="67"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2" fillId="0" borderId="0" applyFont="0" applyFill="0" applyBorder="0" applyAlignment="0" applyProtection="0"/>
    <xf numFmtId="192" fontId="2"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0" fontId="81" fillId="0" borderId="0" applyNumberFormat="0" applyFill="0" applyBorder="0" applyAlignment="0" applyProtection="0"/>
    <xf numFmtId="1" fontId="83" fillId="0" borderId="0" applyFill="0" applyProtection="0">
      <alignment horizontal="right"/>
    </xf>
    <xf numFmtId="42" fontId="84" fillId="0" borderId="0" applyFont="0" applyFill="0" applyBorder="0" applyAlignment="0" applyProtection="0"/>
    <xf numFmtId="44" fontId="84" fillId="0" borderId="0" applyFont="0" applyFill="0" applyBorder="0" applyAlignment="0" applyProtection="0"/>
    <xf numFmtId="0" fontId="85" fillId="0" borderId="0"/>
    <xf numFmtId="0" fontId="86" fillId="0" borderId="0"/>
    <xf numFmtId="38" fontId="12" fillId="0" borderId="0" applyFont="0" applyFill="0" applyBorder="0" applyAlignment="0" applyProtection="0"/>
    <xf numFmtId="40" fontId="12"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0" fontId="2" fillId="0" borderId="0"/>
    <xf numFmtId="9" fontId="1" fillId="0" borderId="0" applyFont="0" applyFill="0" applyBorder="0" applyAlignment="0" applyProtection="0"/>
    <xf numFmtId="0" fontId="33" fillId="0" borderId="107" applyNumberFormat="0" applyFill="0" applyAlignment="0" applyProtection="0"/>
    <xf numFmtId="168" fontId="80" fillId="0" borderId="107" applyNumberFormat="0" applyFill="0" applyAlignment="0" applyProtection="0"/>
    <xf numFmtId="169" fontId="80" fillId="0" borderId="107" applyNumberFormat="0" applyFill="0" applyAlignment="0" applyProtection="0"/>
    <xf numFmtId="168" fontId="80" fillId="0" borderId="107" applyNumberFormat="0" applyFill="0" applyAlignment="0" applyProtection="0"/>
    <xf numFmtId="168" fontId="80" fillId="0" borderId="107" applyNumberFormat="0" applyFill="0" applyAlignment="0" applyProtection="0"/>
    <xf numFmtId="169" fontId="80" fillId="0" borderId="107" applyNumberFormat="0" applyFill="0" applyAlignment="0" applyProtection="0"/>
    <xf numFmtId="168" fontId="80" fillId="0" borderId="107" applyNumberFormat="0" applyFill="0" applyAlignment="0" applyProtection="0"/>
    <xf numFmtId="168" fontId="80" fillId="0" borderId="107" applyNumberFormat="0" applyFill="0" applyAlignment="0" applyProtection="0"/>
    <xf numFmtId="169" fontId="80" fillId="0" borderId="107" applyNumberFormat="0" applyFill="0" applyAlignment="0" applyProtection="0"/>
    <xf numFmtId="168" fontId="80" fillId="0" borderId="107" applyNumberFormat="0" applyFill="0" applyAlignment="0" applyProtection="0"/>
    <xf numFmtId="168" fontId="80" fillId="0" borderId="107" applyNumberFormat="0" applyFill="0" applyAlignment="0" applyProtection="0"/>
    <xf numFmtId="169" fontId="80" fillId="0" borderId="107" applyNumberFormat="0" applyFill="0" applyAlignment="0" applyProtection="0"/>
    <xf numFmtId="168" fontId="80"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169" fontId="80"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168" fontId="80"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168" fontId="80"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0" fontId="33" fillId="0" borderId="107" applyNumberFormat="0" applyFill="0" applyAlignment="0" applyProtection="0"/>
    <xf numFmtId="188" fontId="2" fillId="70" borderId="101" applyFont="0">
      <alignment horizontal="right" vertical="center"/>
    </xf>
    <xf numFmtId="3" fontId="2" fillId="70" borderId="101" applyFont="0">
      <alignment horizontal="right" vertical="center"/>
    </xf>
    <xf numFmtId="0" fontId="69" fillId="64" borderId="106" applyNumberFormat="0" applyAlignment="0" applyProtection="0"/>
    <xf numFmtId="168" fontId="71" fillId="64" borderId="106" applyNumberFormat="0" applyAlignment="0" applyProtection="0"/>
    <xf numFmtId="169" fontId="71" fillId="64" borderId="106" applyNumberFormat="0" applyAlignment="0" applyProtection="0"/>
    <xf numFmtId="168" fontId="71" fillId="64" borderId="106" applyNumberFormat="0" applyAlignment="0" applyProtection="0"/>
    <xf numFmtId="168" fontId="71" fillId="64" borderId="106" applyNumberFormat="0" applyAlignment="0" applyProtection="0"/>
    <xf numFmtId="169" fontId="71" fillId="64" borderId="106" applyNumberFormat="0" applyAlignment="0" applyProtection="0"/>
    <xf numFmtId="168" fontId="71" fillId="64" borderId="106" applyNumberFormat="0" applyAlignment="0" applyProtection="0"/>
    <xf numFmtId="168" fontId="71" fillId="64" borderId="106" applyNumberFormat="0" applyAlignment="0" applyProtection="0"/>
    <xf numFmtId="169" fontId="71" fillId="64" borderId="106" applyNumberFormat="0" applyAlignment="0" applyProtection="0"/>
    <xf numFmtId="168" fontId="71" fillId="64" borderId="106" applyNumberFormat="0" applyAlignment="0" applyProtection="0"/>
    <xf numFmtId="168" fontId="71" fillId="64" borderId="106" applyNumberFormat="0" applyAlignment="0" applyProtection="0"/>
    <xf numFmtId="169" fontId="71" fillId="64" borderId="106" applyNumberFormat="0" applyAlignment="0" applyProtection="0"/>
    <xf numFmtId="168" fontId="71"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169" fontId="71"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168" fontId="71"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168" fontId="71"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0" fontId="69" fillId="64" borderId="106" applyNumberFormat="0" applyAlignment="0" applyProtection="0"/>
    <xf numFmtId="3" fontId="2" fillId="75" borderId="101" applyFont="0">
      <alignment horizontal="right" vertical="center"/>
      <protection locked="0"/>
    </xf>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2"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2" fillId="74" borderId="105" applyNumberFormat="0" applyFont="0" applyAlignment="0" applyProtection="0"/>
    <xf numFmtId="0" fontId="13" fillId="74" borderId="105" applyNumberFormat="0" applyFont="0" applyAlignment="0" applyProtection="0"/>
    <xf numFmtId="0" fontId="2" fillId="74" borderId="105" applyNumberFormat="0" applyFont="0" applyAlignment="0" applyProtection="0"/>
    <xf numFmtId="0" fontId="2"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2"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0" fontId="13" fillId="74" borderId="105" applyNumberFormat="0" applyFont="0" applyAlignment="0" applyProtection="0"/>
    <xf numFmtId="3" fontId="2" fillId="72" borderId="101" applyFont="0">
      <alignment horizontal="right" vertical="center"/>
      <protection locked="0"/>
    </xf>
    <xf numFmtId="0" fontId="52" fillId="43" borderId="104" applyNumberFormat="0" applyAlignment="0" applyProtection="0"/>
    <xf numFmtId="168" fontId="54" fillId="43" borderId="104" applyNumberFormat="0" applyAlignment="0" applyProtection="0"/>
    <xf numFmtId="169" fontId="54" fillId="43" borderId="104" applyNumberFormat="0" applyAlignment="0" applyProtection="0"/>
    <xf numFmtId="168" fontId="54" fillId="43" borderId="104" applyNumberFormat="0" applyAlignment="0" applyProtection="0"/>
    <xf numFmtId="168" fontId="54" fillId="43" borderId="104" applyNumberFormat="0" applyAlignment="0" applyProtection="0"/>
    <xf numFmtId="169" fontId="54" fillId="43" borderId="104" applyNumberFormat="0" applyAlignment="0" applyProtection="0"/>
    <xf numFmtId="168" fontId="54" fillId="43" borderId="104" applyNumberFormat="0" applyAlignment="0" applyProtection="0"/>
    <xf numFmtId="168" fontId="54" fillId="43" borderId="104" applyNumberFormat="0" applyAlignment="0" applyProtection="0"/>
    <xf numFmtId="169" fontId="54" fillId="43" borderId="104" applyNumberFormat="0" applyAlignment="0" applyProtection="0"/>
    <xf numFmtId="168" fontId="54" fillId="43" borderId="104" applyNumberFormat="0" applyAlignment="0" applyProtection="0"/>
    <xf numFmtId="168" fontId="54" fillId="43" borderId="104" applyNumberFormat="0" applyAlignment="0" applyProtection="0"/>
    <xf numFmtId="169" fontId="54" fillId="43" borderId="104" applyNumberFormat="0" applyAlignment="0" applyProtection="0"/>
    <xf numFmtId="168" fontId="54"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169" fontId="54"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168" fontId="54"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168" fontId="54"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52" fillId="43" borderId="104" applyNumberFormat="0" applyAlignment="0" applyProtection="0"/>
    <xf numFmtId="0" fontId="2" fillId="71" borderId="102" applyNumberFormat="0" applyFont="0" applyBorder="0" applyProtection="0">
      <alignment horizontal="left" vertical="center"/>
    </xf>
    <xf numFmtId="9" fontId="2" fillId="71" borderId="101" applyFont="0" applyProtection="0">
      <alignment horizontal="right" vertical="center"/>
    </xf>
    <xf numFmtId="3" fontId="2" fillId="71" borderId="101" applyFont="0" applyProtection="0">
      <alignment horizontal="right" vertical="center"/>
    </xf>
    <xf numFmtId="0" fontId="48" fillId="70" borderId="102" applyFont="0" applyBorder="0">
      <alignment horizontal="center" wrapText="1"/>
    </xf>
    <xf numFmtId="168" fontId="40" fillId="0" borderId="99">
      <alignment horizontal="left" vertical="center"/>
    </xf>
    <xf numFmtId="0" fontId="40" fillId="0" borderId="99">
      <alignment horizontal="left" vertical="center"/>
    </xf>
    <xf numFmtId="0" fontId="40" fillId="0" borderId="99">
      <alignment horizontal="left" vertical="center"/>
    </xf>
    <xf numFmtId="0" fontId="2" fillId="69" borderId="101" applyNumberFormat="0" applyFont="0" applyBorder="0" applyProtection="0">
      <alignment horizontal="center" vertical="center"/>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2" fillId="0" borderId="101" applyNumberFormat="0" applyAlignment="0">
      <alignment horizontal="right"/>
      <protection locked="0"/>
    </xf>
    <xf numFmtId="0" fontId="24" fillId="64" borderId="104" applyNumberFormat="0" applyAlignment="0" applyProtection="0"/>
    <xf numFmtId="168" fontId="26" fillId="64" borderId="104" applyNumberFormat="0" applyAlignment="0" applyProtection="0"/>
    <xf numFmtId="169" fontId="26" fillId="64" borderId="104" applyNumberFormat="0" applyAlignment="0" applyProtection="0"/>
    <xf numFmtId="168" fontId="26" fillId="64" borderId="104" applyNumberFormat="0" applyAlignment="0" applyProtection="0"/>
    <xf numFmtId="168" fontId="26" fillId="64" borderId="104" applyNumberFormat="0" applyAlignment="0" applyProtection="0"/>
    <xf numFmtId="169" fontId="26" fillId="64" borderId="104" applyNumberFormat="0" applyAlignment="0" applyProtection="0"/>
    <xf numFmtId="168" fontId="26" fillId="64" borderId="104" applyNumberFormat="0" applyAlignment="0" applyProtection="0"/>
    <xf numFmtId="168" fontId="26" fillId="64" borderId="104" applyNumberFormat="0" applyAlignment="0" applyProtection="0"/>
    <xf numFmtId="169" fontId="26" fillId="64" borderId="104" applyNumberFormat="0" applyAlignment="0" applyProtection="0"/>
    <xf numFmtId="168" fontId="26" fillId="64" borderId="104" applyNumberFormat="0" applyAlignment="0" applyProtection="0"/>
    <xf numFmtId="168" fontId="26" fillId="64" borderId="104" applyNumberFormat="0" applyAlignment="0" applyProtection="0"/>
    <xf numFmtId="169" fontId="26" fillId="64" borderId="104" applyNumberFormat="0" applyAlignment="0" applyProtection="0"/>
    <xf numFmtId="168" fontId="26"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169" fontId="26"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168" fontId="26"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168" fontId="26"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24" fillId="64" borderId="104" applyNumberFormat="0" applyAlignment="0" applyProtection="0"/>
    <xf numFmtId="0" fontId="1" fillId="0" borderId="0"/>
    <xf numFmtId="169" fontId="12" fillId="37" borderId="0"/>
    <xf numFmtId="0" fontId="2" fillId="0" borderId="0">
      <alignment vertical="center"/>
    </xf>
  </cellStyleXfs>
  <cellXfs count="593">
    <xf numFmtId="0" fontId="0" fillId="0" borderId="0" xfId="0"/>
    <xf numFmtId="0" fontId="3" fillId="0" borderId="0" xfId="0" applyFont="1"/>
    <xf numFmtId="0" fontId="0" fillId="0" borderId="0" xfId="0" applyFill="1"/>
    <xf numFmtId="0" fontId="3" fillId="0" borderId="0" xfId="0" applyFont="1" applyFill="1"/>
    <xf numFmtId="0" fontId="3" fillId="0" borderId="3" xfId="0" applyFont="1" applyBorder="1"/>
    <xf numFmtId="0" fontId="9"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7" fillId="0" borderId="3" xfId="20960" applyFont="1" applyFill="1" applyBorder="1" applyAlignment="1" applyProtection="1">
      <alignment horizontal="center" vertical="center"/>
    </xf>
    <xf numFmtId="0" fontId="88" fillId="0" borderId="0" xfId="0" applyFont="1" applyBorder="1" applyAlignment="1">
      <alignment wrapText="1"/>
    </xf>
    <xf numFmtId="0" fontId="7" fillId="0" borderId="2" xfId="20960" applyFont="1" applyFill="1" applyBorder="1" applyAlignment="1" applyProtection="1">
      <alignment horizontal="left" wrapText="1" indent="1"/>
    </xf>
    <xf numFmtId="0" fontId="90" fillId="0" borderId="0" xfId="0" applyFont="1" applyFill="1" applyBorder="1" applyAlignment="1"/>
    <xf numFmtId="49" fontId="90" fillId="0" borderId="3" xfId="0" applyNumberFormat="1" applyFont="1" applyFill="1" applyBorder="1" applyAlignment="1">
      <alignment horizontal="right" vertical="center"/>
    </xf>
    <xf numFmtId="49" fontId="90" fillId="0" borderId="7" xfId="0" applyNumberFormat="1" applyFont="1" applyFill="1" applyBorder="1" applyAlignment="1">
      <alignment horizontal="right" vertical="center"/>
    </xf>
    <xf numFmtId="49" fontId="90" fillId="0" borderId="79" xfId="0" applyNumberFormat="1" applyFont="1" applyFill="1" applyBorder="1" applyAlignment="1">
      <alignment horizontal="right" vertical="center"/>
    </xf>
    <xf numFmtId="49" fontId="90" fillId="0" borderId="82" xfId="0" applyNumberFormat="1" applyFont="1" applyFill="1" applyBorder="1" applyAlignment="1">
      <alignment horizontal="right" vertical="center"/>
    </xf>
    <xf numFmtId="49" fontId="90" fillId="0" borderId="87" xfId="0" applyNumberFormat="1" applyFont="1" applyFill="1" applyBorder="1" applyAlignment="1">
      <alignment horizontal="right" vertical="center"/>
    </xf>
    <xf numFmtId="0" fontId="90" fillId="0" borderId="0" xfId="0" applyFont="1" applyFill="1" applyBorder="1" applyAlignment="1">
      <alignment horizontal="left"/>
    </xf>
    <xf numFmtId="0" fontId="90" fillId="0" borderId="87" xfId="0" applyNumberFormat="1" applyFont="1" applyFill="1" applyBorder="1" applyAlignment="1">
      <alignment horizontal="right" vertical="center"/>
    </xf>
    <xf numFmtId="49" fontId="90" fillId="0" borderId="0" xfId="0" applyNumberFormat="1" applyFont="1" applyFill="1" applyBorder="1" applyAlignment="1">
      <alignment horizontal="right" vertical="center"/>
    </xf>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90" fillId="78" borderId="89" xfId="0" applyFont="1" applyFill="1" applyBorder="1" applyAlignment="1">
      <alignment horizontal="left" vertical="center"/>
    </xf>
    <xf numFmtId="0" fontId="90" fillId="78" borderId="87" xfId="0" applyFont="1" applyFill="1" applyBorder="1" applyAlignment="1">
      <alignment vertical="center" wrapText="1"/>
    </xf>
    <xf numFmtId="0" fontId="90" fillId="78" borderId="87" xfId="0" applyFont="1" applyFill="1" applyBorder="1" applyAlignment="1">
      <alignment horizontal="left" vertical="center" wrapText="1"/>
    </xf>
    <xf numFmtId="0" fontId="90" fillId="0" borderId="89" xfId="0" applyFont="1" applyFill="1" applyBorder="1" applyAlignment="1">
      <alignment horizontal="right" vertical="center"/>
    </xf>
    <xf numFmtId="0" fontId="8" fillId="0" borderId="101" xfId="17" applyFill="1" applyBorder="1" applyAlignment="1" applyProtection="1"/>
    <xf numFmtId="0" fontId="5" fillId="3" borderId="101" xfId="20960" applyFont="1" applyFill="1" applyBorder="1" applyAlignment="1" applyProtection="1"/>
    <xf numFmtId="0" fontId="87" fillId="0" borderId="101" xfId="20960" applyFont="1" applyFill="1" applyBorder="1" applyAlignment="1" applyProtection="1">
      <alignment horizontal="center" vertical="center"/>
    </xf>
    <xf numFmtId="0" fontId="3" fillId="0" borderId="101" xfId="0" applyFont="1" applyBorder="1"/>
    <xf numFmtId="0" fontId="8" fillId="0" borderId="101" xfId="17" applyFill="1" applyBorder="1" applyAlignment="1" applyProtection="1">
      <alignment horizontal="left" vertical="center" wrapText="1"/>
    </xf>
    <xf numFmtId="49" fontId="92" fillId="0" borderId="101" xfId="0" applyNumberFormat="1" applyFont="1" applyFill="1" applyBorder="1" applyAlignment="1">
      <alignment horizontal="right" vertical="center" wrapText="1"/>
    </xf>
    <xf numFmtId="0" fontId="8" fillId="0" borderId="101" xfId="17" applyFill="1" applyBorder="1" applyAlignment="1" applyProtection="1">
      <alignment horizontal="left" vertical="center"/>
    </xf>
    <xf numFmtId="0" fontId="8" fillId="0" borderId="101" xfId="17" applyBorder="1" applyAlignment="1" applyProtection="1"/>
    <xf numFmtId="0" fontId="3" fillId="0" borderId="101" xfId="0" applyFont="1" applyFill="1" applyBorder="1"/>
    <xf numFmtId="0" fontId="93" fillId="0" borderId="101" xfId="0" applyFont="1" applyBorder="1"/>
    <xf numFmtId="0" fontId="94" fillId="0" borderId="101" xfId="17" applyFont="1" applyBorder="1" applyAlignment="1" applyProtection="1"/>
    <xf numFmtId="0" fontId="95" fillId="0" borderId="0" xfId="11" applyFont="1" applyFill="1" applyBorder="1" applyProtection="1"/>
    <xf numFmtId="0" fontId="96" fillId="0" borderId="0" xfId="0" applyFont="1"/>
    <xf numFmtId="0" fontId="95" fillId="0" borderId="0" xfId="0" applyFont="1"/>
    <xf numFmtId="0" fontId="93" fillId="0" borderId="0" xfId="0" applyFont="1"/>
    <xf numFmtId="0" fontId="97" fillId="0" borderId="0" xfId="0" applyFont="1"/>
    <xf numFmtId="0" fontId="95" fillId="0" borderId="0" xfId="0" applyFont="1" applyBorder="1"/>
    <xf numFmtId="0" fontId="93" fillId="0" borderId="0" xfId="0" applyFont="1" applyBorder="1"/>
    <xf numFmtId="0" fontId="97" fillId="0" borderId="0" xfId="0" applyFont="1" applyBorder="1"/>
    <xf numFmtId="0" fontId="95" fillId="0" borderId="1" xfId="0" applyFont="1" applyBorder="1"/>
    <xf numFmtId="0" fontId="98" fillId="0" borderId="1" xfId="0" applyFont="1" applyBorder="1" applyAlignment="1">
      <alignment horizontal="center"/>
    </xf>
    <xf numFmtId="0" fontId="98" fillId="0" borderId="1" xfId="0" applyFont="1" applyBorder="1" applyAlignment="1">
      <alignment horizontal="center" vertical="center"/>
    </xf>
    <xf numFmtId="0" fontId="96" fillId="0" borderId="1" xfId="0" applyFont="1" applyBorder="1" applyAlignment="1">
      <alignment horizontal="center" vertical="center"/>
    </xf>
    <xf numFmtId="0" fontId="95" fillId="0" borderId="18" xfId="0" applyFont="1" applyFill="1" applyBorder="1" applyAlignment="1">
      <alignment horizontal="right" vertical="center" wrapText="1"/>
    </xf>
    <xf numFmtId="0" fontId="95" fillId="0" borderId="19" xfId="0" applyFont="1" applyFill="1" applyBorder="1" applyAlignment="1">
      <alignment vertical="center" wrapText="1"/>
    </xf>
    <xf numFmtId="169" fontId="95" fillId="37" borderId="0" xfId="20" applyFont="1" applyBorder="1"/>
    <xf numFmtId="0" fontId="97" fillId="0" borderId="0" xfId="0" applyFont="1" applyFill="1"/>
    <xf numFmtId="0" fontId="95" fillId="2" borderId="24" xfId="0" applyFont="1" applyFill="1" applyBorder="1" applyAlignment="1">
      <alignment horizontal="right" vertical="center"/>
    </xf>
    <xf numFmtId="193" fontId="95" fillId="2" borderId="25" xfId="0" applyNumberFormat="1" applyFont="1" applyFill="1" applyBorder="1" applyAlignment="1" applyProtection="1">
      <alignment vertical="center"/>
      <protection locked="0"/>
    </xf>
    <xf numFmtId="10" fontId="95" fillId="0" borderId="25" xfId="20641" applyNumberFormat="1" applyFont="1" applyFill="1" applyBorder="1" applyAlignment="1" applyProtection="1">
      <alignment vertical="center"/>
      <protection locked="0"/>
    </xf>
    <xf numFmtId="0" fontId="95" fillId="0" borderId="0" xfId="0" applyFont="1" applyAlignment="1">
      <alignment horizontal="right"/>
    </xf>
    <xf numFmtId="0" fontId="93" fillId="0" borderId="0" xfId="0" applyFont="1" applyAlignment="1">
      <alignment wrapText="1"/>
    </xf>
    <xf numFmtId="0" fontId="95" fillId="0" borderId="0" xfId="0" applyFont="1" applyFill="1" applyAlignment="1">
      <alignment wrapText="1"/>
    </xf>
    <xf numFmtId="14" fontId="93" fillId="0" borderId="0" xfId="0" applyNumberFormat="1" applyFont="1" applyAlignment="1">
      <alignment horizontal="left"/>
    </xf>
    <xf numFmtId="0" fontId="98" fillId="79" borderId="102" xfId="21412" applyFont="1" applyFill="1" applyBorder="1" applyAlignment="1" applyProtection="1">
      <alignment vertical="center" wrapText="1"/>
      <protection locked="0"/>
    </xf>
    <xf numFmtId="0" fontId="98" fillId="79" borderId="100" xfId="21412" applyFont="1" applyFill="1" applyBorder="1" applyAlignment="1" applyProtection="1">
      <alignment vertical="center"/>
      <protection locked="0"/>
    </xf>
    <xf numFmtId="0" fontId="95" fillId="70" borderId="96" xfId="21412" applyFont="1" applyFill="1" applyBorder="1" applyAlignment="1" applyProtection="1">
      <alignment horizontal="center" vertical="center"/>
      <protection locked="0"/>
    </xf>
    <xf numFmtId="0" fontId="95" fillId="0" borderId="100" xfId="21412" applyFont="1" applyFill="1" applyBorder="1" applyAlignment="1" applyProtection="1">
      <alignment horizontal="left" vertical="center" wrapText="1"/>
      <protection locked="0"/>
    </xf>
    <xf numFmtId="164" fontId="95" fillId="0" borderId="101" xfId="948" applyNumberFormat="1" applyFont="1" applyFill="1" applyBorder="1" applyAlignment="1" applyProtection="1">
      <alignment horizontal="right" vertical="center"/>
      <protection locked="0"/>
    </xf>
    <xf numFmtId="0" fontId="98" fillId="80" borderId="101" xfId="21412" applyFont="1" applyFill="1" applyBorder="1" applyAlignment="1" applyProtection="1">
      <alignment horizontal="center" vertical="center"/>
      <protection locked="0"/>
    </xf>
    <xf numFmtId="0" fontId="98" fillId="80" borderId="100" xfId="21412" applyFont="1" applyFill="1" applyBorder="1" applyAlignment="1" applyProtection="1">
      <alignment vertical="top" wrapText="1"/>
      <protection locked="0"/>
    </xf>
    <xf numFmtId="164" fontId="95" fillId="80" borderId="101" xfId="948" applyNumberFormat="1" applyFont="1" applyFill="1" applyBorder="1" applyAlignment="1" applyProtection="1">
      <alignment horizontal="right" vertical="center"/>
    </xf>
    <xf numFmtId="0" fontId="98" fillId="79" borderId="102" xfId="21412" applyFont="1" applyFill="1" applyBorder="1" applyAlignment="1" applyProtection="1">
      <alignment vertical="center"/>
      <protection locked="0"/>
    </xf>
    <xf numFmtId="164" fontId="98" fillId="79" borderId="100" xfId="948" applyNumberFormat="1" applyFont="1" applyFill="1" applyBorder="1" applyAlignment="1" applyProtection="1">
      <alignment horizontal="right" vertical="center"/>
      <protection locked="0"/>
    </xf>
    <xf numFmtId="0" fontId="95" fillId="70" borderId="100" xfId="21412" applyFont="1" applyFill="1" applyBorder="1" applyAlignment="1" applyProtection="1">
      <alignment vertical="center" wrapText="1"/>
      <protection locked="0"/>
    </xf>
    <xf numFmtId="0" fontId="95" fillId="70" borderId="100" xfId="21412" applyFont="1" applyFill="1" applyBorder="1" applyAlignment="1" applyProtection="1">
      <alignment horizontal="left" vertical="center" wrapText="1"/>
      <protection locked="0"/>
    </xf>
    <xf numFmtId="0" fontId="95" fillId="3" borderId="96" xfId="21412" applyFont="1" applyFill="1" applyBorder="1" applyAlignment="1" applyProtection="1">
      <alignment horizontal="center" vertical="center"/>
      <protection locked="0"/>
    </xf>
    <xf numFmtId="0" fontId="95" fillId="0" borderId="100" xfId="21412" applyFont="1" applyFill="1" applyBorder="1" applyAlignment="1" applyProtection="1">
      <alignment vertical="center" wrapText="1"/>
      <protection locked="0"/>
    </xf>
    <xf numFmtId="0" fontId="95" fillId="3" borderId="100" xfId="21412" applyFont="1" applyFill="1" applyBorder="1" applyAlignment="1" applyProtection="1">
      <alignment horizontal="left" vertical="center" wrapText="1"/>
      <protection locked="0"/>
    </xf>
    <xf numFmtId="0" fontId="95" fillId="0" borderId="96" xfId="21412" applyFont="1" applyFill="1" applyBorder="1" applyAlignment="1" applyProtection="1">
      <alignment horizontal="center" vertical="center"/>
      <protection locked="0"/>
    </xf>
    <xf numFmtId="0" fontId="98" fillId="80" borderId="100" xfId="21412" applyFont="1" applyFill="1" applyBorder="1" applyAlignment="1" applyProtection="1">
      <alignment vertical="center" wrapText="1"/>
      <protection locked="0"/>
    </xf>
    <xf numFmtId="0" fontId="98" fillId="79" borderId="102" xfId="21412" applyFont="1" applyFill="1" applyBorder="1" applyAlignment="1" applyProtection="1">
      <alignment horizontal="center" vertical="center"/>
      <protection locked="0"/>
    </xf>
    <xf numFmtId="164" fontId="95" fillId="3" borderId="101" xfId="948" applyNumberFormat="1" applyFont="1" applyFill="1" applyBorder="1" applyAlignment="1" applyProtection="1">
      <alignment horizontal="right" vertical="center"/>
      <protection locked="0"/>
    </xf>
    <xf numFmtId="10" fontId="95" fillId="80" borderId="101" xfId="20961" applyNumberFormat="1" applyFont="1" applyFill="1" applyBorder="1" applyAlignment="1" applyProtection="1">
      <alignment horizontal="right" vertical="center"/>
    </xf>
    <xf numFmtId="0" fontId="95" fillId="70" borderId="101" xfId="21412" applyFont="1" applyFill="1" applyBorder="1" applyAlignment="1" applyProtection="1">
      <alignment horizontal="center" vertical="center"/>
      <protection locked="0"/>
    </xf>
    <xf numFmtId="0" fontId="93" fillId="0" borderId="0" xfId="0" applyFont="1" applyFill="1"/>
    <xf numFmtId="0" fontId="100" fillId="0" borderId="0" xfId="0" applyFont="1"/>
    <xf numFmtId="14" fontId="101" fillId="0" borderId="0" xfId="0" applyNumberFormat="1" applyFont="1" applyBorder="1" applyAlignment="1">
      <alignment horizontal="left"/>
    </xf>
    <xf numFmtId="0" fontId="93" fillId="0" borderId="57" xfId="0" applyFont="1" applyBorder="1" applyAlignment="1">
      <alignment horizontal="center"/>
    </xf>
    <xf numFmtId="0" fontId="93" fillId="0" borderId="58" xfId="0" applyFont="1" applyBorder="1" applyAlignment="1">
      <alignment horizontal="center"/>
    </xf>
    <xf numFmtId="0" fontId="93" fillId="0" borderId="19" xfId="0" applyFont="1" applyBorder="1" applyAlignment="1">
      <alignment horizontal="center"/>
    </xf>
    <xf numFmtId="0" fontId="93" fillId="0" borderId="20" xfId="0" applyFont="1" applyBorder="1" applyAlignment="1">
      <alignment horizontal="center"/>
    </xf>
    <xf numFmtId="0" fontId="100" fillId="0" borderId="0" xfId="0" applyFont="1" applyAlignment="1">
      <alignment horizontal="center"/>
    </xf>
    <xf numFmtId="0" fontId="95" fillId="3" borderId="21" xfId="5" applyFont="1" applyFill="1" applyBorder="1" applyAlignment="1" applyProtection="1">
      <alignment horizontal="left" vertical="center"/>
      <protection locked="0"/>
    </xf>
    <xf numFmtId="0" fontId="95" fillId="3" borderId="3" xfId="5" applyFont="1" applyFill="1" applyBorder="1" applyProtection="1">
      <protection locked="0"/>
    </xf>
    <xf numFmtId="0" fontId="95" fillId="0" borderId="3" xfId="13" applyFont="1" applyFill="1" applyBorder="1" applyAlignment="1" applyProtection="1">
      <alignment horizontal="center" vertical="center" wrapText="1"/>
      <protection locked="0"/>
    </xf>
    <xf numFmtId="0" fontId="95" fillId="3" borderId="3" xfId="13" applyFont="1" applyFill="1" applyBorder="1" applyAlignment="1" applyProtection="1">
      <alignment horizontal="center" vertical="center" wrapText="1"/>
      <protection locked="0"/>
    </xf>
    <xf numFmtId="3" fontId="95" fillId="3" borderId="3" xfId="1" applyNumberFormat="1" applyFont="1" applyFill="1" applyBorder="1" applyAlignment="1" applyProtection="1">
      <alignment horizontal="center" vertical="center" wrapText="1"/>
      <protection locked="0"/>
    </xf>
    <xf numFmtId="9" fontId="95" fillId="3" borderId="3" xfId="15" applyNumberFormat="1" applyFont="1" applyFill="1" applyBorder="1" applyAlignment="1" applyProtection="1">
      <alignment horizontal="center" vertical="center"/>
      <protection locked="0"/>
    </xf>
    <xf numFmtId="0" fontId="95" fillId="3" borderId="22" xfId="13" applyFont="1" applyFill="1" applyBorder="1" applyAlignment="1" applyProtection="1">
      <alignment horizontal="center" vertical="center" wrapText="1"/>
      <protection locked="0"/>
    </xf>
    <xf numFmtId="0" fontId="95" fillId="3" borderId="21" xfId="5" applyFont="1" applyFill="1" applyBorder="1" applyAlignment="1" applyProtection="1">
      <alignment horizontal="right" vertical="center"/>
      <protection locked="0"/>
    </xf>
    <xf numFmtId="0" fontId="98" fillId="3" borderId="3" xfId="13" applyFont="1" applyFill="1" applyBorder="1" applyAlignment="1" applyProtection="1">
      <alignment wrapText="1"/>
      <protection locked="0"/>
    </xf>
    <xf numFmtId="164" fontId="95" fillId="36" borderId="3" xfId="7" applyNumberFormat="1" applyFont="1" applyFill="1" applyBorder="1" applyProtection="1">
      <protection locked="0"/>
    </xf>
    <xf numFmtId="164" fontId="95" fillId="36" borderId="22" xfId="7" applyNumberFormat="1" applyFont="1" applyFill="1" applyBorder="1" applyProtection="1">
      <protection locked="0"/>
    </xf>
    <xf numFmtId="0" fontId="95" fillId="3" borderId="3" xfId="13" applyFont="1" applyFill="1" applyBorder="1" applyAlignment="1" applyProtection="1">
      <alignment horizontal="left" vertical="center" wrapText="1"/>
      <protection locked="0"/>
    </xf>
    <xf numFmtId="164" fontId="95" fillId="3" borderId="3" xfId="7" applyNumberFormat="1" applyFont="1" applyFill="1" applyBorder="1" applyProtection="1">
      <protection locked="0"/>
    </xf>
    <xf numFmtId="0" fontId="95" fillId="0" borderId="3" xfId="13" applyFont="1" applyFill="1" applyBorder="1" applyAlignment="1" applyProtection="1">
      <alignment horizontal="left" vertical="center" wrapText="1"/>
      <protection locked="0"/>
    </xf>
    <xf numFmtId="0" fontId="98" fillId="0" borderId="3" xfId="13" applyFont="1" applyFill="1" applyBorder="1" applyAlignment="1" applyProtection="1">
      <alignment wrapText="1"/>
      <protection locked="0"/>
    </xf>
    <xf numFmtId="164" fontId="95" fillId="0" borderId="3" xfId="7" applyNumberFormat="1" applyFont="1" applyFill="1" applyBorder="1" applyProtection="1">
      <protection locked="0"/>
    </xf>
    <xf numFmtId="0" fontId="95" fillId="3" borderId="24" xfId="9" applyFont="1" applyFill="1" applyBorder="1" applyAlignment="1" applyProtection="1">
      <alignment horizontal="right" vertical="center"/>
      <protection locked="0"/>
    </xf>
    <xf numFmtId="0" fontId="98" fillId="3" borderId="25" xfId="16" applyFont="1" applyFill="1" applyBorder="1" applyAlignment="1" applyProtection="1">
      <protection locked="0"/>
    </xf>
    <xf numFmtId="164" fontId="98" fillId="36" borderId="25" xfId="7" applyNumberFormat="1" applyFont="1" applyFill="1" applyBorder="1" applyAlignment="1" applyProtection="1">
      <protection locked="0"/>
    </xf>
    <xf numFmtId="3" fontId="98" fillId="36" borderId="25" xfId="16" applyNumberFormat="1" applyFont="1" applyFill="1" applyBorder="1" applyAlignment="1" applyProtection="1">
      <protection locked="0"/>
    </xf>
    <xf numFmtId="164" fontId="95" fillId="3" borderId="25" xfId="7" applyNumberFormat="1" applyFont="1" applyFill="1" applyBorder="1" applyProtection="1">
      <protection locked="0"/>
    </xf>
    <xf numFmtId="164" fontId="98" fillId="36" borderId="26" xfId="7" applyNumberFormat="1" applyFont="1" applyFill="1" applyBorder="1" applyAlignment="1" applyProtection="1">
      <protection locked="0"/>
    </xf>
    <xf numFmtId="193" fontId="93" fillId="0" borderId="0" xfId="0" applyNumberFormat="1" applyFont="1"/>
    <xf numFmtId="0" fontId="96" fillId="0" borderId="0" xfId="0" applyFont="1" applyFill="1" applyAlignment="1">
      <alignment horizontal="center"/>
    </xf>
    <xf numFmtId="0" fontId="102" fillId="3" borderId="114" xfId="0" applyFont="1" applyFill="1" applyBorder="1" applyAlignment="1">
      <alignment horizontal="left"/>
    </xf>
    <xf numFmtId="0" fontId="102" fillId="3" borderId="115" xfId="0" applyFont="1" applyFill="1" applyBorder="1" applyAlignment="1">
      <alignment horizontal="left"/>
    </xf>
    <xf numFmtId="0" fontId="93" fillId="0" borderId="101" xfId="0" applyFont="1" applyFill="1" applyBorder="1" applyAlignment="1">
      <alignment horizontal="center" vertical="center" wrapText="1"/>
    </xf>
    <xf numFmtId="0" fontId="93" fillId="0" borderId="116" xfId="0" applyFont="1" applyFill="1" applyBorder="1" applyAlignment="1">
      <alignment horizontal="center" vertical="center" wrapText="1"/>
    </xf>
    <xf numFmtId="0" fontId="96" fillId="3" borderId="117" xfId="0" applyFont="1" applyFill="1" applyBorder="1" applyAlignment="1">
      <alignment vertical="center"/>
    </xf>
    <xf numFmtId="0" fontId="93" fillId="3" borderId="99" xfId="0" applyFont="1" applyFill="1" applyBorder="1" applyAlignment="1">
      <alignment vertical="center"/>
    </xf>
    <xf numFmtId="0" fontId="93" fillId="3" borderId="23" xfId="0" applyFont="1" applyFill="1" applyBorder="1" applyAlignment="1">
      <alignment vertical="center"/>
    </xf>
    <xf numFmtId="0" fontId="93" fillId="0" borderId="72" xfId="0" applyFont="1" applyFill="1" applyBorder="1" applyAlignment="1">
      <alignment horizontal="center" vertical="center"/>
    </xf>
    <xf numFmtId="0" fontId="93" fillId="0" borderId="7" xfId="0" applyFont="1" applyFill="1" applyBorder="1" applyAlignment="1">
      <alignment vertical="center"/>
    </xf>
    <xf numFmtId="3" fontId="95" fillId="37" borderId="0" xfId="20" applyNumberFormat="1" applyFont="1" applyBorder="1"/>
    <xf numFmtId="3" fontId="93" fillId="0" borderId="56" xfId="0" applyNumberFormat="1" applyFont="1" applyFill="1" applyBorder="1" applyAlignment="1">
      <alignment vertical="center"/>
    </xf>
    <xf numFmtId="3" fontId="93" fillId="0" borderId="67" xfId="0" applyNumberFormat="1" applyFont="1" applyFill="1" applyBorder="1" applyAlignment="1">
      <alignment vertical="center"/>
    </xf>
    <xf numFmtId="3" fontId="93" fillId="3" borderId="99" xfId="0" applyNumberFormat="1" applyFont="1" applyFill="1" applyBorder="1" applyAlignment="1">
      <alignment vertical="center"/>
    </xf>
    <xf numFmtId="3" fontId="93" fillId="3" borderId="23" xfId="0" applyNumberFormat="1" applyFont="1" applyFill="1" applyBorder="1" applyAlignment="1">
      <alignment vertical="center"/>
    </xf>
    <xf numFmtId="0" fontId="93" fillId="0" borderId="118" xfId="0" applyFont="1" applyFill="1" applyBorder="1" applyAlignment="1">
      <alignment horizontal="center" vertical="center"/>
    </xf>
    <xf numFmtId="0" fontId="93" fillId="0" borderId="101" xfId="0" applyFont="1" applyFill="1" applyBorder="1" applyAlignment="1">
      <alignment vertical="center"/>
    </xf>
    <xf numFmtId="3" fontId="93" fillId="0" borderId="101" xfId="0" applyNumberFormat="1" applyFont="1" applyFill="1" applyBorder="1" applyAlignment="1">
      <alignment vertical="center"/>
    </xf>
    <xf numFmtId="3" fontId="93" fillId="0" borderId="102" xfId="0" applyNumberFormat="1" applyFont="1" applyFill="1" applyBorder="1" applyAlignment="1">
      <alignment vertical="center"/>
    </xf>
    <xf numFmtId="3" fontId="93" fillId="0" borderId="116" xfId="0" applyNumberFormat="1" applyFont="1" applyFill="1" applyBorder="1" applyAlignment="1">
      <alignment vertical="center"/>
    </xf>
    <xf numFmtId="0" fontId="96" fillId="0" borderId="101" xfId="0" applyFont="1" applyFill="1" applyBorder="1" applyAlignment="1">
      <alignment vertical="center"/>
    </xf>
    <xf numFmtId="0" fontId="93" fillId="0" borderId="24" xfId="0" applyFont="1" applyFill="1" applyBorder="1" applyAlignment="1">
      <alignment horizontal="center" vertical="center"/>
    </xf>
    <xf numFmtId="0" fontId="96" fillId="0" borderId="25" xfId="0" applyFont="1" applyFill="1" applyBorder="1" applyAlignment="1">
      <alignment vertical="center"/>
    </xf>
    <xf numFmtId="3" fontId="93" fillId="0" borderId="25" xfId="0" applyNumberFormat="1" applyFont="1" applyFill="1" applyBorder="1" applyAlignment="1">
      <alignment vertical="center"/>
    </xf>
    <xf numFmtId="3" fontId="93" fillId="0" borderId="27" xfId="0" applyNumberFormat="1" applyFont="1" applyFill="1" applyBorder="1" applyAlignment="1">
      <alignment vertical="center"/>
    </xf>
    <xf numFmtId="3" fontId="93" fillId="0" borderId="26" xfId="0" applyNumberFormat="1" applyFont="1" applyFill="1" applyBorder="1" applyAlignment="1">
      <alignment vertical="center"/>
    </xf>
    <xf numFmtId="0" fontId="93" fillId="3" borderId="66" xfId="0" applyFont="1" applyFill="1" applyBorder="1" applyAlignment="1">
      <alignment horizontal="center" vertical="center"/>
    </xf>
    <xf numFmtId="0" fontId="93" fillId="3" borderId="0" xfId="0" applyFont="1" applyFill="1" applyBorder="1" applyAlignment="1">
      <alignment vertical="center"/>
    </xf>
    <xf numFmtId="0" fontId="93" fillId="0" borderId="18" xfId="0" applyFont="1" applyFill="1" applyBorder="1" applyAlignment="1">
      <alignment horizontal="center" vertical="center"/>
    </xf>
    <xf numFmtId="0" fontId="93" fillId="0" borderId="19" xfId="0" applyFont="1" applyFill="1" applyBorder="1" applyAlignment="1">
      <alignment vertical="center"/>
    </xf>
    <xf numFmtId="169" fontId="95" fillId="37" borderId="58" xfId="20" applyFont="1" applyBorder="1"/>
    <xf numFmtId="164" fontId="93" fillId="0" borderId="29" xfId="0" applyNumberFormat="1" applyFont="1" applyFill="1" applyBorder="1" applyAlignment="1">
      <alignment vertical="center"/>
    </xf>
    <xf numFmtId="164" fontId="93" fillId="0" borderId="29" xfId="7" applyNumberFormat="1" applyFont="1" applyFill="1" applyBorder="1" applyAlignment="1">
      <alignment vertical="center"/>
    </xf>
    <xf numFmtId="164" fontId="93" fillId="0" borderId="20" xfId="7" applyNumberFormat="1" applyFont="1" applyFill="1" applyBorder="1" applyAlignment="1">
      <alignment vertical="center"/>
    </xf>
    <xf numFmtId="0" fontId="93" fillId="0" borderId="109" xfId="0" applyFont="1" applyFill="1" applyBorder="1" applyAlignment="1">
      <alignment horizontal="center" vertical="center"/>
    </xf>
    <xf numFmtId="0" fontId="93" fillId="0" borderId="96" xfId="0" applyFont="1" applyFill="1" applyBorder="1" applyAlignment="1">
      <alignment vertical="center"/>
    </xf>
    <xf numFmtId="169" fontId="95" fillId="37" borderId="27" xfId="20" applyFont="1" applyBorder="1"/>
    <xf numFmtId="169" fontId="95" fillId="37" borderId="113" xfId="20" applyFont="1" applyBorder="1"/>
    <xf numFmtId="169" fontId="95" fillId="37" borderId="103" xfId="20" applyFont="1" applyBorder="1"/>
    <xf numFmtId="164" fontId="93" fillId="0" borderId="97" xfId="7" applyNumberFormat="1" applyFont="1" applyFill="1" applyBorder="1" applyAlignment="1">
      <alignment vertical="center"/>
    </xf>
    <xf numFmtId="164" fontId="93" fillId="0" borderId="110" xfId="7" applyNumberFormat="1" applyFont="1" applyFill="1" applyBorder="1" applyAlignment="1">
      <alignment vertical="center"/>
    </xf>
    <xf numFmtId="0" fontId="93" fillId="0" borderId="111" xfId="0" applyFont="1" applyFill="1" applyBorder="1" applyAlignment="1">
      <alignment horizontal="center" vertical="center"/>
    </xf>
    <xf numFmtId="0" fontId="93" fillId="0" borderId="98" xfId="0" applyFont="1" applyFill="1" applyBorder="1" applyAlignment="1">
      <alignment vertical="center"/>
    </xf>
    <xf numFmtId="169" fontId="95" fillId="37" borderId="33" xfId="20" applyFont="1" applyBorder="1"/>
    <xf numFmtId="10" fontId="93" fillId="0" borderId="95" xfId="20961" applyNumberFormat="1" applyFont="1" applyFill="1" applyBorder="1" applyAlignment="1">
      <alignment vertical="center"/>
    </xf>
    <xf numFmtId="10" fontId="93" fillId="0" borderId="112" xfId="20961" applyNumberFormat="1" applyFont="1" applyFill="1" applyBorder="1" applyAlignment="1">
      <alignment vertical="center"/>
    </xf>
    <xf numFmtId="0" fontId="93" fillId="0" borderId="18" xfId="0" applyFont="1" applyBorder="1"/>
    <xf numFmtId="0" fontId="93" fillId="0" borderId="19" xfId="0" applyFont="1" applyBorder="1"/>
    <xf numFmtId="0" fontId="93" fillId="0" borderId="19" xfId="0" applyFont="1" applyBorder="1" applyAlignment="1">
      <alignment horizontal="center" wrapText="1"/>
    </xf>
    <xf numFmtId="0" fontId="93" fillId="0" borderId="29" xfId="0" applyFont="1" applyBorder="1" applyAlignment="1">
      <alignment horizontal="center" wrapText="1"/>
    </xf>
    <xf numFmtId="0" fontId="93" fillId="0" borderId="20" xfId="0" applyFont="1" applyBorder="1" applyAlignment="1">
      <alignment horizontal="center" wrapText="1"/>
    </xf>
    <xf numFmtId="0" fontId="100" fillId="0" borderId="0" xfId="0" applyFont="1" applyAlignment="1">
      <alignment wrapText="1"/>
    </xf>
    <xf numFmtId="0" fontId="93" fillId="0" borderId="66" xfId="0" applyFont="1" applyBorder="1"/>
    <xf numFmtId="0" fontId="93" fillId="0" borderId="7" xfId="0" applyFont="1" applyBorder="1"/>
    <xf numFmtId="0" fontId="93" fillId="0" borderId="3" xfId="0" applyFont="1" applyFill="1" applyBorder="1" applyAlignment="1">
      <alignment horizontal="center" vertical="center" wrapText="1"/>
    </xf>
    <xf numFmtId="0" fontId="93" fillId="0" borderId="21" xfId="0" applyFont="1" applyBorder="1"/>
    <xf numFmtId="164" fontId="93" fillId="0" borderId="3" xfId="7" applyNumberFormat="1" applyFont="1" applyBorder="1"/>
    <xf numFmtId="164" fontId="93" fillId="0" borderId="3" xfId="7" applyNumberFormat="1" applyFont="1" applyFill="1" applyBorder="1"/>
    <xf numFmtId="164" fontId="93" fillId="0" borderId="8" xfId="7" applyNumberFormat="1" applyFont="1" applyBorder="1"/>
    <xf numFmtId="164" fontId="93" fillId="0" borderId="8" xfId="7" applyNumberFormat="1" applyFont="1" applyFill="1" applyBorder="1"/>
    <xf numFmtId="0" fontId="93" fillId="0" borderId="24" xfId="0" applyFont="1" applyBorder="1"/>
    <xf numFmtId="0" fontId="96" fillId="0" borderId="25" xfId="0" applyFont="1" applyBorder="1"/>
    <xf numFmtId="164" fontId="93" fillId="36" borderId="25" xfId="7" applyNumberFormat="1" applyFont="1" applyFill="1" applyBorder="1"/>
    <xf numFmtId="0" fontId="96" fillId="0" borderId="0" xfId="0" applyFont="1" applyFill="1" applyAlignment="1">
      <alignment horizontal="center" wrapText="1"/>
    </xf>
    <xf numFmtId="0" fontId="103" fillId="0" borderId="0" xfId="0" applyFont="1" applyFill="1" applyBorder="1" applyAlignment="1" applyProtection="1">
      <alignment horizontal="right"/>
      <protection locked="0"/>
    </xf>
    <xf numFmtId="0" fontId="93" fillId="0" borderId="20" xfId="0" applyFont="1" applyBorder="1"/>
    <xf numFmtId="0" fontId="93" fillId="0" borderId="21" xfId="0" applyFont="1" applyBorder="1" applyAlignment="1">
      <alignment horizontal="center" vertical="center"/>
    </xf>
    <xf numFmtId="0" fontId="93" fillId="0" borderId="22" xfId="0" applyFont="1" applyBorder="1" applyAlignment="1">
      <alignment horizontal="center" vertical="center"/>
    </xf>
    <xf numFmtId="164" fontId="95" fillId="3" borderId="21" xfId="1" applyNumberFormat="1" applyFont="1" applyFill="1" applyBorder="1" applyAlignment="1" applyProtection="1">
      <alignment horizontal="center" vertical="center" wrapText="1"/>
      <protection locked="0"/>
    </xf>
    <xf numFmtId="164" fontId="95" fillId="3" borderId="3" xfId="1" applyNumberFormat="1" applyFont="1" applyFill="1" applyBorder="1" applyAlignment="1" applyProtection="1">
      <alignment horizontal="center" vertical="center" wrapText="1"/>
      <protection locked="0"/>
    </xf>
    <xf numFmtId="0" fontId="95" fillId="0" borderId="3" xfId="13" applyFont="1" applyBorder="1" applyAlignment="1" applyProtection="1">
      <alignment horizontal="center" vertical="center" wrapText="1"/>
      <protection locked="0"/>
    </xf>
    <xf numFmtId="164" fontId="95" fillId="3" borderId="22" xfId="1" applyNumberFormat="1" applyFont="1" applyFill="1" applyBorder="1" applyAlignment="1" applyProtection="1">
      <alignment horizontal="center" vertical="center" wrapText="1"/>
      <protection locked="0"/>
    </xf>
    <xf numFmtId="0" fontId="93" fillId="0" borderId="0" xfId="0" applyFont="1" applyAlignment="1">
      <alignment horizontal="center" vertical="center"/>
    </xf>
    <xf numFmtId="0" fontId="95" fillId="3" borderId="22" xfId="13" applyFont="1" applyFill="1" applyBorder="1" applyAlignment="1" applyProtection="1">
      <alignment horizontal="left" vertical="center"/>
      <protection locked="0"/>
    </xf>
    <xf numFmtId="43" fontId="93" fillId="0" borderId="21" xfId="7" applyFont="1" applyBorder="1" applyAlignment="1"/>
    <xf numFmtId="164" fontId="93" fillId="0" borderId="3" xfId="7" applyNumberFormat="1" applyFont="1" applyBorder="1" applyAlignment="1"/>
    <xf numFmtId="43" fontId="93" fillId="0" borderId="3" xfId="7" applyFont="1" applyBorder="1" applyAlignment="1"/>
    <xf numFmtId="43" fontId="93" fillId="0" borderId="22" xfId="7" applyFont="1" applyBorder="1" applyAlignment="1"/>
    <xf numFmtId="164" fontId="93" fillId="0" borderId="23" xfId="7" applyNumberFormat="1" applyFont="1" applyBorder="1" applyAlignment="1">
      <alignment wrapText="1"/>
    </xf>
    <xf numFmtId="164" fontId="93" fillId="0" borderId="23" xfId="7" applyNumberFormat="1" applyFont="1" applyBorder="1" applyAlignment="1"/>
    <xf numFmtId="164" fontId="93" fillId="36" borderId="54" xfId="7" applyNumberFormat="1" applyFont="1" applyFill="1" applyBorder="1" applyAlignment="1"/>
    <xf numFmtId="0" fontId="100" fillId="0" borderId="0" xfId="0" applyFont="1" applyAlignment="1"/>
    <xf numFmtId="0" fontId="95" fillId="3" borderId="24" xfId="9" applyFont="1" applyFill="1" applyBorder="1" applyAlignment="1" applyProtection="1">
      <alignment horizontal="left" vertical="center"/>
      <protection locked="0"/>
    </xf>
    <xf numFmtId="0" fontId="98" fillId="3" borderId="26" xfId="16" applyFont="1" applyFill="1" applyBorder="1" applyAlignment="1" applyProtection="1">
      <protection locked="0"/>
    </xf>
    <xf numFmtId="164" fontId="93" fillId="36" borderId="24" xfId="7" applyNumberFormat="1" applyFont="1" applyFill="1" applyBorder="1"/>
    <xf numFmtId="164" fontId="93" fillId="36" borderId="26" xfId="7" applyNumberFormat="1" applyFont="1" applyFill="1" applyBorder="1"/>
    <xf numFmtId="164" fontId="93" fillId="36" borderId="55" xfId="7" applyNumberFormat="1" applyFont="1" applyFill="1" applyBorder="1"/>
    <xf numFmtId="0" fontId="93" fillId="0" borderId="0" xfId="0" applyFont="1" applyBorder="1" applyAlignment="1">
      <alignment horizontal="center" vertical="center" wrapText="1"/>
    </xf>
    <xf numFmtId="0" fontId="93" fillId="0" borderId="0" xfId="0" applyFont="1" applyBorder="1" applyAlignment="1">
      <alignment vertical="center"/>
    </xf>
    <xf numFmtId="0" fontId="93" fillId="0" borderId="0" xfId="0" applyFont="1" applyBorder="1" applyAlignment="1">
      <alignment vertical="center" wrapText="1"/>
    </xf>
    <xf numFmtId="0" fontId="96" fillId="0" borderId="0" xfId="0" applyFont="1" applyFill="1" applyBorder="1" applyAlignment="1">
      <alignment horizontal="center" wrapText="1"/>
    </xf>
    <xf numFmtId="0" fontId="93" fillId="0" borderId="57" xfId="0" applyFont="1" applyBorder="1"/>
    <xf numFmtId="0" fontId="93" fillId="0" borderId="58" xfId="0" applyFont="1" applyBorder="1"/>
    <xf numFmtId="0" fontId="93" fillId="0" borderId="19" xfId="0" applyFont="1" applyBorder="1" applyAlignment="1">
      <alignment horizontal="center" vertical="center"/>
    </xf>
    <xf numFmtId="0" fontId="93" fillId="0" borderId="29" xfId="0" applyFont="1" applyBorder="1" applyAlignment="1">
      <alignment horizontal="center" vertical="center"/>
    </xf>
    <xf numFmtId="0" fontId="93" fillId="0" borderId="20" xfId="0" applyFont="1" applyBorder="1" applyAlignment="1">
      <alignment horizontal="center" vertical="center"/>
    </xf>
    <xf numFmtId="9" fontId="104" fillId="0" borderId="3" xfId="0" applyNumberFormat="1" applyFont="1" applyFill="1" applyBorder="1" applyAlignment="1">
      <alignment horizontal="center" vertical="center"/>
    </xf>
    <xf numFmtId="0" fontId="93" fillId="0" borderId="21" xfId="0" applyFont="1" applyBorder="1" applyAlignment="1">
      <alignment vertical="center"/>
    </xf>
    <xf numFmtId="0" fontId="95" fillId="3" borderId="3" xfId="13" applyFont="1" applyFill="1" applyBorder="1" applyAlignment="1" applyProtection="1">
      <alignment horizontal="left" vertical="center"/>
      <protection locked="0"/>
    </xf>
    <xf numFmtId="164" fontId="93" fillId="0" borderId="8" xfId="7" applyNumberFormat="1" applyFont="1" applyBorder="1" applyAlignment="1"/>
    <xf numFmtId="167" fontId="93" fillId="0" borderId="22" xfId="0" applyNumberFormat="1" applyFont="1" applyBorder="1" applyAlignment="1"/>
    <xf numFmtId="0" fontId="95" fillId="0" borderId="0" xfId="11" applyFont="1" applyFill="1" applyBorder="1" applyAlignment="1" applyProtection="1"/>
    <xf numFmtId="0" fontId="98" fillId="0" borderId="0" xfId="11" applyFont="1" applyFill="1" applyBorder="1" applyAlignment="1" applyProtection="1"/>
    <xf numFmtId="0" fontId="98" fillId="0" borderId="0" xfId="11" applyFont="1" applyFill="1" applyBorder="1" applyAlignment="1" applyProtection="1">
      <alignment horizontal="center"/>
    </xf>
    <xf numFmtId="0" fontId="93" fillId="0" borderId="4" xfId="0" applyFont="1" applyFill="1" applyBorder="1" applyAlignment="1">
      <alignment horizontal="center" vertical="center" wrapText="1"/>
    </xf>
    <xf numFmtId="0" fontId="93" fillId="0" borderId="5" xfId="0" applyFont="1" applyFill="1" applyBorder="1" applyAlignment="1">
      <alignment horizontal="center" vertical="center" wrapText="1"/>
    </xf>
    <xf numFmtId="0" fontId="93" fillId="0" borderId="64" xfId="0" applyFont="1" applyFill="1" applyBorder="1" applyAlignment="1">
      <alignment horizontal="center" vertical="center" wrapText="1"/>
    </xf>
    <xf numFmtId="0" fontId="93" fillId="0" borderId="6" xfId="0" applyFont="1" applyFill="1" applyBorder="1" applyAlignment="1">
      <alignment horizontal="center" vertical="center" wrapText="1"/>
    </xf>
    <xf numFmtId="167" fontId="97" fillId="0" borderId="0" xfId="0" applyNumberFormat="1" applyFont="1" applyBorder="1" applyAlignment="1">
      <alignment horizontal="center"/>
    </xf>
    <xf numFmtId="167" fontId="105" fillId="0" borderId="0" xfId="0" applyNumberFormat="1" applyFont="1" applyBorder="1" applyAlignment="1">
      <alignment horizontal="center"/>
    </xf>
    <xf numFmtId="167" fontId="106" fillId="0" borderId="0" xfId="0" applyNumberFormat="1" applyFont="1" applyFill="1" applyBorder="1" applyAlignment="1">
      <alignment horizontal="center"/>
    </xf>
    <xf numFmtId="0" fontId="96" fillId="0" borderId="0" xfId="21410" applyFont="1" applyFill="1" applyAlignment="1" applyProtection="1">
      <alignment horizontal="left" vertical="center"/>
      <protection locked="0"/>
    </xf>
    <xf numFmtId="0" fontId="96" fillId="36" borderId="19"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3" fillId="0" borderId="0" xfId="0" applyFont="1" applyFill="1" applyAlignment="1">
      <alignment horizontal="center" vertical="center"/>
    </xf>
    <xf numFmtId="0" fontId="96" fillId="36" borderId="118" xfId="0" applyFont="1" applyFill="1" applyBorder="1" applyAlignment="1">
      <alignment horizontal="left" vertical="center" wrapText="1"/>
    </xf>
    <xf numFmtId="0" fontId="96" fillId="36" borderId="101" xfId="0" applyFont="1" applyFill="1" applyBorder="1" applyAlignment="1">
      <alignment horizontal="left" vertical="center" wrapText="1"/>
    </xf>
    <xf numFmtId="0" fontId="93" fillId="0" borderId="0" xfId="0" applyFont="1" applyFill="1" applyAlignment="1">
      <alignment horizontal="left" vertical="center"/>
    </xf>
    <xf numFmtId="0" fontId="93" fillId="0" borderId="118" xfId="0" applyFont="1" applyFill="1" applyBorder="1" applyAlignment="1">
      <alignment horizontal="right" vertical="center" wrapText="1"/>
    </xf>
    <xf numFmtId="0" fontId="93" fillId="0" borderId="101" xfId="0" applyFont="1" applyFill="1" applyBorder="1" applyAlignment="1">
      <alignment horizontal="left" vertical="center" wrapText="1"/>
    </xf>
    <xf numFmtId="49" fontId="93" fillId="0" borderId="118" xfId="0" applyNumberFormat="1" applyFont="1" applyFill="1" applyBorder="1" applyAlignment="1">
      <alignment horizontal="right" vertical="center" wrapText="1"/>
    </xf>
    <xf numFmtId="0" fontId="96" fillId="0" borderId="118" xfId="0" applyFont="1" applyFill="1" applyBorder="1" applyAlignment="1">
      <alignment horizontal="left" vertical="center" wrapText="1"/>
    </xf>
    <xf numFmtId="49" fontId="98" fillId="0" borderId="24" xfId="5" applyNumberFormat="1" applyFont="1" applyFill="1" applyBorder="1" applyAlignment="1" applyProtection="1">
      <alignment horizontal="left" vertical="center"/>
      <protection locked="0"/>
    </xf>
    <xf numFmtId="0" fontId="95" fillId="0" borderId="25" xfId="9" applyFont="1" applyFill="1" applyBorder="1" applyAlignment="1" applyProtection="1">
      <alignment horizontal="left" vertical="center" wrapText="1"/>
      <protection locked="0"/>
    </xf>
    <xf numFmtId="10" fontId="95" fillId="0" borderId="25" xfId="20961" applyNumberFormat="1" applyFont="1" applyFill="1" applyBorder="1" applyAlignment="1" applyProtection="1">
      <alignment horizontal="left" vertical="center"/>
    </xf>
    <xf numFmtId="164" fontId="95" fillId="0" borderId="26" xfId="7" applyNumberFormat="1" applyFont="1" applyFill="1" applyBorder="1" applyAlignment="1" applyProtection="1">
      <alignment horizontal="right" vertical="center"/>
    </xf>
    <xf numFmtId="0" fontId="96" fillId="0" borderId="0" xfId="0" applyFont="1" applyAlignment="1">
      <alignment horizontal="center"/>
    </xf>
    <xf numFmtId="0" fontId="95" fillId="0" borderId="18" xfId="9" applyFont="1" applyFill="1" applyBorder="1" applyAlignment="1" applyProtection="1">
      <alignment horizontal="center" vertical="center"/>
      <protection locked="0"/>
    </xf>
    <xf numFmtId="0" fontId="98" fillId="3" borderId="5" xfId="9" applyFont="1" applyFill="1" applyBorder="1" applyAlignment="1" applyProtection="1">
      <alignment horizontal="center" vertical="center" wrapText="1"/>
      <protection locked="0"/>
    </xf>
    <xf numFmtId="164" fontId="95" fillId="3" borderId="20" xfId="2" applyNumberFormat="1" applyFont="1" applyFill="1" applyBorder="1" applyAlignment="1" applyProtection="1">
      <alignment horizontal="center" vertical="center"/>
      <protection locked="0"/>
    </xf>
    <xf numFmtId="0" fontId="95" fillId="0" borderId="21" xfId="9" applyFont="1" applyFill="1" applyBorder="1" applyAlignment="1" applyProtection="1">
      <alignment horizontal="center" vertical="center"/>
      <protection locked="0"/>
    </xf>
    <xf numFmtId="0" fontId="96" fillId="36" borderId="3" xfId="0" applyFont="1" applyFill="1" applyBorder="1" applyAlignment="1">
      <alignment horizontal="left" vertical="top" wrapText="1"/>
    </xf>
    <xf numFmtId="0" fontId="95" fillId="3" borderId="7" xfId="13" applyFont="1" applyFill="1" applyBorder="1" applyAlignment="1" applyProtection="1">
      <alignment vertical="center" wrapText="1"/>
      <protection locked="0"/>
    </xf>
    <xf numFmtId="0" fontId="95" fillId="3" borderId="3" xfId="13" applyFont="1" applyFill="1" applyBorder="1" applyAlignment="1" applyProtection="1">
      <alignment vertical="center" wrapText="1"/>
      <protection locked="0"/>
    </xf>
    <xf numFmtId="0" fontId="95" fillId="3" borderId="2" xfId="13" applyFont="1" applyFill="1" applyBorder="1" applyAlignment="1" applyProtection="1">
      <alignment vertical="center" wrapText="1"/>
      <protection locked="0"/>
    </xf>
    <xf numFmtId="0" fontId="97" fillId="0" borderId="0" xfId="0" applyFont="1" applyAlignment="1">
      <alignment wrapText="1"/>
    </xf>
    <xf numFmtId="0" fontId="95" fillId="3" borderId="7" xfId="13" applyFont="1" applyFill="1" applyBorder="1" applyAlignment="1" applyProtection="1">
      <alignment horizontal="left" vertical="center" wrapText="1"/>
      <protection locked="0"/>
    </xf>
    <xf numFmtId="0" fontId="95" fillId="3" borderId="3" xfId="9" applyFont="1" applyFill="1" applyBorder="1" applyAlignment="1" applyProtection="1">
      <alignment horizontal="left" vertical="center" wrapText="1"/>
      <protection locked="0"/>
    </xf>
    <xf numFmtId="0" fontId="95" fillId="0" borderId="3" xfId="13" applyFont="1" applyBorder="1" applyAlignment="1" applyProtection="1">
      <alignment horizontal="left" vertical="center" wrapText="1"/>
      <protection locked="0"/>
    </xf>
    <xf numFmtId="0" fontId="95" fillId="0" borderId="0" xfId="13" applyFont="1" applyBorder="1" applyAlignment="1" applyProtection="1">
      <alignment wrapText="1"/>
      <protection locked="0"/>
    </xf>
    <xf numFmtId="1" fontId="98" fillId="36" borderId="3" xfId="2" applyNumberFormat="1" applyFont="1" applyFill="1" applyBorder="1" applyAlignment="1" applyProtection="1">
      <alignment horizontal="left" vertical="top" wrapText="1"/>
    </xf>
    <xf numFmtId="0" fontId="95" fillId="0" borderId="21" xfId="9" applyFont="1" applyFill="1" applyBorder="1" applyAlignment="1" applyProtection="1">
      <alignment horizontal="center" vertical="center" wrapText="1"/>
      <protection locked="0"/>
    </xf>
    <xf numFmtId="0" fontId="98" fillId="3" borderId="3" xfId="13" applyFont="1" applyFill="1" applyBorder="1" applyAlignment="1" applyProtection="1">
      <alignment vertical="center" wrapText="1"/>
      <protection locked="0"/>
    </xf>
    <xf numFmtId="0" fontId="95" fillId="3" borderId="3" xfId="13" applyFont="1" applyFill="1" applyBorder="1" applyAlignment="1" applyProtection="1">
      <alignment horizontal="left" vertical="center" wrapText="1" indent="3"/>
      <protection locked="0"/>
    </xf>
    <xf numFmtId="0" fontId="98" fillId="36" borderId="3" xfId="13" applyFont="1" applyFill="1" applyBorder="1" applyAlignment="1" applyProtection="1">
      <alignment vertical="center" wrapText="1"/>
      <protection locked="0"/>
    </xf>
    <xf numFmtId="0" fontId="95" fillId="0" borderId="24" xfId="9" applyFont="1" applyFill="1" applyBorder="1" applyAlignment="1" applyProtection="1">
      <alignment horizontal="center" vertical="center" wrapText="1"/>
      <protection locked="0"/>
    </xf>
    <xf numFmtId="0" fontId="98" fillId="36" borderId="25" xfId="13" applyFont="1" applyFill="1" applyBorder="1" applyAlignment="1" applyProtection="1">
      <alignment vertical="center" wrapText="1"/>
      <protection locked="0"/>
    </xf>
    <xf numFmtId="0" fontId="98" fillId="0" borderId="0" xfId="11" applyFont="1" applyFill="1" applyBorder="1" applyAlignment="1" applyProtection="1">
      <alignment horizontal="center" vertical="center" wrapText="1"/>
    </xf>
    <xf numFmtId="0" fontId="103" fillId="0" borderId="0" xfId="11" applyFont="1" applyFill="1" applyBorder="1" applyAlignment="1" applyProtection="1">
      <alignment horizontal="right"/>
    </xf>
    <xf numFmtId="0" fontId="97" fillId="0" borderId="18" xfId="0" applyFont="1" applyBorder="1" applyAlignment="1">
      <alignment horizontal="center" vertical="center"/>
    </xf>
    <xf numFmtId="0" fontId="96" fillId="36" borderId="30" xfId="0" applyFont="1" applyFill="1" applyBorder="1" applyAlignment="1">
      <alignment wrapText="1"/>
    </xf>
    <xf numFmtId="164" fontId="97" fillId="36" borderId="20" xfId="7" applyNumberFormat="1" applyFont="1" applyFill="1" applyBorder="1" applyAlignment="1">
      <alignment horizontal="center" vertical="center"/>
    </xf>
    <xf numFmtId="0" fontId="93" fillId="0" borderId="9" xfId="0" applyFont="1" applyFill="1" applyBorder="1" applyAlignment="1"/>
    <xf numFmtId="164" fontId="97" fillId="0" borderId="22" xfId="7" applyNumberFormat="1" applyFont="1" applyBorder="1" applyAlignment="1"/>
    <xf numFmtId="0" fontId="97" fillId="0" borderId="0" xfId="0" applyFont="1" applyAlignment="1"/>
    <xf numFmtId="0" fontId="93" fillId="0" borderId="21" xfId="0" applyFont="1" applyBorder="1" applyAlignment="1">
      <alignment horizontal="center" vertical="center" wrapText="1"/>
    </xf>
    <xf numFmtId="0" fontId="93" fillId="0" borderId="9" xfId="0" applyFont="1" applyFill="1" applyBorder="1" applyAlignment="1">
      <alignment vertical="center" wrapText="1"/>
    </xf>
    <xf numFmtId="164" fontId="97" fillId="0" borderId="22" xfId="7" applyNumberFormat="1" applyFont="1" applyBorder="1" applyAlignment="1">
      <alignment wrapText="1"/>
    </xf>
    <xf numFmtId="0" fontId="96" fillId="36" borderId="9" xfId="0" applyFont="1" applyFill="1" applyBorder="1" applyAlignment="1">
      <alignment wrapText="1"/>
    </xf>
    <xf numFmtId="164" fontId="97" fillId="36" borderId="22" xfId="7" applyNumberFormat="1" applyFont="1" applyFill="1" applyBorder="1" applyAlignment="1">
      <alignment horizontal="center" vertical="center" wrapText="1"/>
    </xf>
    <xf numFmtId="0" fontId="93" fillId="0" borderId="9" xfId="0" applyFont="1" applyFill="1" applyBorder="1" applyAlignment="1">
      <alignment vertical="center"/>
    </xf>
    <xf numFmtId="0" fontId="93" fillId="0" borderId="9" xfId="0" applyFont="1" applyBorder="1" applyAlignment="1">
      <alignment wrapText="1"/>
    </xf>
    <xf numFmtId="164" fontId="97" fillId="0" borderId="22" xfId="7" applyNumberFormat="1" applyFont="1" applyFill="1" applyBorder="1" applyAlignment="1">
      <alignment wrapText="1"/>
    </xf>
    <xf numFmtId="0" fontId="93" fillId="0" borderId="24" xfId="0" applyFont="1" applyBorder="1" applyAlignment="1">
      <alignment horizontal="center" vertical="center" wrapText="1"/>
    </xf>
    <xf numFmtId="0" fontId="96" fillId="36" borderId="71" xfId="0" applyFont="1" applyFill="1" applyBorder="1" applyAlignment="1">
      <alignment wrapText="1"/>
    </xf>
    <xf numFmtId="164" fontId="97" fillId="36" borderId="26" xfId="7" applyNumberFormat="1" applyFont="1" applyFill="1" applyBorder="1" applyAlignment="1">
      <alignment horizontal="center" vertical="center" wrapText="1"/>
    </xf>
    <xf numFmtId="0" fontId="93" fillId="0" borderId="0" xfId="0" applyFont="1" applyAlignment="1">
      <alignment vertical="center"/>
    </xf>
    <xf numFmtId="0" fontId="95" fillId="0" borderId="1" xfId="11" applyFont="1" applyFill="1" applyBorder="1" applyAlignment="1" applyProtection="1"/>
    <xf numFmtId="0" fontId="98" fillId="0" borderId="1" xfId="11" applyFont="1" applyFill="1" applyBorder="1" applyAlignment="1" applyProtection="1">
      <alignment horizontal="left" vertical="center"/>
    </xf>
    <xf numFmtId="0" fontId="95" fillId="0" borderId="0" xfId="11" applyFont="1" applyFill="1" applyBorder="1" applyAlignment="1" applyProtection="1">
      <alignment horizontal="left"/>
    </xf>
    <xf numFmtId="0" fontId="95" fillId="0" borderId="18" xfId="11" applyFont="1" applyFill="1" applyBorder="1" applyAlignment="1" applyProtection="1">
      <alignment vertical="center"/>
    </xf>
    <xf numFmtId="0" fontId="95" fillId="0" borderId="19" xfId="11" applyFont="1" applyFill="1" applyBorder="1" applyAlignment="1" applyProtection="1">
      <alignment vertical="center"/>
    </xf>
    <xf numFmtId="0" fontId="98" fillId="0" borderId="19" xfId="11" applyFont="1" applyFill="1" applyBorder="1" applyAlignment="1" applyProtection="1">
      <alignment horizontal="center" vertical="center"/>
    </xf>
    <xf numFmtId="0" fontId="98" fillId="0" borderId="20" xfId="11" applyFont="1" applyFill="1" applyBorder="1" applyAlignment="1" applyProtection="1">
      <alignment horizontal="center" vertical="center"/>
    </xf>
    <xf numFmtId="0" fontId="95" fillId="0" borderId="0" xfId="11" applyFont="1" applyFill="1" applyBorder="1" applyAlignment="1" applyProtection="1">
      <alignment vertical="center"/>
    </xf>
    <xf numFmtId="0" fontId="97" fillId="0" borderId="118" xfId="0" applyFont="1" applyBorder="1"/>
    <xf numFmtId="0" fontId="93" fillId="0" borderId="7" xfId="0" applyFont="1" applyFill="1" applyBorder="1" applyAlignment="1">
      <alignment horizontal="center" vertical="center" wrapText="1"/>
    </xf>
    <xf numFmtId="0" fontId="93" fillId="0" borderId="67" xfId="0" applyFont="1" applyFill="1" applyBorder="1" applyAlignment="1">
      <alignment horizontal="center" vertical="center" wrapText="1"/>
    </xf>
    <xf numFmtId="0" fontId="97" fillId="0" borderId="118" xfId="0" applyFont="1" applyBorder="1" applyAlignment="1">
      <alignment horizontal="center"/>
    </xf>
    <xf numFmtId="0" fontId="93" fillId="0" borderId="100" xfId="0" applyFont="1" applyBorder="1" applyAlignment="1">
      <alignment vertical="center" wrapText="1"/>
    </xf>
    <xf numFmtId="167" fontId="93" fillId="0" borderId="101" xfId="0" applyNumberFormat="1" applyFont="1" applyBorder="1" applyAlignment="1">
      <alignment horizontal="center" vertical="center"/>
    </xf>
    <xf numFmtId="167" fontId="93" fillId="0" borderId="116" xfId="0" applyNumberFormat="1" applyFont="1" applyBorder="1" applyAlignment="1">
      <alignment horizontal="center" vertical="center"/>
    </xf>
    <xf numFmtId="167" fontId="102" fillId="0" borderId="101" xfId="0" applyNumberFormat="1" applyFont="1" applyBorder="1" applyAlignment="1">
      <alignment horizontal="center" vertical="center"/>
    </xf>
    <xf numFmtId="0" fontId="102" fillId="0" borderId="100" xfId="0" applyFont="1" applyBorder="1" applyAlignment="1">
      <alignment vertical="center" wrapText="1"/>
    </xf>
    <xf numFmtId="167" fontId="97" fillId="0" borderId="0" xfId="0" applyNumberFormat="1" applyFont="1"/>
    <xf numFmtId="0" fontId="97" fillId="0" borderId="24" xfId="0" applyFont="1" applyBorder="1"/>
    <xf numFmtId="0" fontId="96" fillId="36" borderId="119" xfId="0" applyFont="1" applyFill="1" applyBorder="1" applyAlignment="1">
      <alignment vertical="center" wrapText="1"/>
    </xf>
    <xf numFmtId="167" fontId="96" fillId="36" borderId="25" xfId="0" applyNumberFormat="1" applyFont="1" applyFill="1" applyBorder="1" applyAlignment="1">
      <alignment horizontal="center" vertical="center"/>
    </xf>
    <xf numFmtId="167" fontId="96" fillId="36" borderId="26" xfId="0" applyNumberFormat="1" applyFont="1" applyFill="1" applyBorder="1" applyAlignment="1">
      <alignment horizontal="center" vertical="center"/>
    </xf>
    <xf numFmtId="0" fontId="95" fillId="0" borderId="0" xfId="0" applyFont="1" applyBorder="1" applyAlignment="1">
      <alignment horizontal="left" wrapText="1"/>
    </xf>
    <xf numFmtId="0" fontId="98" fillId="0" borderId="0" xfId="0" applyFont="1" applyFill="1" applyBorder="1" applyAlignment="1">
      <alignment horizontal="center" wrapText="1"/>
    </xf>
    <xf numFmtId="0" fontId="95" fillId="0" borderId="0" xfId="0" applyFont="1" applyBorder="1" applyAlignment="1">
      <alignment horizontal="right" wrapText="1"/>
    </xf>
    <xf numFmtId="0" fontId="95" fillId="0" borderId="18" xfId="0" applyFont="1" applyBorder="1"/>
    <xf numFmtId="0" fontId="95" fillId="0" borderId="118" xfId="0" applyFont="1" applyBorder="1" applyAlignment="1">
      <alignment vertical="center"/>
    </xf>
    <xf numFmtId="0" fontId="95" fillId="0" borderId="102" xfId="0" applyFont="1" applyFill="1" applyBorder="1" applyAlignment="1">
      <alignment wrapText="1"/>
    </xf>
    <xf numFmtId="0" fontId="93" fillId="0" borderId="23" xfId="0" applyFont="1" applyBorder="1" applyAlignment="1"/>
    <xf numFmtId="0" fontId="95" fillId="0" borderId="21" xfId="0" applyFont="1" applyBorder="1" applyAlignment="1">
      <alignment vertical="center"/>
    </xf>
    <xf numFmtId="0" fontId="95" fillId="0" borderId="23" xfId="0" applyFont="1" applyBorder="1" applyAlignment="1"/>
    <xf numFmtId="0" fontId="95" fillId="0" borderId="102" xfId="0" applyFont="1" applyBorder="1" applyAlignment="1">
      <alignment wrapText="1"/>
    </xf>
    <xf numFmtId="0" fontId="95" fillId="0" borderId="102" xfId="0" applyFont="1" applyFill="1" applyBorder="1" applyAlignment="1">
      <alignment vertical="top" wrapText="1"/>
    </xf>
    <xf numFmtId="0" fontId="95" fillId="0" borderId="8" xfId="0" applyFont="1" applyBorder="1" applyAlignment="1">
      <alignment wrapText="1"/>
    </xf>
    <xf numFmtId="0" fontId="95" fillId="0" borderId="109" xfId="0" applyFont="1" applyBorder="1" applyAlignment="1">
      <alignment vertical="center"/>
    </xf>
    <xf numFmtId="0" fontId="95" fillId="0" borderId="97" xfId="0" applyFont="1" applyBorder="1" applyAlignment="1">
      <alignment wrapText="1"/>
    </xf>
    <xf numFmtId="0" fontId="93" fillId="0" borderId="121" xfId="0" applyFont="1" applyBorder="1" applyAlignment="1"/>
    <xf numFmtId="0" fontId="95" fillId="0" borderId="24" xfId="0" applyFont="1" applyBorder="1"/>
    <xf numFmtId="0" fontId="95" fillId="0" borderId="27" xfId="0" applyFont="1" applyBorder="1" applyAlignment="1">
      <alignment wrapText="1"/>
    </xf>
    <xf numFmtId="0" fontId="93" fillId="0" borderId="40" xfId="0" applyFont="1" applyBorder="1" applyAlignment="1"/>
    <xf numFmtId="0" fontId="100" fillId="0" borderId="0" xfId="0" applyFont="1" applyBorder="1"/>
    <xf numFmtId="0" fontId="93" fillId="0" borderId="1" xfId="0" applyFont="1" applyBorder="1"/>
    <xf numFmtId="0" fontId="96" fillId="0" borderId="1" xfId="0" applyFont="1" applyBorder="1" applyAlignment="1">
      <alignment horizontal="center"/>
    </xf>
    <xf numFmtId="0" fontId="103" fillId="0" borderId="1" xfId="0" applyFont="1" applyFill="1" applyBorder="1" applyAlignment="1">
      <alignment horizontal="center"/>
    </xf>
    <xf numFmtId="0" fontId="93" fillId="0" borderId="72" xfId="0" applyFont="1" applyBorder="1" applyAlignment="1">
      <alignment vertical="center" wrapText="1"/>
    </xf>
    <xf numFmtId="0" fontId="96" fillId="0" borderId="7" xfId="0" applyFont="1" applyBorder="1" applyAlignment="1">
      <alignment vertical="center" wrapText="1"/>
    </xf>
    <xf numFmtId="0" fontId="93" fillId="0" borderId="118" xfId="0" applyFont="1" applyBorder="1" applyAlignment="1">
      <alignment horizontal="center" vertical="center" wrapText="1"/>
    </xf>
    <xf numFmtId="0" fontId="93" fillId="0" borderId="101" xfId="0" applyFont="1" applyBorder="1" applyAlignment="1">
      <alignment vertical="center" wrapText="1"/>
    </xf>
    <xf numFmtId="3" fontId="93" fillId="36" borderId="101" xfId="0" applyNumberFormat="1" applyFont="1" applyFill="1" applyBorder="1" applyAlignment="1">
      <alignment vertical="center" wrapText="1"/>
    </xf>
    <xf numFmtId="14" fontId="95" fillId="3" borderId="101" xfId="8" quotePrefix="1" applyNumberFormat="1" applyFont="1" applyFill="1" applyBorder="1" applyAlignment="1" applyProtection="1">
      <alignment horizontal="left" vertical="center" wrapText="1" indent="2"/>
      <protection locked="0"/>
    </xf>
    <xf numFmtId="164" fontId="93" fillId="0" borderId="101" xfId="7" applyNumberFormat="1" applyFont="1" applyBorder="1" applyAlignment="1">
      <alignment vertical="center" wrapText="1"/>
    </xf>
    <xf numFmtId="14" fontId="95" fillId="3" borderId="101" xfId="8" quotePrefix="1" applyNumberFormat="1" applyFont="1" applyFill="1" applyBorder="1" applyAlignment="1" applyProtection="1">
      <alignment horizontal="left" vertical="center" wrapText="1" indent="3"/>
      <protection locked="0"/>
    </xf>
    <xf numFmtId="0" fontId="93" fillId="0" borderId="101" xfId="0" applyFont="1" applyFill="1" applyBorder="1" applyAlignment="1">
      <alignment horizontal="left" vertical="center" wrapText="1" indent="2"/>
    </xf>
    <xf numFmtId="164" fontId="93" fillId="0" borderId="101" xfId="7" applyNumberFormat="1" applyFont="1" applyFill="1" applyBorder="1" applyAlignment="1">
      <alignment vertical="center" wrapText="1"/>
    </xf>
    <xf numFmtId="0" fontId="93" fillId="0" borderId="118" xfId="0" applyFont="1" applyFill="1" applyBorder="1" applyAlignment="1">
      <alignment horizontal="center" vertical="center" wrapText="1"/>
    </xf>
    <xf numFmtId="0" fontId="93" fillId="0" borderId="101" xfId="0" applyFont="1" applyFill="1" applyBorder="1" applyAlignment="1">
      <alignment vertical="center" wrapText="1"/>
    </xf>
    <xf numFmtId="0" fontId="93" fillId="0" borderId="25" xfId="0" applyFont="1" applyBorder="1" applyAlignment="1">
      <alignment vertical="center" wrapText="1"/>
    </xf>
    <xf numFmtId="3" fontId="93" fillId="36" borderId="25" xfId="0" applyNumberFormat="1" applyFont="1" applyFill="1" applyBorder="1" applyAlignment="1">
      <alignment vertical="center" wrapText="1"/>
    </xf>
    <xf numFmtId="0" fontId="93" fillId="0" borderId="0" xfId="0" applyFont="1" applyFill="1" applyBorder="1" applyAlignment="1">
      <alignment wrapText="1"/>
    </xf>
    <xf numFmtId="0" fontId="95" fillId="0" borderId="0" xfId="0" applyFont="1" applyFill="1" applyBorder="1" applyAlignment="1">
      <alignment horizontal="center"/>
    </xf>
    <xf numFmtId="0" fontId="95" fillId="0" borderId="0" xfId="0" applyFont="1" applyFill="1" applyAlignment="1">
      <alignment horizontal="center"/>
    </xf>
    <xf numFmtId="0" fontId="103" fillId="0" borderId="0" xfId="0" applyFont="1" applyFill="1" applyAlignment="1">
      <alignment horizontal="center"/>
    </xf>
    <xf numFmtId="0" fontId="95" fillId="0" borderId="3" xfId="0" applyFont="1" applyFill="1" applyBorder="1" applyAlignment="1" applyProtection="1">
      <alignment horizontal="center" vertical="center" wrapText="1"/>
    </xf>
    <xf numFmtId="0" fontId="95" fillId="0" borderId="22" xfId="0" applyFont="1" applyFill="1" applyBorder="1" applyAlignment="1" applyProtection="1">
      <alignment horizontal="center" vertical="center" wrapText="1"/>
    </xf>
    <xf numFmtId="0" fontId="93" fillId="0" borderId="21" xfId="0" applyFont="1" applyFill="1" applyBorder="1" applyAlignment="1">
      <alignment horizontal="center" vertical="center"/>
    </xf>
    <xf numFmtId="0" fontId="98" fillId="0" borderId="10" xfId="0" applyNumberFormat="1" applyFont="1" applyFill="1" applyBorder="1" applyAlignment="1">
      <alignment vertical="center" wrapText="1"/>
    </xf>
    <xf numFmtId="164" fontId="98" fillId="36" borderId="101" xfId="7" applyNumberFormat="1" applyFont="1" applyFill="1" applyBorder="1" applyAlignment="1" applyProtection="1">
      <alignment horizontal="right"/>
    </xf>
    <xf numFmtId="164" fontId="98" fillId="36" borderId="116" xfId="7" applyNumberFormat="1" applyFont="1" applyFill="1" applyBorder="1" applyAlignment="1" applyProtection="1">
      <alignment horizontal="right"/>
    </xf>
    <xf numFmtId="0" fontId="95" fillId="0" borderId="10" xfId="0" applyNumberFormat="1" applyFont="1" applyFill="1" applyBorder="1" applyAlignment="1">
      <alignment horizontal="left" vertical="center" wrapText="1"/>
    </xf>
    <xf numFmtId="164" fontId="95" fillId="0" borderId="101" xfId="7" applyNumberFormat="1" applyFont="1" applyFill="1" applyBorder="1" applyAlignment="1" applyProtection="1">
      <alignment horizontal="right"/>
    </xf>
    <xf numFmtId="164" fontId="95" fillId="36" borderId="101" xfId="7" applyNumberFormat="1" applyFont="1" applyFill="1" applyBorder="1" applyAlignment="1" applyProtection="1">
      <alignment horizontal="right"/>
    </xf>
    <xf numFmtId="164" fontId="95" fillId="36" borderId="116" xfId="7" applyNumberFormat="1" applyFont="1" applyFill="1" applyBorder="1" applyAlignment="1" applyProtection="1">
      <alignment horizontal="right"/>
    </xf>
    <xf numFmtId="0" fontId="103" fillId="0" borderId="10" xfId="0" applyFont="1" applyFill="1" applyBorder="1" applyAlignment="1" applyProtection="1">
      <alignment horizontal="left" vertical="center" indent="1"/>
      <protection locked="0"/>
    </xf>
    <xf numFmtId="0" fontId="103" fillId="0" borderId="10" xfId="0" applyFont="1" applyFill="1" applyBorder="1" applyAlignment="1" applyProtection="1">
      <alignment horizontal="left" vertical="center"/>
      <protection locked="0"/>
    </xf>
    <xf numFmtId="0" fontId="98" fillId="0" borderId="28" xfId="0" applyNumberFormat="1" applyFont="1" applyFill="1" applyBorder="1" applyAlignment="1">
      <alignment vertical="center" wrapText="1"/>
    </xf>
    <xf numFmtId="164" fontId="98" fillId="36" borderId="25" xfId="7" applyNumberFormat="1" applyFont="1" applyFill="1" applyBorder="1" applyAlignment="1" applyProtection="1">
      <alignment horizontal="right"/>
    </xf>
    <xf numFmtId="164" fontId="98" fillId="36" borderId="26" xfId="7" applyNumberFormat="1" applyFont="1" applyFill="1" applyBorder="1" applyAlignment="1" applyProtection="1">
      <alignment horizontal="right"/>
    </xf>
    <xf numFmtId="14" fontId="93" fillId="0" borderId="0" xfId="0" applyNumberFormat="1" applyFont="1" applyBorder="1" applyAlignment="1">
      <alignment horizontal="left"/>
    </xf>
    <xf numFmtId="0" fontId="95" fillId="0" borderId="0" xfId="0" applyFont="1" applyFill="1" applyBorder="1"/>
    <xf numFmtId="0" fontId="98" fillId="0" borderId="0" xfId="0" applyFont="1" applyAlignment="1">
      <alignment horizontal="center"/>
    </xf>
    <xf numFmtId="0" fontId="95" fillId="0" borderId="0" xfId="0" applyFont="1" applyFill="1" applyBorder="1" applyProtection="1">
      <protection locked="0"/>
    </xf>
    <xf numFmtId="0" fontId="95" fillId="0" borderId="18" xfId="0" applyFont="1" applyFill="1" applyBorder="1" applyAlignment="1">
      <alignment horizontal="left" vertical="center" indent="1"/>
    </xf>
    <xf numFmtId="0" fontId="95" fillId="0" borderId="19" xfId="0" applyFont="1" applyFill="1" applyBorder="1" applyAlignment="1">
      <alignment horizontal="left" vertical="center"/>
    </xf>
    <xf numFmtId="0" fontId="95" fillId="0" borderId="118" xfId="0" applyFont="1" applyFill="1" applyBorder="1" applyAlignment="1">
      <alignment horizontal="left" vertical="center" indent="1"/>
    </xf>
    <xf numFmtId="0" fontId="95" fillId="0" borderId="101" xfId="0" applyFont="1" applyFill="1" applyBorder="1" applyAlignment="1">
      <alignment horizontal="left" vertical="center"/>
    </xf>
    <xf numFmtId="0" fontId="95" fillId="0" borderId="101" xfId="0" applyFont="1" applyFill="1" applyBorder="1" applyAlignment="1">
      <alignment horizontal="center" vertical="center" wrapText="1"/>
    </xf>
    <xf numFmtId="0" fontId="95" fillId="0" borderId="116" xfId="0" applyFont="1" applyFill="1" applyBorder="1" applyAlignment="1">
      <alignment horizontal="center" vertical="center" wrapText="1"/>
    </xf>
    <xf numFmtId="0" fontId="95" fillId="0" borderId="118" xfId="0" applyFont="1" applyFill="1" applyBorder="1" applyAlignment="1">
      <alignment horizontal="left" indent="1"/>
    </xf>
    <xf numFmtId="0" fontId="98" fillId="0" borderId="101" xfId="0" applyFont="1" applyFill="1" applyBorder="1" applyAlignment="1">
      <alignment horizontal="center"/>
    </xf>
    <xf numFmtId="38" fontId="95" fillId="0" borderId="101" xfId="0" applyNumberFormat="1" applyFont="1" applyFill="1" applyBorder="1" applyAlignment="1" applyProtection="1">
      <alignment horizontal="right"/>
      <protection locked="0"/>
    </xf>
    <xf numFmtId="38" fontId="95" fillId="0" borderId="116" xfId="0" applyNumberFormat="1" applyFont="1" applyFill="1" applyBorder="1" applyAlignment="1" applyProtection="1">
      <alignment horizontal="right"/>
      <protection locked="0"/>
    </xf>
    <xf numFmtId="0" fontId="95" fillId="0" borderId="101" xfId="0" applyFont="1" applyFill="1" applyBorder="1" applyAlignment="1">
      <alignment horizontal="left" wrapText="1" indent="1"/>
    </xf>
    <xf numFmtId="164" fontId="95" fillId="0" borderId="101" xfId="7" applyNumberFormat="1" applyFont="1" applyFill="1" applyBorder="1" applyAlignment="1" applyProtection="1">
      <alignment horizontal="right"/>
      <protection locked="0"/>
    </xf>
    <xf numFmtId="164" fontId="95" fillId="36" borderId="101" xfId="7" applyNumberFormat="1" applyFont="1" applyFill="1" applyBorder="1" applyAlignment="1">
      <alignment horizontal="right"/>
    </xf>
    <xf numFmtId="0" fontId="95" fillId="0" borderId="101" xfId="0" applyFont="1" applyFill="1" applyBorder="1" applyAlignment="1">
      <alignment horizontal="left" wrapText="1" indent="2"/>
    </xf>
    <xf numFmtId="0" fontId="98" fillId="0" borderId="101" xfId="0" applyFont="1" applyFill="1" applyBorder="1" applyAlignment="1"/>
    <xf numFmtId="164" fontId="98" fillId="36" borderId="101" xfId="7" applyNumberFormat="1" applyFont="1" applyFill="1" applyBorder="1" applyAlignment="1">
      <alignment horizontal="right"/>
    </xf>
    <xf numFmtId="164" fontId="95" fillId="0" borderId="116" xfId="7" applyNumberFormat="1" applyFont="1" applyFill="1" applyBorder="1" applyAlignment="1" applyProtection="1">
      <alignment horizontal="right"/>
    </xf>
    <xf numFmtId="0" fontId="98" fillId="0" borderId="101" xfId="0" applyFont="1" applyFill="1" applyBorder="1" applyAlignment="1">
      <alignment horizontal="left"/>
    </xf>
    <xf numFmtId="164" fontId="98" fillId="0" borderId="101" xfId="7" applyNumberFormat="1" applyFont="1" applyFill="1" applyBorder="1" applyAlignment="1">
      <alignment horizontal="center"/>
    </xf>
    <xf numFmtId="164" fontId="98" fillId="0" borderId="116" xfId="7" applyNumberFormat="1" applyFont="1" applyFill="1" applyBorder="1" applyAlignment="1">
      <alignment horizontal="center"/>
    </xf>
    <xf numFmtId="0" fontId="95" fillId="0" borderId="101" xfId="0" applyFont="1" applyFill="1" applyBorder="1" applyAlignment="1">
      <alignment horizontal="left" indent="1"/>
    </xf>
    <xf numFmtId="164" fontId="95" fillId="0" borderId="116" xfId="7" applyNumberFormat="1" applyFont="1" applyFill="1" applyBorder="1" applyAlignment="1" applyProtection="1">
      <alignment horizontal="right"/>
      <protection locked="0"/>
    </xf>
    <xf numFmtId="164" fontId="95" fillId="36" borderId="101" xfId="7" applyNumberFormat="1" applyFont="1" applyFill="1" applyBorder="1" applyAlignment="1" applyProtection="1"/>
    <xf numFmtId="164" fontId="95" fillId="0" borderId="101" xfId="7" applyNumberFormat="1" applyFont="1" applyFill="1" applyBorder="1" applyAlignment="1" applyProtection="1">
      <protection locked="0"/>
    </xf>
    <xf numFmtId="164" fontId="95" fillId="36" borderId="116" xfId="7" applyNumberFormat="1" applyFont="1" applyFill="1" applyBorder="1" applyAlignment="1" applyProtection="1"/>
    <xf numFmtId="0" fontId="100" fillId="0" borderId="0" xfId="0" applyFont="1" applyAlignment="1">
      <alignment horizontal="left" indent="1"/>
    </xf>
    <xf numFmtId="0" fontId="98" fillId="0" borderId="101" xfId="0" applyFont="1" applyFill="1" applyBorder="1" applyAlignment="1">
      <alignment horizontal="left" indent="1"/>
    </xf>
    <xf numFmtId="0" fontId="98" fillId="0" borderId="101" xfId="0" applyFont="1" applyFill="1" applyBorder="1" applyAlignment="1">
      <alignment horizontal="center" vertical="center" wrapText="1"/>
    </xf>
    <xf numFmtId="164" fontId="95" fillId="0" borderId="101" xfId="7" applyNumberFormat="1" applyFont="1" applyFill="1" applyBorder="1" applyAlignment="1" applyProtection="1">
      <alignment horizontal="right" vertical="center"/>
      <protection locked="0"/>
    </xf>
    <xf numFmtId="0" fontId="95" fillId="0" borderId="24" xfId="0" applyFont="1" applyFill="1" applyBorder="1" applyAlignment="1">
      <alignment horizontal="left" vertical="center" indent="1"/>
    </xf>
    <xf numFmtId="0" fontId="98" fillId="0" borderId="25" xfId="0" applyFont="1" applyFill="1" applyBorder="1" applyAlignment="1"/>
    <xf numFmtId="164" fontId="98" fillId="36" borderId="25" xfId="7" applyNumberFormat="1" applyFont="1" applyFill="1" applyBorder="1" applyAlignment="1">
      <alignment horizontal="right"/>
    </xf>
    <xf numFmtId="0" fontId="95" fillId="0" borderId="0" xfId="0" applyFont="1" applyFill="1" applyBorder="1" applyProtection="1"/>
    <xf numFmtId="0" fontId="98" fillId="0" borderId="0" xfId="0" applyFont="1" applyFill="1" applyBorder="1" applyAlignment="1" applyProtection="1">
      <alignment horizontal="center" vertical="center"/>
    </xf>
    <xf numFmtId="10" fontId="95" fillId="0" borderId="0" xfId="6" applyNumberFormat="1" applyFont="1" applyFill="1" applyBorder="1" applyProtection="1">
      <protection locked="0"/>
    </xf>
    <xf numFmtId="0" fontId="103" fillId="0" borderId="0" xfId="0" applyFont="1" applyFill="1" applyBorder="1" applyProtection="1">
      <protection locked="0"/>
    </xf>
    <xf numFmtId="0" fontId="98" fillId="0" borderId="18" xfId="0" applyFont="1" applyFill="1" applyBorder="1" applyAlignment="1" applyProtection="1">
      <alignment horizontal="center" vertical="center"/>
    </xf>
    <xf numFmtId="0" fontId="95" fillId="0" borderId="19" xfId="0" applyFont="1" applyFill="1" applyBorder="1" applyProtection="1"/>
    <xf numFmtId="0" fontId="95" fillId="0" borderId="21" xfId="0" applyFont="1" applyFill="1" applyBorder="1" applyAlignment="1" applyProtection="1">
      <alignment horizontal="left" indent="1"/>
    </xf>
    <xf numFmtId="0" fontId="98" fillId="0" borderId="8" xfId="0" applyFont="1" applyFill="1" applyBorder="1" applyAlignment="1" applyProtection="1">
      <alignment horizontal="center"/>
    </xf>
    <xf numFmtId="0" fontId="95" fillId="0" borderId="8" xfId="0" applyFont="1" applyFill="1" applyBorder="1" applyAlignment="1" applyProtection="1">
      <alignment horizontal="left" indent="1"/>
    </xf>
    <xf numFmtId="164" fontId="95" fillId="0" borderId="100" xfId="7" applyNumberFormat="1" applyFont="1" applyFill="1" applyBorder="1" applyAlignment="1" applyProtection="1">
      <alignment horizontal="right"/>
    </xf>
    <xf numFmtId="0" fontId="95" fillId="0" borderId="8" xfId="0" applyFont="1" applyFill="1" applyBorder="1" applyAlignment="1" applyProtection="1">
      <alignment horizontal="left" indent="2"/>
    </xf>
    <xf numFmtId="0" fontId="98" fillId="0" borderId="8" xfId="0" applyFont="1" applyFill="1" applyBorder="1" applyAlignment="1" applyProtection="1"/>
    <xf numFmtId="164" fontId="95" fillId="0" borderId="100" xfId="7" applyNumberFormat="1" applyFont="1" applyFill="1" applyBorder="1" applyAlignment="1" applyProtection="1">
      <alignment horizontal="right"/>
      <protection locked="0"/>
    </xf>
    <xf numFmtId="164" fontId="98" fillId="0" borderId="101" xfId="7" applyNumberFormat="1" applyFont="1" applyFill="1" applyBorder="1" applyAlignment="1" applyProtection="1">
      <alignment horizontal="right"/>
    </xf>
    <xf numFmtId="164" fontId="98" fillId="0" borderId="101" xfId="7" applyNumberFormat="1" applyFont="1" applyFill="1" applyBorder="1" applyAlignment="1" applyProtection="1">
      <alignment horizontal="right"/>
      <protection locked="0"/>
    </xf>
    <xf numFmtId="164" fontId="98" fillId="0" borderId="100" xfId="7" applyNumberFormat="1" applyFont="1" applyFill="1" applyBorder="1" applyAlignment="1" applyProtection="1">
      <alignment horizontal="right"/>
    </xf>
    <xf numFmtId="0" fontId="95" fillId="0" borderId="24" xfId="0" applyFont="1" applyFill="1" applyBorder="1" applyAlignment="1" applyProtection="1">
      <alignment horizontal="left" indent="1"/>
    </xf>
    <xf numFmtId="0" fontId="98" fillId="0" borderId="27" xfId="0" applyFont="1" applyFill="1" applyBorder="1" applyAlignment="1" applyProtection="1"/>
    <xf numFmtId="0" fontId="102" fillId="0" borderId="0" xfId="0" applyFont="1" applyAlignment="1">
      <alignment vertical="center"/>
    </xf>
    <xf numFmtId="0" fontId="95" fillId="0" borderId="118" xfId="0" applyFont="1" applyFill="1" applyBorder="1" applyAlignment="1">
      <alignment horizontal="center" vertical="center" wrapText="1"/>
    </xf>
    <xf numFmtId="0" fontId="98" fillId="0" borderId="124" xfId="0" applyFont="1" applyFill="1" applyBorder="1" applyAlignment="1">
      <alignment horizontal="center" vertical="center" wrapText="1"/>
    </xf>
    <xf numFmtId="169" fontId="95" fillId="37" borderId="125" xfId="20" applyFont="1" applyBorder="1"/>
    <xf numFmtId="0" fontId="99" fillId="0" borderId="124" xfId="0" applyFont="1" applyFill="1" applyBorder="1" applyAlignment="1">
      <alignment horizontal="left" vertical="center" wrapText="1"/>
    </xf>
    <xf numFmtId="0" fontId="95" fillId="0" borderId="118" xfId="0" applyFont="1" applyFill="1" applyBorder="1" applyAlignment="1">
      <alignment horizontal="right" vertical="center" wrapText="1"/>
    </xf>
    <xf numFmtId="0" fontId="95" fillId="0" borderId="124" xfId="0" applyFont="1" applyFill="1" applyBorder="1" applyAlignment="1">
      <alignment vertical="center" wrapText="1"/>
    </xf>
    <xf numFmtId="193" fontId="93" fillId="0" borderId="124" xfId="0" applyNumberFormat="1" applyFont="1" applyFill="1" applyBorder="1" applyAlignment="1" applyProtection="1">
      <alignment vertical="center" wrapText="1"/>
      <protection locked="0"/>
    </xf>
    <xf numFmtId="193" fontId="93" fillId="0" borderId="126" xfId="0" applyNumberFormat="1" applyFont="1" applyFill="1" applyBorder="1" applyAlignment="1" applyProtection="1">
      <alignment vertical="center" wrapText="1"/>
      <protection locked="0"/>
    </xf>
    <xf numFmtId="0" fontId="95" fillId="0" borderId="118" xfId="0" applyFont="1" applyBorder="1" applyAlignment="1">
      <alignment horizontal="right" vertical="center" wrapText="1"/>
    </xf>
    <xf numFmtId="0" fontId="95" fillId="0" borderId="124" xfId="0" applyFont="1" applyBorder="1" applyAlignment="1">
      <alignment vertical="center" wrapText="1"/>
    </xf>
    <xf numFmtId="10" fontId="95" fillId="0" borderId="124" xfId="20641" applyNumberFormat="1" applyFont="1" applyFill="1" applyBorder="1" applyAlignment="1" applyProtection="1">
      <alignment vertical="center" wrapText="1"/>
      <protection locked="0"/>
    </xf>
    <xf numFmtId="10" fontId="95" fillId="0" borderId="124" xfId="20641" applyNumberFormat="1" applyFont="1" applyBorder="1" applyAlignment="1" applyProtection="1">
      <alignment vertical="center" wrapText="1"/>
      <protection locked="0"/>
    </xf>
    <xf numFmtId="10" fontId="95" fillId="0" borderId="126" xfId="20641" applyNumberFormat="1" applyFont="1" applyBorder="1" applyAlignment="1" applyProtection="1">
      <alignment vertical="center" wrapText="1"/>
      <protection locked="0"/>
    </xf>
    <xf numFmtId="0" fontId="95" fillId="2" borderId="118" xfId="0" applyFont="1" applyFill="1" applyBorder="1" applyAlignment="1">
      <alignment horizontal="right" vertical="center"/>
    </xf>
    <xf numFmtId="0" fontId="95" fillId="2" borderId="124" xfId="0" applyFont="1" applyFill="1" applyBorder="1" applyAlignment="1">
      <alignment vertical="center"/>
    </xf>
    <xf numFmtId="10" fontId="95" fillId="0" borderId="126" xfId="20641" applyNumberFormat="1" applyFont="1" applyFill="1" applyBorder="1" applyAlignment="1" applyProtection="1">
      <alignment vertical="center" wrapText="1"/>
      <protection locked="0"/>
    </xf>
    <xf numFmtId="193" fontId="95" fillId="2" borderId="124" xfId="0" applyNumberFormat="1" applyFont="1" applyFill="1" applyBorder="1" applyAlignment="1" applyProtection="1">
      <alignment vertical="center"/>
      <protection locked="0"/>
    </xf>
    <xf numFmtId="0" fontId="98" fillId="0" borderId="118" xfId="0" applyFont="1" applyFill="1" applyBorder="1" applyAlignment="1">
      <alignment horizontal="center" vertical="center" wrapText="1"/>
    </xf>
    <xf numFmtId="0" fontId="95" fillId="0" borderId="124" xfId="0" applyFont="1" applyFill="1" applyBorder="1" applyAlignment="1">
      <alignment horizontal="left" vertical="center" wrapText="1"/>
    </xf>
    <xf numFmtId="164" fontId="95" fillId="0" borderId="124" xfId="7" applyNumberFormat="1" applyFont="1" applyFill="1" applyBorder="1" applyAlignment="1" applyProtection="1">
      <alignment horizontal="right" vertical="center" wrapText="1"/>
      <protection locked="0"/>
    </xf>
    <xf numFmtId="164" fontId="95" fillId="0" borderId="126" xfId="7" applyNumberFormat="1" applyFont="1" applyFill="1" applyBorder="1" applyAlignment="1" applyProtection="1">
      <alignment horizontal="right" vertical="center" wrapText="1"/>
      <protection locked="0"/>
    </xf>
    <xf numFmtId="10" fontId="95" fillId="0" borderId="26" xfId="20641" applyNumberFormat="1" applyFont="1" applyFill="1" applyBorder="1" applyAlignment="1" applyProtection="1">
      <alignment vertical="center"/>
      <protection locked="0"/>
    </xf>
    <xf numFmtId="0" fontId="93" fillId="0" borderId="7" xfId="0" applyFont="1" applyFill="1" applyBorder="1" applyAlignment="1">
      <alignment horizontal="center" vertical="center" wrapText="1"/>
    </xf>
    <xf numFmtId="0" fontId="93" fillId="0" borderId="101" xfId="0" applyFont="1" applyFill="1" applyBorder="1"/>
    <xf numFmtId="0" fontId="93" fillId="0" borderId="19" xfId="0" applyFont="1" applyFill="1" applyBorder="1" applyAlignment="1">
      <alignment horizontal="center" vertical="center" wrapText="1"/>
    </xf>
    <xf numFmtId="0" fontId="93" fillId="0" borderId="20" xfId="0" applyFont="1" applyFill="1" applyBorder="1" applyAlignment="1">
      <alignment horizontal="center" vertical="center" wrapText="1"/>
    </xf>
    <xf numFmtId="173" fontId="3" fillId="0" borderId="122" xfId="0" applyNumberFormat="1" applyFont="1" applyFill="1" applyBorder="1"/>
    <xf numFmtId="173" fontId="3" fillId="0" borderId="123" xfId="0" applyNumberFormat="1" applyFont="1" applyFill="1" applyBorder="1"/>
    <xf numFmtId="173" fontId="107" fillId="0" borderId="122" xfId="20961" applyNumberFormat="1" applyFont="1" applyFill="1" applyBorder="1" applyAlignment="1"/>
    <xf numFmtId="173" fontId="108" fillId="0" borderId="122" xfId="0" applyNumberFormat="1" applyFont="1" applyFill="1" applyBorder="1"/>
    <xf numFmtId="173" fontId="108" fillId="0" borderId="123" xfId="0" applyNumberFormat="1" applyFont="1" applyFill="1" applyBorder="1"/>
    <xf numFmtId="3" fontId="100" fillId="0" borderId="0" xfId="0" applyNumberFormat="1" applyFont="1"/>
    <xf numFmtId="167" fontId="93" fillId="0" borderId="0" xfId="0" applyNumberFormat="1" applyFont="1"/>
    <xf numFmtId="193" fontId="95" fillId="36" borderId="126" xfId="2" applyNumberFormat="1" applyFont="1" applyFill="1" applyBorder="1" applyAlignment="1" applyProtection="1">
      <alignment vertical="top"/>
    </xf>
    <xf numFmtId="193" fontId="95" fillId="3" borderId="126" xfId="2" applyNumberFormat="1" applyFont="1" applyFill="1" applyBorder="1" applyAlignment="1" applyProtection="1">
      <alignment vertical="top"/>
      <protection locked="0"/>
    </xf>
    <xf numFmtId="193" fontId="95" fillId="36" borderId="126" xfId="2" applyNumberFormat="1" applyFont="1" applyFill="1" applyBorder="1" applyAlignment="1" applyProtection="1">
      <alignment vertical="top" wrapText="1"/>
    </xf>
    <xf numFmtId="193" fontId="95" fillId="3" borderId="126" xfId="2" applyNumberFormat="1" applyFont="1" applyFill="1" applyBorder="1" applyAlignment="1" applyProtection="1">
      <alignment vertical="top" wrapText="1"/>
      <protection locked="0"/>
    </xf>
    <xf numFmtId="193" fontId="95" fillId="36" borderId="126" xfId="2" applyNumberFormat="1" applyFont="1" applyFill="1" applyBorder="1" applyAlignment="1" applyProtection="1">
      <alignment vertical="top" wrapText="1"/>
      <protection locked="0"/>
    </xf>
    <xf numFmtId="193" fontId="95" fillId="36" borderId="26" xfId="2" applyNumberFormat="1" applyFont="1" applyFill="1" applyBorder="1" applyAlignment="1" applyProtection="1">
      <alignment vertical="top" wrapText="1"/>
    </xf>
    <xf numFmtId="0" fontId="96" fillId="36" borderId="127" xfId="0" applyFont="1" applyFill="1" applyBorder="1" applyAlignment="1">
      <alignment horizontal="left" vertical="center" wrapText="1"/>
    </xf>
    <xf numFmtId="0" fontId="96" fillId="36" borderId="128" xfId="0" applyFont="1" applyFill="1" applyBorder="1" applyAlignment="1">
      <alignment horizontal="left" vertical="center" wrapText="1"/>
    </xf>
    <xf numFmtId="10" fontId="95" fillId="0" borderId="127" xfId="20961" applyNumberFormat="1" applyFont="1" applyFill="1" applyBorder="1" applyAlignment="1">
      <alignment horizontal="left" vertical="center" wrapText="1"/>
    </xf>
    <xf numFmtId="164" fontId="93" fillId="0" borderId="128" xfId="7" applyNumberFormat="1" applyFont="1" applyFill="1" applyBorder="1" applyAlignment="1">
      <alignment horizontal="right" vertical="center" wrapText="1"/>
    </xf>
    <xf numFmtId="10" fontId="93" fillId="0" borderId="127" xfId="20961" applyNumberFormat="1" applyFont="1" applyFill="1" applyBorder="1" applyAlignment="1">
      <alignment horizontal="left" vertical="center" wrapText="1"/>
    </xf>
    <xf numFmtId="10" fontId="96" fillId="36" borderId="127" xfId="0" applyNumberFormat="1" applyFont="1" applyFill="1" applyBorder="1" applyAlignment="1">
      <alignment horizontal="left" vertical="center" wrapText="1"/>
    </xf>
    <xf numFmtId="164" fontId="96" fillId="36" borderId="128" xfId="7" applyNumberFormat="1" applyFont="1" applyFill="1" applyBorder="1" applyAlignment="1">
      <alignment horizontal="right" vertical="center" wrapText="1"/>
    </xf>
    <xf numFmtId="10" fontId="96" fillId="36" borderId="127" xfId="20961" applyNumberFormat="1" applyFont="1" applyFill="1" applyBorder="1" applyAlignment="1">
      <alignment horizontal="left" vertical="center" wrapText="1"/>
    </xf>
    <xf numFmtId="10" fontId="96" fillId="36" borderId="127" xfId="0" applyNumberFormat="1" applyFont="1" applyFill="1" applyBorder="1" applyAlignment="1">
      <alignment horizontal="center" vertical="center" wrapText="1"/>
    </xf>
    <xf numFmtId="164" fontId="96" fillId="36" borderId="128" xfId="7" applyNumberFormat="1" applyFont="1" applyFill="1" applyBorder="1" applyAlignment="1">
      <alignment horizontal="center" vertical="center" wrapText="1"/>
    </xf>
    <xf numFmtId="0" fontId="9" fillId="0" borderId="118" xfId="0" applyFont="1" applyBorder="1" applyAlignment="1">
      <alignment horizontal="center"/>
    </xf>
    <xf numFmtId="0" fontId="9" fillId="0" borderId="129" xfId="0" applyFont="1" applyBorder="1" applyAlignment="1">
      <alignment wrapText="1"/>
    </xf>
    <xf numFmtId="193" fontId="9" fillId="0" borderId="130" xfId="0" applyNumberFormat="1" applyFont="1" applyBorder="1" applyAlignment="1">
      <alignment vertical="center"/>
    </xf>
    <xf numFmtId="167" fontId="9" fillId="0" borderId="131" xfId="0" applyNumberFormat="1" applyFont="1" applyBorder="1" applyAlignment="1">
      <alignment horizontal="center"/>
    </xf>
    <xf numFmtId="0" fontId="9" fillId="0" borderId="12" xfId="0" applyFont="1" applyBorder="1" applyAlignment="1">
      <alignment wrapText="1"/>
    </xf>
    <xf numFmtId="193" fontId="9" fillId="0" borderId="14" xfId="0" applyNumberFormat="1" applyFont="1" applyBorder="1" applyAlignment="1">
      <alignment vertical="center"/>
    </xf>
    <xf numFmtId="167" fontId="9" fillId="0" borderId="63" xfId="0" applyNumberFormat="1" applyFont="1" applyBorder="1" applyAlignment="1">
      <alignment horizontal="center"/>
    </xf>
    <xf numFmtId="193" fontId="109" fillId="0" borderId="14" xfId="0" applyNumberFormat="1" applyFont="1" applyBorder="1" applyAlignment="1">
      <alignment vertical="center"/>
    </xf>
    <xf numFmtId="167" fontId="109" fillId="0" borderId="63" xfId="0" applyNumberFormat="1" applyFont="1" applyBorder="1" applyAlignment="1">
      <alignment horizontal="center"/>
    </xf>
    <xf numFmtId="0" fontId="109" fillId="0" borderId="12" xfId="0" applyFont="1" applyBorder="1" applyAlignment="1">
      <alignment wrapText="1"/>
    </xf>
    <xf numFmtId="0" fontId="109" fillId="0" borderId="12" xfId="0" applyFont="1" applyBorder="1" applyAlignment="1">
      <alignment horizontal="right" wrapText="1"/>
    </xf>
    <xf numFmtId="193" fontId="9" fillId="36" borderId="14" xfId="0" applyNumberFormat="1" applyFont="1" applyFill="1" applyBorder="1" applyAlignment="1">
      <alignment vertical="center"/>
    </xf>
    <xf numFmtId="167" fontId="110" fillId="77" borderId="63" xfId="0" applyNumberFormat="1" applyFont="1" applyFill="1" applyBorder="1" applyAlignment="1">
      <alignment horizontal="center"/>
    </xf>
    <xf numFmtId="0" fontId="9" fillId="0" borderId="13" xfId="0" applyFont="1" applyBorder="1" applyAlignment="1">
      <alignment wrapText="1"/>
    </xf>
    <xf numFmtId="193" fontId="9" fillId="0" borderId="15" xfId="0" applyNumberFormat="1" applyFont="1" applyBorder="1" applyAlignment="1">
      <alignment vertical="center"/>
    </xf>
    <xf numFmtId="167" fontId="9" fillId="0" borderId="65" xfId="0" applyNumberFormat="1" applyFont="1" applyBorder="1" applyAlignment="1">
      <alignment horizontal="center"/>
    </xf>
    <xf numFmtId="0" fontId="111" fillId="36" borderId="16" xfId="0" applyFont="1" applyFill="1" applyBorder="1" applyAlignment="1">
      <alignment wrapText="1"/>
    </xf>
    <xf numFmtId="193" fontId="111" fillId="36" borderId="132" xfId="0" applyNumberFormat="1" applyFont="1" applyFill="1" applyBorder="1" applyAlignment="1">
      <alignment vertical="center"/>
    </xf>
    <xf numFmtId="167" fontId="111" fillId="36" borderId="133" xfId="0" applyNumberFormat="1" applyFont="1" applyFill="1" applyBorder="1" applyAlignment="1">
      <alignment horizontal="center"/>
    </xf>
    <xf numFmtId="193" fontId="9" fillId="0" borderId="17" xfId="0" applyNumberFormat="1" applyFont="1" applyBorder="1" applyAlignment="1">
      <alignment vertical="center"/>
    </xf>
    <xf numFmtId="167" fontId="9" fillId="0" borderId="62" xfId="0" applyNumberFormat="1" applyFont="1" applyBorder="1" applyAlignment="1">
      <alignment horizontal="center"/>
    </xf>
    <xf numFmtId="0" fontId="109" fillId="0" borderId="13" xfId="0" applyFont="1" applyBorder="1" applyAlignment="1">
      <alignment horizontal="right" wrapText="1"/>
    </xf>
    <xf numFmtId="193" fontId="109" fillId="0" borderId="15" xfId="0" applyNumberFormat="1" applyFont="1" applyBorder="1" applyAlignment="1">
      <alignment vertical="center"/>
    </xf>
    <xf numFmtId="167" fontId="9" fillId="0" borderId="134" xfId="0" applyNumberFormat="1" applyFont="1" applyBorder="1" applyAlignment="1">
      <alignment horizontal="center"/>
    </xf>
    <xf numFmtId="0" fontId="111" fillId="36" borderId="135" xfId="0" applyFont="1" applyFill="1" applyBorder="1" applyAlignment="1">
      <alignment wrapText="1"/>
    </xf>
    <xf numFmtId="0" fontId="9" fillId="0" borderId="24" xfId="0" applyFont="1" applyBorder="1" applyAlignment="1">
      <alignment horizontal="center"/>
    </xf>
    <xf numFmtId="0" fontId="111" fillId="36" borderId="59" xfId="0" applyFont="1" applyFill="1" applyBorder="1" applyAlignment="1">
      <alignment wrapText="1"/>
    </xf>
    <xf numFmtId="193" fontId="111" fillId="36" borderId="60" xfId="0" applyNumberFormat="1" applyFont="1" applyFill="1" applyBorder="1" applyAlignment="1">
      <alignment vertical="center"/>
    </xf>
    <xf numFmtId="167" fontId="111" fillId="36" borderId="61" xfId="0" applyNumberFormat="1" applyFont="1" applyFill="1" applyBorder="1" applyAlignment="1">
      <alignment horizontal="center"/>
    </xf>
    <xf numFmtId="9" fontId="93" fillId="0" borderId="128" xfId="20961" applyNumberFormat="1" applyFont="1" applyBorder="1"/>
    <xf numFmtId="9" fontId="93" fillId="0" borderId="128" xfId="20961" applyNumberFormat="1" applyFont="1" applyBorder="1" applyAlignment="1">
      <alignment horizontal="right"/>
    </xf>
    <xf numFmtId="9" fontId="93" fillId="36" borderId="26" xfId="20961" applyNumberFormat="1" applyFont="1" applyFill="1" applyBorder="1"/>
    <xf numFmtId="165" fontId="7" fillId="3" borderId="127" xfId="8" applyNumberFormat="1" applyFont="1" applyFill="1" applyBorder="1" applyAlignment="1" applyProtection="1">
      <alignment horizontal="right" wrapText="1"/>
      <protection locked="0"/>
    </xf>
    <xf numFmtId="165" fontId="7" fillId="4" borderId="127" xfId="8" applyNumberFormat="1" applyFont="1" applyFill="1" applyBorder="1" applyAlignment="1" applyProtection="1">
      <alignment horizontal="right" wrapText="1"/>
      <protection locked="0"/>
    </xf>
    <xf numFmtId="0" fontId="7" fillId="3" borderId="127" xfId="5" applyFont="1" applyFill="1" applyBorder="1" applyProtection="1">
      <protection locked="0"/>
    </xf>
    <xf numFmtId="164" fontId="7" fillId="3" borderId="127" xfId="7" applyNumberFormat="1" applyFont="1" applyFill="1" applyBorder="1" applyProtection="1">
      <protection locked="0"/>
    </xf>
    <xf numFmtId="193" fontId="7" fillId="3" borderId="127" xfId="5" applyNumberFormat="1" applyFont="1" applyFill="1" applyBorder="1" applyProtection="1">
      <protection locked="0"/>
    </xf>
    <xf numFmtId="14" fontId="93" fillId="0" borderId="0" xfId="0" applyNumberFormat="1" applyFont="1" applyFill="1" applyBorder="1" applyAlignment="1">
      <alignment horizontal="left"/>
    </xf>
    <xf numFmtId="0" fontId="88" fillId="0" borderId="69" xfId="0" applyFont="1" applyBorder="1" applyAlignment="1">
      <alignment horizontal="left" vertical="center" wrapText="1"/>
    </xf>
    <xf numFmtId="0" fontId="88" fillId="0" borderId="68" xfId="0" applyFont="1" applyBorder="1" applyAlignment="1">
      <alignment horizontal="left" vertical="center" wrapText="1"/>
    </xf>
    <xf numFmtId="0" fontId="95" fillId="0" borderId="29" xfId="0" applyFont="1" applyFill="1" applyBorder="1" applyAlignment="1" applyProtection="1">
      <alignment horizontal="center"/>
    </xf>
    <xf numFmtId="0" fontId="95" fillId="0" borderId="30" xfId="0" applyFont="1" applyFill="1" applyBorder="1" applyAlignment="1" applyProtection="1">
      <alignment horizontal="center"/>
    </xf>
    <xf numFmtId="0" fontId="95" fillId="0" borderId="32" xfId="0" applyFont="1" applyFill="1" applyBorder="1" applyAlignment="1" applyProtection="1">
      <alignment horizontal="center"/>
    </xf>
    <xf numFmtId="0" fontId="95" fillId="0" borderId="31" xfId="0" applyFont="1" applyFill="1" applyBorder="1" applyAlignment="1" applyProtection="1">
      <alignment horizontal="center"/>
    </xf>
    <xf numFmtId="0" fontId="96" fillId="0" borderId="4" xfId="0" applyFont="1" applyBorder="1" applyAlignment="1">
      <alignment horizontal="center" vertical="center"/>
    </xf>
    <xf numFmtId="0" fontId="96" fillId="0" borderId="72" xfId="0" applyFont="1" applyBorder="1" applyAlignment="1">
      <alignment horizontal="center" vertical="center"/>
    </xf>
    <xf numFmtId="0" fontId="98" fillId="0" borderId="5" xfId="0" applyFont="1" applyFill="1" applyBorder="1" applyAlignment="1">
      <alignment horizontal="center" vertical="center"/>
    </xf>
    <xf numFmtId="0" fontId="98" fillId="0" borderId="7" xfId="0" applyFont="1" applyFill="1" applyBorder="1" applyAlignment="1">
      <alignment horizontal="center" vertical="center"/>
    </xf>
    <xf numFmtId="0" fontId="98" fillId="0" borderId="19" xfId="0" applyFont="1" applyFill="1" applyBorder="1" applyAlignment="1" applyProtection="1">
      <alignment horizontal="center"/>
    </xf>
    <xf numFmtId="0" fontId="98" fillId="0" borderId="20" xfId="0" applyFont="1" applyFill="1" applyBorder="1" applyAlignment="1" applyProtection="1">
      <alignment horizontal="center"/>
    </xf>
    <xf numFmtId="0" fontId="98" fillId="0" borderId="29" xfId="0" applyFont="1" applyBorder="1" applyAlignment="1">
      <alignment horizontal="center" wrapText="1"/>
    </xf>
    <xf numFmtId="0" fontId="95" fillId="0" borderId="31" xfId="0" applyFont="1" applyBorder="1" applyAlignment="1">
      <alignment horizontal="center"/>
    </xf>
    <xf numFmtId="0" fontId="95" fillId="0" borderId="3" xfId="0" applyFont="1" applyBorder="1" applyAlignment="1">
      <alignment wrapText="1"/>
    </xf>
    <xf numFmtId="0" fontId="93" fillId="0" borderId="22" xfId="0" applyFont="1" applyBorder="1" applyAlignment="1"/>
    <xf numFmtId="0" fontId="98" fillId="0" borderId="8" xfId="0" applyFont="1" applyBorder="1" applyAlignment="1">
      <alignment horizontal="center" wrapText="1"/>
    </xf>
    <xf numFmtId="0" fontId="95" fillId="0" borderId="23" xfId="0" applyFont="1" applyBorder="1" applyAlignment="1">
      <alignment horizontal="center"/>
    </xf>
    <xf numFmtId="0" fontId="98" fillId="0" borderId="8" xfId="0" applyFont="1" applyBorder="1" applyAlignment="1">
      <alignment horizontal="center" vertical="center" wrapText="1"/>
    </xf>
    <xf numFmtId="0" fontId="98" fillId="0" borderId="23" xfId="0" applyFont="1" applyBorder="1" applyAlignment="1">
      <alignment horizontal="center" vertical="center" wrapText="1"/>
    </xf>
    <xf numFmtId="0" fontId="93" fillId="0" borderId="101" xfId="0" applyFont="1" applyFill="1" applyBorder="1" applyAlignment="1">
      <alignment horizontal="center" vertical="center" wrapText="1"/>
    </xf>
    <xf numFmtId="0" fontId="93" fillId="0" borderId="102" xfId="0" applyFont="1" applyFill="1" applyBorder="1" applyAlignment="1">
      <alignment horizontal="center"/>
    </xf>
    <xf numFmtId="0" fontId="93" fillId="0" borderId="23" xfId="0" applyFont="1" applyFill="1" applyBorder="1" applyAlignment="1">
      <alignment horizontal="center"/>
    </xf>
    <xf numFmtId="0" fontId="96" fillId="36" borderId="120" xfId="0" applyFont="1" applyFill="1" applyBorder="1" applyAlignment="1">
      <alignment horizontal="center" vertical="center" wrapText="1"/>
    </xf>
    <xf numFmtId="0" fontId="96" fillId="36" borderId="32" xfId="0" applyFont="1" applyFill="1" applyBorder="1" applyAlignment="1">
      <alignment horizontal="center" vertical="center" wrapText="1"/>
    </xf>
    <xf numFmtId="0" fontId="96" fillId="36" borderId="117" xfId="0" applyFont="1" applyFill="1" applyBorder="1" applyAlignment="1">
      <alignment horizontal="center" vertical="center" wrapText="1"/>
    </xf>
    <xf numFmtId="0" fontId="96" fillId="36" borderId="100" xfId="0" applyFont="1" applyFill="1" applyBorder="1" applyAlignment="1">
      <alignment horizontal="center" vertical="center" wrapText="1"/>
    </xf>
    <xf numFmtId="0" fontId="95" fillId="3" borderId="70" xfId="13" applyFont="1" applyFill="1" applyBorder="1" applyAlignment="1" applyProtection="1">
      <alignment horizontal="center" vertical="center" wrapText="1"/>
      <protection locked="0"/>
    </xf>
    <xf numFmtId="0" fontId="95" fillId="3" borderId="67" xfId="13" applyFont="1" applyFill="1" applyBorder="1" applyAlignment="1" applyProtection="1">
      <alignment horizontal="center" vertical="center" wrapText="1"/>
      <protection locked="0"/>
    </xf>
    <xf numFmtId="9" fontId="93" fillId="0" borderId="8" xfId="0" applyNumberFormat="1" applyFont="1" applyBorder="1" applyAlignment="1">
      <alignment horizontal="center" vertical="center"/>
    </xf>
    <xf numFmtId="9" fontId="93" fillId="0" borderId="10" xfId="0" applyNumberFormat="1" applyFont="1" applyBorder="1" applyAlignment="1">
      <alignment horizontal="center" vertical="center"/>
    </xf>
    <xf numFmtId="0" fontId="93" fillId="0" borderId="2" xfId="0" applyFont="1" applyBorder="1" applyAlignment="1">
      <alignment horizontal="center" vertical="center" wrapText="1"/>
    </xf>
    <xf numFmtId="0" fontId="93" fillId="0" borderId="7" xfId="0" applyFont="1" applyBorder="1" applyAlignment="1">
      <alignment horizontal="center" vertical="center" wrapText="1"/>
    </xf>
    <xf numFmtId="164" fontId="98" fillId="3" borderId="18" xfId="1" applyNumberFormat="1" applyFont="1" applyFill="1" applyBorder="1" applyAlignment="1" applyProtection="1">
      <alignment horizontal="center"/>
      <protection locked="0"/>
    </xf>
    <xf numFmtId="164" fontId="98" fillId="3" borderId="19" xfId="1" applyNumberFormat="1" applyFont="1" applyFill="1" applyBorder="1" applyAlignment="1" applyProtection="1">
      <alignment horizontal="center"/>
      <protection locked="0"/>
    </xf>
    <xf numFmtId="164" fontId="98" fillId="3" borderId="20" xfId="1" applyNumberFormat="1" applyFont="1" applyFill="1" applyBorder="1" applyAlignment="1" applyProtection="1">
      <alignment horizontal="center"/>
      <protection locked="0"/>
    </xf>
    <xf numFmtId="0" fontId="96" fillId="0" borderId="53" xfId="0" applyFont="1" applyBorder="1" applyAlignment="1">
      <alignment horizontal="center" vertical="center" wrapText="1"/>
    </xf>
    <xf numFmtId="0" fontId="96" fillId="0" borderId="54" xfId="0" applyFont="1" applyBorder="1" applyAlignment="1">
      <alignment horizontal="center" vertical="center" wrapText="1"/>
    </xf>
    <xf numFmtId="164" fontId="98" fillId="0" borderId="93" xfId="1" applyNumberFormat="1" applyFont="1" applyFill="1" applyBorder="1" applyAlignment="1" applyProtection="1">
      <alignment horizontal="center" vertical="center" wrapText="1"/>
      <protection locked="0"/>
    </xf>
    <xf numFmtId="164" fontId="98" fillId="0" borderId="94" xfId="1" applyNumberFormat="1" applyFont="1" applyFill="1" applyBorder="1" applyAlignment="1" applyProtection="1">
      <alignment horizontal="center" vertical="center" wrapText="1"/>
      <protection locked="0"/>
    </xf>
    <xf numFmtId="0" fontId="93" fillId="0" borderId="2" xfId="0" applyFont="1" applyFill="1" applyBorder="1" applyAlignment="1">
      <alignment horizontal="center" vertical="center" wrapText="1"/>
    </xf>
    <xf numFmtId="0" fontId="93" fillId="0" borderId="7" xfId="0" applyFont="1" applyFill="1" applyBorder="1" applyAlignment="1">
      <alignment horizontal="center" vertical="center" wrapText="1"/>
    </xf>
    <xf numFmtId="0" fontId="93" fillId="0" borderId="70" xfId="0" applyFont="1" applyFill="1" applyBorder="1" applyAlignment="1">
      <alignment horizontal="center" vertical="center" wrapText="1"/>
    </xf>
    <xf numFmtId="0" fontId="93" fillId="0" borderId="67" xfId="0" applyFont="1" applyFill="1" applyBorder="1" applyAlignment="1">
      <alignment horizontal="center" vertical="center" wrapText="1"/>
    </xf>
    <xf numFmtId="0" fontId="93" fillId="0" borderId="8" xfId="0" applyFont="1" applyFill="1" applyBorder="1" applyAlignment="1">
      <alignment horizontal="center" wrapText="1"/>
    </xf>
    <xf numFmtId="0" fontId="93" fillId="0" borderId="10" xfId="0" applyFont="1" applyFill="1" applyBorder="1" applyAlignment="1">
      <alignment horizontal="center" wrapText="1"/>
    </xf>
    <xf numFmtId="0" fontId="93" fillId="0" borderId="64" xfId="0" applyFont="1" applyFill="1" applyBorder="1" applyAlignment="1">
      <alignment horizontal="center" vertical="center" wrapText="1"/>
    </xf>
    <xf numFmtId="0" fontId="93" fillId="0" borderId="58" xfId="0" applyFont="1" applyFill="1" applyBorder="1" applyAlignment="1">
      <alignment horizontal="center" vertical="center" wrapText="1"/>
    </xf>
    <xf numFmtId="0" fontId="93" fillId="0" borderId="108" xfId="0" applyFont="1" applyFill="1" applyBorder="1" applyAlignment="1">
      <alignment horizontal="center" vertical="center" wrapText="1"/>
    </xf>
    <xf numFmtId="0" fontId="102" fillId="0" borderId="57" xfId="0" applyFont="1" applyFill="1" applyBorder="1" applyAlignment="1">
      <alignment horizontal="left" vertical="center"/>
    </xf>
    <xf numFmtId="0" fontId="102" fillId="0" borderId="58" xfId="0" applyFont="1" applyFill="1" applyBorder="1" applyAlignment="1">
      <alignment horizontal="left" vertical="center"/>
    </xf>
    <xf numFmtId="0" fontId="90" fillId="0" borderId="8" xfId="0" applyFont="1" applyFill="1" applyBorder="1" applyAlignment="1">
      <alignment horizontal="left" vertical="center" wrapText="1"/>
    </xf>
    <xf numFmtId="0" fontId="90" fillId="0" borderId="10" xfId="0" applyFont="1" applyFill="1" applyBorder="1" applyAlignment="1">
      <alignment horizontal="left" vertical="center" wrapText="1"/>
    </xf>
    <xf numFmtId="0" fontId="90" fillId="0" borderId="3" xfId="0" applyFont="1" applyFill="1" applyBorder="1" applyAlignment="1">
      <alignment horizontal="left" vertical="center" wrapText="1"/>
    </xf>
    <xf numFmtId="0" fontId="89" fillId="76" borderId="76" xfId="0" applyFont="1" applyFill="1" applyBorder="1" applyAlignment="1">
      <alignment horizontal="center" vertical="center" wrapText="1"/>
    </xf>
    <xf numFmtId="0" fontId="89" fillId="76" borderId="77" xfId="0" applyFont="1" applyFill="1" applyBorder="1" applyAlignment="1">
      <alignment horizontal="center" vertical="center" wrapText="1"/>
    </xf>
    <xf numFmtId="0" fontId="89" fillId="76" borderId="78" xfId="0" applyFont="1" applyFill="1" applyBorder="1" applyAlignment="1">
      <alignment horizontal="center" vertical="center" wrapText="1"/>
    </xf>
    <xf numFmtId="0" fontId="90" fillId="3" borderId="8" xfId="0" applyFont="1" applyFill="1" applyBorder="1" applyAlignment="1">
      <alignment vertical="center" wrapText="1"/>
    </xf>
    <xf numFmtId="0" fontId="90" fillId="3" borderId="10" xfId="0" applyFont="1" applyFill="1" applyBorder="1" applyAlignment="1">
      <alignment vertical="center" wrapText="1"/>
    </xf>
    <xf numFmtId="0" fontId="90" fillId="0" borderId="8" xfId="0" applyFont="1" applyFill="1" applyBorder="1" applyAlignment="1">
      <alignment horizontal="left"/>
    </xf>
    <xf numFmtId="0" fontId="90" fillId="0" borderId="10" xfId="0" applyFont="1" applyFill="1" applyBorder="1" applyAlignment="1">
      <alignment horizontal="left"/>
    </xf>
    <xf numFmtId="0" fontId="89" fillId="0" borderId="73" xfId="0" applyFont="1" applyFill="1" applyBorder="1" applyAlignment="1">
      <alignment horizontal="center" vertical="center"/>
    </xf>
    <xf numFmtId="0" fontId="89" fillId="0" borderId="74" xfId="0" applyFont="1" applyFill="1" applyBorder="1" applyAlignment="1">
      <alignment horizontal="center" vertical="center"/>
    </xf>
    <xf numFmtId="0" fontId="89" fillId="0" borderId="75" xfId="0" applyFont="1" applyFill="1" applyBorder="1" applyAlignment="1">
      <alignment horizontal="center" vertical="center"/>
    </xf>
    <xf numFmtId="0" fontId="90" fillId="0" borderId="56"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0" borderId="56" xfId="0" applyFont="1" applyFill="1" applyBorder="1" applyAlignment="1">
      <alignment vertical="center" wrapText="1"/>
    </xf>
    <xf numFmtId="0" fontId="90" fillId="0" borderId="11" xfId="0" applyFont="1" applyFill="1" applyBorder="1" applyAlignment="1">
      <alignment vertical="center" wrapText="1"/>
    </xf>
    <xf numFmtId="0" fontId="90" fillId="0" borderId="8" xfId="0" applyFont="1" applyFill="1" applyBorder="1" applyAlignment="1">
      <alignment vertical="center" wrapText="1"/>
    </xf>
    <xf numFmtId="0" fontId="90" fillId="0" borderId="10" xfId="0" applyFont="1" applyFill="1" applyBorder="1" applyAlignment="1">
      <alignment vertical="center" wrapText="1"/>
    </xf>
    <xf numFmtId="0" fontId="90" fillId="3" borderId="80" xfId="0" applyFont="1" applyFill="1" applyBorder="1" applyAlignment="1">
      <alignment horizontal="left" vertical="center" wrapText="1"/>
    </xf>
    <xf numFmtId="0" fontId="90" fillId="3" borderId="81" xfId="0" applyFont="1" applyFill="1" applyBorder="1" applyAlignment="1">
      <alignment horizontal="left" vertical="center" wrapText="1"/>
    </xf>
    <xf numFmtId="0" fontId="90" fillId="0" borderId="83" xfId="0" applyFont="1" applyFill="1" applyBorder="1" applyAlignment="1">
      <alignment horizontal="left" vertical="center" wrapText="1"/>
    </xf>
    <xf numFmtId="0" fontId="90" fillId="0" borderId="84" xfId="0" applyFont="1" applyFill="1" applyBorder="1" applyAlignment="1">
      <alignment horizontal="left" vertical="center" wrapText="1"/>
    </xf>
    <xf numFmtId="0" fontId="90" fillId="0" borderId="80" xfId="0" applyFont="1" applyFill="1" applyBorder="1" applyAlignment="1">
      <alignment vertical="center" wrapText="1"/>
    </xf>
    <xf numFmtId="0" fontId="90" fillId="0" borderId="81" xfId="0" applyFont="1" applyFill="1" applyBorder="1" applyAlignment="1">
      <alignment vertical="center" wrapText="1"/>
    </xf>
    <xf numFmtId="0" fontId="90" fillId="0" borderId="80" xfId="0" applyFont="1" applyFill="1" applyBorder="1" applyAlignment="1">
      <alignment horizontal="left" vertical="center" wrapText="1"/>
    </xf>
    <xf numFmtId="0" fontId="90" fillId="0" borderId="81" xfId="0" applyFont="1" applyFill="1" applyBorder="1" applyAlignment="1">
      <alignment horizontal="left" vertical="center" wrapText="1"/>
    </xf>
    <xf numFmtId="0" fontId="89" fillId="76" borderId="85" xfId="0" applyFont="1" applyFill="1" applyBorder="1" applyAlignment="1">
      <alignment horizontal="center" vertical="center" wrapText="1"/>
    </xf>
    <xf numFmtId="0" fontId="89" fillId="76" borderId="0" xfId="0" applyFont="1" applyFill="1" applyBorder="1" applyAlignment="1">
      <alignment horizontal="center" vertical="center" wrapText="1"/>
    </xf>
    <xf numFmtId="0" fontId="89" fillId="76" borderId="86" xfId="0" applyFont="1" applyFill="1" applyBorder="1" applyAlignment="1">
      <alignment horizontal="center" vertical="center" wrapText="1"/>
    </xf>
    <xf numFmtId="0" fontId="89" fillId="76" borderId="90" xfId="0" applyFont="1" applyFill="1" applyBorder="1" applyAlignment="1">
      <alignment horizontal="center" vertical="center"/>
    </xf>
    <xf numFmtId="0" fontId="89" fillId="76" borderId="91" xfId="0" applyFont="1" applyFill="1" applyBorder="1" applyAlignment="1">
      <alignment horizontal="center" vertical="center"/>
    </xf>
    <xf numFmtId="0" fontId="89" fillId="76" borderId="92" xfId="0" applyFont="1" applyFill="1" applyBorder="1" applyAlignment="1">
      <alignment horizontal="center" vertical="center"/>
    </xf>
    <xf numFmtId="0" fontId="90" fillId="0" borderId="102" xfId="0" applyFont="1" applyFill="1" applyBorder="1" applyAlignment="1">
      <alignment horizontal="left" vertical="center" wrapText="1"/>
    </xf>
    <xf numFmtId="0" fontId="90" fillId="0" borderId="100" xfId="0" applyFont="1" applyFill="1" applyBorder="1" applyAlignment="1">
      <alignment horizontal="left" vertical="center" wrapText="1"/>
    </xf>
    <xf numFmtId="0" fontId="89" fillId="0" borderId="88" xfId="0" applyFont="1" applyFill="1" applyBorder="1" applyAlignment="1">
      <alignment horizontal="center" vertical="center"/>
    </xf>
    <xf numFmtId="0" fontId="90" fillId="78" borderId="8" xfId="0" applyFont="1" applyFill="1" applyBorder="1" applyAlignment="1">
      <alignment vertical="center" wrapText="1"/>
    </xf>
    <xf numFmtId="0" fontId="90" fillId="78" borderId="10" xfId="0" applyFont="1" applyFill="1" applyBorder="1" applyAlignment="1">
      <alignment vertical="center" wrapText="1"/>
    </xf>
    <xf numFmtId="0" fontId="90" fillId="3" borderId="8" xfId="0" applyFont="1" applyFill="1" applyBorder="1" applyAlignment="1">
      <alignment horizontal="left" vertical="center" wrapText="1"/>
    </xf>
    <xf numFmtId="0" fontId="90"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22</xdr:row>
      <xdr:rowOff>104775</xdr:rowOff>
    </xdr:from>
    <xdr:ext cx="76200" cy="219075"/>
    <xdr:sp macro="" textlink="">
      <xdr:nvSpPr>
        <xdr:cNvPr id="2" name="Text Box 2">
          <a:extLst>
            <a:ext uri="{FF2B5EF4-FFF2-40B4-BE49-F238E27FC236}">
              <a16:creationId xmlns:a16="http://schemas.microsoft.com/office/drawing/2014/main" id="{00000000-0008-0000-0F00-000002000000}"/>
            </a:ext>
          </a:extLst>
        </xdr:cNvPr>
        <xdr:cNvSpPr txBox="1">
          <a:spLocks noChangeArrowheads="1"/>
        </xdr:cNvSpPr>
      </xdr:nvSpPr>
      <xdr:spPr bwMode="auto">
        <a:xfrm>
          <a:off x="1174432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125920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4" name="Text Box 2">
          <a:extLst>
            <a:ext uri="{FF2B5EF4-FFF2-40B4-BE49-F238E27FC236}">
              <a16:creationId xmlns:a16="http://schemas.microsoft.com/office/drawing/2014/main" id="{00000000-0008-0000-0F00-000004000000}"/>
            </a:ext>
          </a:extLst>
        </xdr:cNvPr>
        <xdr:cNvSpPr txBox="1">
          <a:spLocks noChangeArrowheads="1"/>
        </xdr:cNvSpPr>
      </xdr:nvSpPr>
      <xdr:spPr bwMode="auto">
        <a:xfrm>
          <a:off x="92011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5" name="Text Box 2">
          <a:extLst>
            <a:ext uri="{FF2B5EF4-FFF2-40B4-BE49-F238E27FC236}">
              <a16:creationId xmlns:a16="http://schemas.microsoft.com/office/drawing/2014/main" id="{00000000-0008-0000-0F00-000005000000}"/>
            </a:ext>
          </a:extLst>
        </xdr:cNvPr>
        <xdr:cNvSpPr txBox="1">
          <a:spLocks noChangeArrowheads="1"/>
        </xdr:cNvSpPr>
      </xdr:nvSpPr>
      <xdr:spPr bwMode="auto">
        <a:xfrm>
          <a:off x="100488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6" name="Text Box 2">
          <a:extLst>
            <a:ext uri="{FF2B5EF4-FFF2-40B4-BE49-F238E27FC236}">
              <a16:creationId xmlns:a16="http://schemas.microsoft.com/office/drawing/2014/main" id="{00000000-0008-0000-0F00-000006000000}"/>
            </a:ext>
          </a:extLst>
        </xdr:cNvPr>
        <xdr:cNvSpPr txBox="1">
          <a:spLocks noChangeArrowheads="1"/>
        </xdr:cNvSpPr>
      </xdr:nvSpPr>
      <xdr:spPr bwMode="auto">
        <a:xfrm>
          <a:off x="1089660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7" name="Text Box 2">
          <a:extLst>
            <a:ext uri="{FF2B5EF4-FFF2-40B4-BE49-F238E27FC236}">
              <a16:creationId xmlns:a16="http://schemas.microsoft.com/office/drawing/2014/main" id="{00000000-0008-0000-0F00-000007000000}"/>
            </a:ext>
          </a:extLst>
        </xdr:cNvPr>
        <xdr:cNvSpPr txBox="1">
          <a:spLocks noChangeArrowheads="1"/>
        </xdr:cNvSpPr>
      </xdr:nvSpPr>
      <xdr:spPr bwMode="auto">
        <a:xfrm>
          <a:off x="134397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activeCell="G34" sqref="G34"/>
      <selection pane="topRight" activeCell="G34" sqref="G34"/>
      <selection pane="bottomLeft" activeCell="G34" sqref="G34"/>
      <selection pane="bottomRight" activeCell="I14" sqref="I14"/>
    </sheetView>
  </sheetViews>
  <sheetFormatPr defaultColWidth="8.85546875" defaultRowHeight="15"/>
  <cols>
    <col min="1" max="1" width="10.28515625" style="1" customWidth="1"/>
    <col min="2" max="2" width="129.85546875" customWidth="1"/>
    <col min="3" max="3" width="26.85546875" customWidth="1"/>
    <col min="7" max="7" width="8.7109375" customWidth="1"/>
  </cols>
  <sheetData>
    <row r="1" spans="1:3" ht="15.75">
      <c r="A1" s="4"/>
      <c r="B1" s="10" t="s">
        <v>256</v>
      </c>
      <c r="C1" s="5"/>
    </row>
    <row r="2" spans="1:3" s="7" customFormat="1" ht="15.75">
      <c r="A2" s="24">
        <v>1</v>
      </c>
      <c r="B2" s="8" t="s">
        <v>257</v>
      </c>
      <c r="C2" s="39" t="s">
        <v>616</v>
      </c>
    </row>
    <row r="3" spans="1:3" s="7" customFormat="1" ht="15.75">
      <c r="A3" s="24">
        <v>2</v>
      </c>
      <c r="B3" s="9" t="s">
        <v>258</v>
      </c>
      <c r="C3" s="438" t="s">
        <v>617</v>
      </c>
    </row>
    <row r="4" spans="1:3" s="7" customFormat="1" ht="15.75">
      <c r="A4" s="24">
        <v>3</v>
      </c>
      <c r="B4" s="9" t="s">
        <v>259</v>
      </c>
      <c r="C4" s="438" t="s">
        <v>618</v>
      </c>
    </row>
    <row r="5" spans="1:3" s="7" customFormat="1" ht="15.75">
      <c r="A5" s="25">
        <v>4</v>
      </c>
      <c r="B5" s="12" t="s">
        <v>260</v>
      </c>
      <c r="C5" s="40" t="s">
        <v>619</v>
      </c>
    </row>
    <row r="6" spans="1:3" s="11" customFormat="1" ht="65.25" customHeight="1">
      <c r="A6" s="502" t="s">
        <v>494</v>
      </c>
      <c r="B6" s="503"/>
      <c r="C6" s="503"/>
    </row>
    <row r="7" spans="1:3">
      <c r="A7" s="31" t="s">
        <v>406</v>
      </c>
      <c r="B7" s="32" t="s">
        <v>261</v>
      </c>
    </row>
    <row r="8" spans="1:3">
      <c r="A8" s="33">
        <v>1</v>
      </c>
      <c r="B8" s="30" t="s">
        <v>225</v>
      </c>
    </row>
    <row r="9" spans="1:3">
      <c r="A9" s="33">
        <v>2</v>
      </c>
      <c r="B9" s="30" t="s">
        <v>262</v>
      </c>
    </row>
    <row r="10" spans="1:3">
      <c r="A10" s="33">
        <v>3</v>
      </c>
      <c r="B10" s="30" t="s">
        <v>263</v>
      </c>
    </row>
    <row r="11" spans="1:3">
      <c r="A11" s="33">
        <v>4</v>
      </c>
      <c r="B11" s="30" t="s">
        <v>264</v>
      </c>
      <c r="C11" s="6"/>
    </row>
    <row r="12" spans="1:3">
      <c r="A12" s="33">
        <v>5</v>
      </c>
      <c r="B12" s="30" t="s">
        <v>189</v>
      </c>
    </row>
    <row r="13" spans="1:3">
      <c r="A13" s="33">
        <v>6</v>
      </c>
      <c r="B13" s="34" t="s">
        <v>150</v>
      </c>
    </row>
    <row r="14" spans="1:3">
      <c r="A14" s="33">
        <v>7</v>
      </c>
      <c r="B14" s="30" t="s">
        <v>265</v>
      </c>
    </row>
    <row r="15" spans="1:3">
      <c r="A15" s="33">
        <v>8</v>
      </c>
      <c r="B15" s="30" t="s">
        <v>268</v>
      </c>
    </row>
    <row r="16" spans="1:3">
      <c r="A16" s="33">
        <v>9</v>
      </c>
      <c r="B16" s="30" t="s">
        <v>88</v>
      </c>
    </row>
    <row r="17" spans="1:2">
      <c r="A17" s="35" t="s">
        <v>551</v>
      </c>
      <c r="B17" s="30" t="s">
        <v>531</v>
      </c>
    </row>
    <row r="18" spans="1:2">
      <c r="A18" s="33">
        <v>10</v>
      </c>
      <c r="B18" s="30" t="s">
        <v>271</v>
      </c>
    </row>
    <row r="19" spans="1:2">
      <c r="A19" s="33">
        <v>11</v>
      </c>
      <c r="B19" s="34" t="s">
        <v>252</v>
      </c>
    </row>
    <row r="20" spans="1:2">
      <c r="A20" s="33">
        <v>12</v>
      </c>
      <c r="B20" s="34" t="s">
        <v>249</v>
      </c>
    </row>
    <row r="21" spans="1:2">
      <c r="A21" s="33">
        <v>13</v>
      </c>
      <c r="B21" s="36" t="s">
        <v>464</v>
      </c>
    </row>
    <row r="22" spans="1:2">
      <c r="A22" s="33">
        <v>14</v>
      </c>
      <c r="B22" s="37" t="s">
        <v>524</v>
      </c>
    </row>
    <row r="23" spans="1:2">
      <c r="A23" s="38">
        <v>15</v>
      </c>
      <c r="B23" s="34" t="s">
        <v>77</v>
      </c>
    </row>
    <row r="24" spans="1:2">
      <c r="A24" s="38">
        <v>15.1</v>
      </c>
      <c r="B24" s="30" t="s">
        <v>560</v>
      </c>
    </row>
    <row r="25" spans="1:2">
      <c r="A25" s="3"/>
      <c r="B25" s="2"/>
    </row>
    <row r="26" spans="1:2">
      <c r="A26" s="3"/>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scale="5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27" activePane="bottomRight" state="frozen"/>
      <selection activeCell="G34" sqref="G34"/>
      <selection pane="topRight" activeCell="G34" sqref="G34"/>
      <selection pane="bottomLeft" activeCell="G34" sqref="G34"/>
      <selection pane="bottomRight" activeCell="J5" sqref="J5"/>
    </sheetView>
  </sheetViews>
  <sheetFormatPr defaultColWidth="9.140625" defaultRowHeight="15.75"/>
  <cols>
    <col min="1" max="1" width="9.42578125" style="85" bestFit="1" customWidth="1"/>
    <col min="2" max="2" width="126.140625" style="44" customWidth="1"/>
    <col min="3" max="3" width="18.42578125" style="44" customWidth="1"/>
    <col min="4" max="16384" width="9.140625" style="45"/>
  </cols>
  <sheetData>
    <row r="1" spans="1:6">
      <c r="A1" s="41" t="s">
        <v>190</v>
      </c>
      <c r="B1" s="43" t="str">
        <f>Info!C2</f>
        <v>სს ”ლიბერთი ბანკი”</v>
      </c>
      <c r="D1" s="44"/>
      <c r="E1" s="44"/>
      <c r="F1" s="44"/>
    </row>
    <row r="2" spans="1:6" s="217" customFormat="1" ht="15.75" customHeight="1">
      <c r="A2" s="217" t="s">
        <v>191</v>
      </c>
      <c r="B2" s="87">
        <f>'1. key ratios'!B2</f>
        <v>44104</v>
      </c>
    </row>
    <row r="3" spans="1:6" s="217" customFormat="1" ht="15.75" customHeight="1"/>
    <row r="4" spans="1:6" ht="16.5" thickBot="1">
      <c r="A4" s="85" t="s">
        <v>415</v>
      </c>
      <c r="B4" s="242" t="s">
        <v>88</v>
      </c>
    </row>
    <row r="5" spans="1:6" ht="15">
      <c r="A5" s="243" t="s">
        <v>26</v>
      </c>
      <c r="B5" s="244"/>
      <c r="C5" s="245" t="s">
        <v>27</v>
      </c>
    </row>
    <row r="6" spans="1:6" ht="15">
      <c r="A6" s="246">
        <v>1</v>
      </c>
      <c r="B6" s="247" t="s">
        <v>28</v>
      </c>
      <c r="C6" s="448">
        <f>SUM(C7:C11)</f>
        <v>278029861</v>
      </c>
    </row>
    <row r="7" spans="1:6" ht="15">
      <c r="A7" s="246">
        <v>2</v>
      </c>
      <c r="B7" s="248" t="s">
        <v>29</v>
      </c>
      <c r="C7" s="449">
        <v>44490460</v>
      </c>
    </row>
    <row r="8" spans="1:6" ht="15">
      <c r="A8" s="246">
        <v>3</v>
      </c>
      <c r="B8" s="249" t="s">
        <v>30</v>
      </c>
      <c r="C8" s="449">
        <v>35132256</v>
      </c>
    </row>
    <row r="9" spans="1:6" ht="15">
      <c r="A9" s="246">
        <v>4</v>
      </c>
      <c r="B9" s="249" t="s">
        <v>31</v>
      </c>
      <c r="C9" s="449">
        <v>29073949</v>
      </c>
    </row>
    <row r="10" spans="1:6" ht="15">
      <c r="A10" s="246">
        <v>5</v>
      </c>
      <c r="B10" s="249" t="s">
        <v>32</v>
      </c>
      <c r="C10" s="449">
        <v>1694028</v>
      </c>
    </row>
    <row r="11" spans="1:6" ht="15">
      <c r="A11" s="246">
        <v>6</v>
      </c>
      <c r="B11" s="250" t="s">
        <v>33</v>
      </c>
      <c r="C11" s="449">
        <v>167639168</v>
      </c>
    </row>
    <row r="12" spans="1:6" s="251" customFormat="1" ht="15">
      <c r="A12" s="246">
        <v>7</v>
      </c>
      <c r="B12" s="247" t="s">
        <v>34</v>
      </c>
      <c r="C12" s="450">
        <f>SUM(C13:C27)</f>
        <v>83260381.163731396</v>
      </c>
    </row>
    <row r="13" spans="1:6" s="251" customFormat="1" ht="15">
      <c r="A13" s="246">
        <v>8</v>
      </c>
      <c r="B13" s="252" t="s">
        <v>35</v>
      </c>
      <c r="C13" s="451">
        <v>29073949</v>
      </c>
    </row>
    <row r="14" spans="1:6" s="251" customFormat="1" ht="30">
      <c r="A14" s="246">
        <v>9</v>
      </c>
      <c r="B14" s="104" t="s">
        <v>36</v>
      </c>
      <c r="C14" s="451">
        <v>3037000.6837313883</v>
      </c>
    </row>
    <row r="15" spans="1:6" s="251" customFormat="1" ht="15">
      <c r="A15" s="246">
        <v>10</v>
      </c>
      <c r="B15" s="253" t="s">
        <v>37</v>
      </c>
      <c r="C15" s="451">
        <v>51042698.480000004</v>
      </c>
    </row>
    <row r="16" spans="1:6" s="251" customFormat="1" ht="15">
      <c r="A16" s="246">
        <v>11</v>
      </c>
      <c r="B16" s="254" t="s">
        <v>38</v>
      </c>
      <c r="C16" s="451">
        <v>0</v>
      </c>
    </row>
    <row r="17" spans="1:3" s="251" customFormat="1" ht="15">
      <c r="A17" s="246">
        <v>12</v>
      </c>
      <c r="B17" s="253" t="s">
        <v>39</v>
      </c>
      <c r="C17" s="451">
        <v>0</v>
      </c>
    </row>
    <row r="18" spans="1:3" s="251" customFormat="1" ht="15">
      <c r="A18" s="246">
        <v>13</v>
      </c>
      <c r="B18" s="253" t="s">
        <v>40</v>
      </c>
      <c r="C18" s="451">
        <v>0</v>
      </c>
    </row>
    <row r="19" spans="1:3" s="251" customFormat="1" ht="15">
      <c r="A19" s="246">
        <v>14</v>
      </c>
      <c r="B19" s="253" t="s">
        <v>41</v>
      </c>
      <c r="C19" s="451">
        <v>0</v>
      </c>
    </row>
    <row r="20" spans="1:3" s="251" customFormat="1" ht="30">
      <c r="A20" s="246">
        <v>15</v>
      </c>
      <c r="B20" s="253" t="s">
        <v>42</v>
      </c>
      <c r="C20" s="451">
        <v>0</v>
      </c>
    </row>
    <row r="21" spans="1:3" s="251" customFormat="1" ht="30">
      <c r="A21" s="246">
        <v>16</v>
      </c>
      <c r="B21" s="104" t="s">
        <v>43</v>
      </c>
      <c r="C21" s="451">
        <v>0</v>
      </c>
    </row>
    <row r="22" spans="1:3" s="251" customFormat="1">
      <c r="A22" s="246">
        <v>17</v>
      </c>
      <c r="B22" s="255" t="s">
        <v>44</v>
      </c>
      <c r="C22" s="451">
        <v>106733</v>
      </c>
    </row>
    <row r="23" spans="1:3" s="251" customFormat="1" ht="30">
      <c r="A23" s="246">
        <v>18</v>
      </c>
      <c r="B23" s="104" t="s">
        <v>45</v>
      </c>
      <c r="C23" s="451">
        <v>0</v>
      </c>
    </row>
    <row r="24" spans="1:3" s="251" customFormat="1" ht="30">
      <c r="A24" s="246">
        <v>19</v>
      </c>
      <c r="B24" s="104" t="s">
        <v>46</v>
      </c>
      <c r="C24" s="451">
        <v>0</v>
      </c>
    </row>
    <row r="25" spans="1:3" s="251" customFormat="1" ht="30">
      <c r="A25" s="246">
        <v>20</v>
      </c>
      <c r="B25" s="106" t="s">
        <v>47</v>
      </c>
      <c r="C25" s="451">
        <v>0</v>
      </c>
    </row>
    <row r="26" spans="1:3" s="251" customFormat="1" ht="30">
      <c r="A26" s="246">
        <v>21</v>
      </c>
      <c r="B26" s="106" t="s">
        <v>48</v>
      </c>
      <c r="C26" s="451">
        <v>0</v>
      </c>
    </row>
    <row r="27" spans="1:3" s="251" customFormat="1" ht="30">
      <c r="A27" s="246">
        <v>22</v>
      </c>
      <c r="B27" s="106" t="s">
        <v>49</v>
      </c>
      <c r="C27" s="451">
        <v>0</v>
      </c>
    </row>
    <row r="28" spans="1:3" s="251" customFormat="1" ht="15">
      <c r="A28" s="246">
        <v>23</v>
      </c>
      <c r="B28" s="256" t="s">
        <v>23</v>
      </c>
      <c r="C28" s="450">
        <f>C6-C12</f>
        <v>194769479.8362686</v>
      </c>
    </row>
    <row r="29" spans="1:3" s="251" customFormat="1" ht="15">
      <c r="A29" s="257"/>
      <c r="B29" s="258"/>
      <c r="C29" s="451"/>
    </row>
    <row r="30" spans="1:3" s="251" customFormat="1" ht="15">
      <c r="A30" s="257">
        <v>24</v>
      </c>
      <c r="B30" s="256" t="s">
        <v>50</v>
      </c>
      <c r="C30" s="450">
        <f>C31+C34</f>
        <v>4565384</v>
      </c>
    </row>
    <row r="31" spans="1:3" s="251" customFormat="1" ht="15">
      <c r="A31" s="257">
        <v>25</v>
      </c>
      <c r="B31" s="249" t="s">
        <v>51</v>
      </c>
      <c r="C31" s="452">
        <f>C32+C33</f>
        <v>45654</v>
      </c>
    </row>
    <row r="32" spans="1:3" s="251" customFormat="1" ht="15">
      <c r="A32" s="257">
        <v>26</v>
      </c>
      <c r="B32" s="259" t="s">
        <v>52</v>
      </c>
      <c r="C32" s="451">
        <v>45654</v>
      </c>
    </row>
    <row r="33" spans="1:3" s="251" customFormat="1" ht="15">
      <c r="A33" s="257">
        <v>27</v>
      </c>
      <c r="B33" s="259" t="s">
        <v>53</v>
      </c>
      <c r="C33" s="451">
        <v>0</v>
      </c>
    </row>
    <row r="34" spans="1:3" s="251" customFormat="1" ht="15">
      <c r="A34" s="257">
        <v>28</v>
      </c>
      <c r="B34" s="249" t="s">
        <v>54</v>
      </c>
      <c r="C34" s="451">
        <v>4519730</v>
      </c>
    </row>
    <row r="35" spans="1:3" s="251" customFormat="1" ht="15">
      <c r="A35" s="257">
        <v>29</v>
      </c>
      <c r="B35" s="256" t="s">
        <v>55</v>
      </c>
      <c r="C35" s="450">
        <f>SUM(C36:C40)</f>
        <v>0</v>
      </c>
    </row>
    <row r="36" spans="1:3" s="251" customFormat="1" ht="15">
      <c r="A36" s="257">
        <v>30</v>
      </c>
      <c r="B36" s="104" t="s">
        <v>56</v>
      </c>
      <c r="C36" s="451">
        <v>0</v>
      </c>
    </row>
    <row r="37" spans="1:3" s="251" customFormat="1" ht="15">
      <c r="A37" s="257">
        <v>31</v>
      </c>
      <c r="B37" s="253" t="s">
        <v>57</v>
      </c>
      <c r="C37" s="451">
        <v>0</v>
      </c>
    </row>
    <row r="38" spans="1:3" s="251" customFormat="1" ht="30">
      <c r="A38" s="257">
        <v>32</v>
      </c>
      <c r="B38" s="104" t="s">
        <v>58</v>
      </c>
      <c r="C38" s="451">
        <v>0</v>
      </c>
    </row>
    <row r="39" spans="1:3" s="251" customFormat="1" ht="30">
      <c r="A39" s="257">
        <v>33</v>
      </c>
      <c r="B39" s="104" t="s">
        <v>46</v>
      </c>
      <c r="C39" s="451">
        <v>0</v>
      </c>
    </row>
    <row r="40" spans="1:3" s="251" customFormat="1" ht="30">
      <c r="A40" s="257">
        <v>34</v>
      </c>
      <c r="B40" s="106" t="s">
        <v>59</v>
      </c>
      <c r="C40" s="451">
        <v>0</v>
      </c>
    </row>
    <row r="41" spans="1:3" s="251" customFormat="1" ht="15">
      <c r="A41" s="257">
        <v>35</v>
      </c>
      <c r="B41" s="256" t="s">
        <v>24</v>
      </c>
      <c r="C41" s="450">
        <f>C30-C35</f>
        <v>4565384</v>
      </c>
    </row>
    <row r="42" spans="1:3" s="251" customFormat="1" ht="15">
      <c r="A42" s="257"/>
      <c r="B42" s="258"/>
      <c r="C42" s="451"/>
    </row>
    <row r="43" spans="1:3" s="251" customFormat="1" ht="15">
      <c r="A43" s="257">
        <v>36</v>
      </c>
      <c r="B43" s="260" t="s">
        <v>60</v>
      </c>
      <c r="C43" s="450">
        <f>SUM(C44:C46)</f>
        <v>105726649.38103804</v>
      </c>
    </row>
    <row r="44" spans="1:3" s="251" customFormat="1" ht="15">
      <c r="A44" s="257">
        <v>37</v>
      </c>
      <c r="B44" s="249" t="s">
        <v>61</v>
      </c>
      <c r="C44" s="451">
        <v>85115110.288000017</v>
      </c>
    </row>
    <row r="45" spans="1:3" s="251" customFormat="1" ht="15">
      <c r="A45" s="257">
        <v>38</v>
      </c>
      <c r="B45" s="249" t="s">
        <v>62</v>
      </c>
      <c r="C45" s="451">
        <v>0</v>
      </c>
    </row>
    <row r="46" spans="1:3" s="251" customFormat="1" ht="15">
      <c r="A46" s="257">
        <v>39</v>
      </c>
      <c r="B46" s="249" t="s">
        <v>63</v>
      </c>
      <c r="C46" s="451">
        <v>20611539.093038019</v>
      </c>
    </row>
    <row r="47" spans="1:3" s="251" customFormat="1" ht="15">
      <c r="A47" s="257">
        <v>40</v>
      </c>
      <c r="B47" s="260" t="s">
        <v>64</v>
      </c>
      <c r="C47" s="450">
        <f>SUM(C48:C51)</f>
        <v>0</v>
      </c>
    </row>
    <row r="48" spans="1:3" s="251" customFormat="1" ht="15">
      <c r="A48" s="257">
        <v>41</v>
      </c>
      <c r="B48" s="104" t="s">
        <v>65</v>
      </c>
      <c r="C48" s="451">
        <v>0</v>
      </c>
    </row>
    <row r="49" spans="1:3" s="251" customFormat="1" ht="15">
      <c r="A49" s="257">
        <v>42</v>
      </c>
      <c r="B49" s="253" t="s">
        <v>66</v>
      </c>
      <c r="C49" s="451">
        <v>0</v>
      </c>
    </row>
    <row r="50" spans="1:3" s="251" customFormat="1" ht="30">
      <c r="A50" s="257">
        <v>43</v>
      </c>
      <c r="B50" s="104" t="s">
        <v>67</v>
      </c>
      <c r="C50" s="451">
        <v>0</v>
      </c>
    </row>
    <row r="51" spans="1:3" s="251" customFormat="1" ht="30">
      <c r="A51" s="257">
        <v>44</v>
      </c>
      <c r="B51" s="104" t="s">
        <v>46</v>
      </c>
      <c r="C51" s="451">
        <v>0</v>
      </c>
    </row>
    <row r="52" spans="1:3" s="251" customFormat="1" thickBot="1">
      <c r="A52" s="261">
        <v>45</v>
      </c>
      <c r="B52" s="262" t="s">
        <v>25</v>
      </c>
      <c r="C52" s="453">
        <f>C43-C47</f>
        <v>105726649.38103804</v>
      </c>
    </row>
    <row r="55" spans="1:3">
      <c r="B55" s="44" t="s">
        <v>227</v>
      </c>
    </row>
  </sheetData>
  <dataValidations count="2">
    <dataValidation operator="lessThanOrEqual" allowBlank="1" showInputMessage="1" showErrorMessage="1" errorTitle="Should be negative number" error="Should be whole negative number or 0" sqref="C13:C52"/>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zoomScaleNormal="100" workbookViewId="0">
      <selection activeCell="D16" sqref="D16"/>
    </sheetView>
  </sheetViews>
  <sheetFormatPr defaultColWidth="9.140625" defaultRowHeight="15"/>
  <cols>
    <col min="1" max="1" width="10.85546875" style="44" bestFit="1" customWidth="1"/>
    <col min="2" max="2" width="59" style="44" customWidth="1"/>
    <col min="3" max="3" width="16.7109375" style="44" bestFit="1" customWidth="1"/>
    <col min="4" max="4" width="22.140625" style="44" customWidth="1"/>
    <col min="5" max="16384" width="9.140625" style="44"/>
  </cols>
  <sheetData>
    <row r="1" spans="1:4">
      <c r="A1" s="41" t="s">
        <v>190</v>
      </c>
      <c r="B1" s="43" t="str">
        <f>Info!C2</f>
        <v>სს ”ლიბერთი ბანკი”</v>
      </c>
    </row>
    <row r="2" spans="1:4" s="217" customFormat="1" ht="15.75" customHeight="1">
      <c r="A2" s="217" t="s">
        <v>191</v>
      </c>
      <c r="B2" s="87">
        <f>'1. key ratios'!B2</f>
        <v>44104</v>
      </c>
    </row>
    <row r="3" spans="1:4" s="217" customFormat="1" ht="15.75" customHeight="1"/>
    <row r="4" spans="1:4" ht="15.75" thickBot="1">
      <c r="A4" s="85" t="s">
        <v>530</v>
      </c>
      <c r="B4" s="227" t="s">
        <v>531</v>
      </c>
    </row>
    <row r="5" spans="1:4" s="230" customFormat="1">
      <c r="A5" s="525" t="s">
        <v>532</v>
      </c>
      <c r="B5" s="526"/>
      <c r="C5" s="228" t="s">
        <v>533</v>
      </c>
      <c r="D5" s="229" t="s">
        <v>534</v>
      </c>
    </row>
    <row r="6" spans="1:4" s="233" customFormat="1">
      <c r="A6" s="231">
        <v>1</v>
      </c>
      <c r="B6" s="232" t="s">
        <v>535</v>
      </c>
      <c r="C6" s="454"/>
      <c r="D6" s="455"/>
    </row>
    <row r="7" spans="1:4" s="233" customFormat="1">
      <c r="A7" s="234" t="s">
        <v>536</v>
      </c>
      <c r="B7" s="235" t="s">
        <v>537</v>
      </c>
      <c r="C7" s="456">
        <v>4.4999999999999998E-2</v>
      </c>
      <c r="D7" s="457">
        <v>93026631.426436827</v>
      </c>
    </row>
    <row r="8" spans="1:4" s="233" customFormat="1">
      <c r="A8" s="234" t="s">
        <v>538</v>
      </c>
      <c r="B8" s="235" t="s">
        <v>539</v>
      </c>
      <c r="C8" s="458">
        <v>0.06</v>
      </c>
      <c r="D8" s="457">
        <v>124035508.56858243</v>
      </c>
    </row>
    <row r="9" spans="1:4" s="233" customFormat="1">
      <c r="A9" s="234" t="s">
        <v>540</v>
      </c>
      <c r="B9" s="235" t="s">
        <v>541</v>
      </c>
      <c r="C9" s="458">
        <v>0.08</v>
      </c>
      <c r="D9" s="457">
        <v>165380678.09144327</v>
      </c>
    </row>
    <row r="10" spans="1:4" s="233" customFormat="1">
      <c r="A10" s="231" t="s">
        <v>542</v>
      </c>
      <c r="B10" s="232" t="s">
        <v>543</v>
      </c>
      <c r="C10" s="459"/>
      <c r="D10" s="460"/>
    </row>
    <row r="11" spans="1:4" s="233" customFormat="1">
      <c r="A11" s="234" t="s">
        <v>544</v>
      </c>
      <c r="B11" s="235" t="s">
        <v>606</v>
      </c>
      <c r="C11" s="458">
        <v>0</v>
      </c>
      <c r="D11" s="457">
        <v>0</v>
      </c>
    </row>
    <row r="12" spans="1:4" s="233" customFormat="1">
      <c r="A12" s="234" t="s">
        <v>545</v>
      </c>
      <c r="B12" s="235" t="s">
        <v>546</v>
      </c>
      <c r="C12" s="458">
        <v>0</v>
      </c>
      <c r="D12" s="457">
        <v>0</v>
      </c>
    </row>
    <row r="13" spans="1:4" s="233" customFormat="1">
      <c r="A13" s="234" t="s">
        <v>547</v>
      </c>
      <c r="B13" s="235" t="s">
        <v>548</v>
      </c>
      <c r="C13" s="458">
        <v>8.9999999999999993E-3</v>
      </c>
      <c r="D13" s="457">
        <v>18605326.285287365</v>
      </c>
    </row>
    <row r="14" spans="1:4" s="233" customFormat="1">
      <c r="A14" s="231" t="s">
        <v>549</v>
      </c>
      <c r="B14" s="232" t="s">
        <v>604</v>
      </c>
      <c r="C14" s="461"/>
      <c r="D14" s="460"/>
    </row>
    <row r="15" spans="1:4" s="233" customFormat="1">
      <c r="A15" s="236" t="s">
        <v>552</v>
      </c>
      <c r="B15" s="235" t="s">
        <v>605</v>
      </c>
      <c r="C15" s="458">
        <v>7.1876392725330734E-3</v>
      </c>
      <c r="D15" s="457">
        <v>14858708.209602594</v>
      </c>
    </row>
    <row r="16" spans="1:4" s="233" customFormat="1">
      <c r="A16" s="236" t="s">
        <v>553</v>
      </c>
      <c r="B16" s="235" t="s">
        <v>555</v>
      </c>
      <c r="C16" s="458">
        <v>9.5944170021832823E-3</v>
      </c>
      <c r="D16" s="457">
        <v>19834139.871414293</v>
      </c>
    </row>
    <row r="17" spans="1:4" s="233" customFormat="1">
      <c r="A17" s="236" t="s">
        <v>554</v>
      </c>
      <c r="B17" s="235" t="s">
        <v>602</v>
      </c>
      <c r="C17" s="458">
        <v>3.8981257996089314E-2</v>
      </c>
      <c r="D17" s="457">
        <v>80584336.00313431</v>
      </c>
    </row>
    <row r="18" spans="1:4" s="230" customFormat="1">
      <c r="A18" s="527" t="s">
        <v>603</v>
      </c>
      <c r="B18" s="528"/>
      <c r="C18" s="462" t="s">
        <v>533</v>
      </c>
      <c r="D18" s="463" t="s">
        <v>534</v>
      </c>
    </row>
    <row r="19" spans="1:4" s="233" customFormat="1">
      <c r="A19" s="237">
        <v>4</v>
      </c>
      <c r="B19" s="235" t="s">
        <v>23</v>
      </c>
      <c r="C19" s="458">
        <v>6.1187639272533074E-2</v>
      </c>
      <c r="D19" s="457">
        <v>126490665.92132679</v>
      </c>
    </row>
    <row r="20" spans="1:4" s="233" customFormat="1">
      <c r="A20" s="237">
        <v>5</v>
      </c>
      <c r="B20" s="235" t="s">
        <v>89</v>
      </c>
      <c r="C20" s="458">
        <v>7.8594417002183281E-2</v>
      </c>
      <c r="D20" s="457">
        <v>162474974.7252841</v>
      </c>
    </row>
    <row r="21" spans="1:4" s="233" customFormat="1" ht="15.75" thickBot="1">
      <c r="A21" s="238" t="s">
        <v>550</v>
      </c>
      <c r="B21" s="239" t="s">
        <v>88</v>
      </c>
      <c r="C21" s="240">
        <v>0.12798125799608931</v>
      </c>
      <c r="D21" s="241">
        <v>264570340.37986493</v>
      </c>
    </row>
    <row r="23" spans="1:4" ht="75">
      <c r="B23" s="61" t="s">
        <v>607</v>
      </c>
    </row>
  </sheetData>
  <mergeCells count="2">
    <mergeCell ref="A5:B5"/>
    <mergeCell ref="A18:B18"/>
  </mergeCells>
  <conditionalFormatting sqref="C21">
    <cfRule type="cellIs" dxfId="3" priority="2" operator="lessThan">
      <formula>#REF!</formula>
    </cfRule>
  </conditionalFormatting>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12" activePane="bottomRight" state="frozen"/>
      <selection activeCell="G14" sqref="G14"/>
      <selection pane="topRight" activeCell="G14" sqref="G14"/>
      <selection pane="bottomLeft" activeCell="G14" sqref="G14"/>
      <selection pane="bottomRight" activeCell="G34" sqref="G34"/>
    </sheetView>
  </sheetViews>
  <sheetFormatPr defaultColWidth="9.140625" defaultRowHeight="15.75"/>
  <cols>
    <col min="1" max="1" width="10.7109375" style="44" customWidth="1"/>
    <col min="2" max="2" width="85.140625" style="44" customWidth="1"/>
    <col min="3" max="3" width="29.5703125" style="44" customWidth="1"/>
    <col min="4" max="4" width="28.42578125" style="44" customWidth="1"/>
    <col min="5" max="5" width="9.42578125" style="45" customWidth="1"/>
    <col min="6" max="16384" width="9.140625" style="45"/>
  </cols>
  <sheetData>
    <row r="1" spans="1:6">
      <c r="A1" s="41" t="s">
        <v>190</v>
      </c>
      <c r="B1" s="43" t="str">
        <f>Info!C2</f>
        <v>სს ”ლიბერთი ბანკი”</v>
      </c>
      <c r="E1" s="44"/>
      <c r="F1" s="44"/>
    </row>
    <row r="2" spans="1:6" s="217" customFormat="1" ht="15.75" customHeight="1">
      <c r="A2" s="217" t="s">
        <v>191</v>
      </c>
      <c r="B2" s="87">
        <f>'1. key ratios'!B2</f>
        <v>44104</v>
      </c>
    </row>
    <row r="3" spans="1:6" s="217" customFormat="1" ht="15.75" customHeight="1">
      <c r="A3" s="218"/>
    </row>
    <row r="4" spans="1:6" s="217" customFormat="1" ht="15.75" customHeight="1" thickBot="1">
      <c r="A4" s="217" t="s">
        <v>416</v>
      </c>
      <c r="B4" s="219" t="s">
        <v>271</v>
      </c>
      <c r="D4" s="180" t="s">
        <v>94</v>
      </c>
    </row>
    <row r="5" spans="1:6" ht="58.5" customHeight="1">
      <c r="A5" s="220" t="s">
        <v>26</v>
      </c>
      <c r="B5" s="221" t="s">
        <v>233</v>
      </c>
      <c r="C5" s="222" t="s">
        <v>239</v>
      </c>
      <c r="D5" s="223" t="s">
        <v>272</v>
      </c>
    </row>
    <row r="6" spans="1:6">
      <c r="A6" s="464">
        <v>1</v>
      </c>
      <c r="B6" s="465" t="s">
        <v>155</v>
      </c>
      <c r="C6" s="466">
        <v>240663297.02999997</v>
      </c>
      <c r="D6" s="467"/>
      <c r="E6" s="224"/>
    </row>
    <row r="7" spans="1:6">
      <c r="A7" s="464">
        <v>2</v>
      </c>
      <c r="B7" s="468" t="s">
        <v>156</v>
      </c>
      <c r="C7" s="469">
        <v>169835874.94999999</v>
      </c>
      <c r="D7" s="470"/>
      <c r="E7" s="224"/>
    </row>
    <row r="8" spans="1:6">
      <c r="A8" s="464">
        <v>3</v>
      </c>
      <c r="B8" s="468" t="s">
        <v>157</v>
      </c>
      <c r="C8" s="469">
        <v>381150706.19999999</v>
      </c>
      <c r="D8" s="470"/>
      <c r="E8" s="224"/>
    </row>
    <row r="9" spans="1:6">
      <c r="A9" s="464">
        <v>4</v>
      </c>
      <c r="B9" s="468" t="s">
        <v>186</v>
      </c>
      <c r="C9" s="469">
        <v>0</v>
      </c>
      <c r="D9" s="470"/>
      <c r="E9" s="224"/>
    </row>
    <row r="10" spans="1:6">
      <c r="A10" s="464">
        <v>5</v>
      </c>
      <c r="B10" s="468" t="s">
        <v>158</v>
      </c>
      <c r="C10" s="469">
        <v>251289888.67000002</v>
      </c>
      <c r="D10" s="470"/>
      <c r="E10" s="224"/>
    </row>
    <row r="11" spans="1:6">
      <c r="A11" s="464">
        <v>6.1</v>
      </c>
      <c r="B11" s="468" t="s">
        <v>159</v>
      </c>
      <c r="C11" s="471">
        <v>1507566774.0100474</v>
      </c>
      <c r="D11" s="472"/>
      <c r="E11" s="225"/>
    </row>
    <row r="12" spans="1:6">
      <c r="A12" s="464">
        <v>6.2</v>
      </c>
      <c r="B12" s="473" t="s">
        <v>160</v>
      </c>
      <c r="C12" s="471">
        <v>-123453872.99720062</v>
      </c>
      <c r="D12" s="472"/>
      <c r="E12" s="225"/>
    </row>
    <row r="13" spans="1:6">
      <c r="A13" s="464" t="s">
        <v>491</v>
      </c>
      <c r="B13" s="474" t="s">
        <v>492</v>
      </c>
      <c r="C13" s="471">
        <v>20611539.093038019</v>
      </c>
      <c r="D13" s="472"/>
      <c r="E13" s="225"/>
    </row>
    <row r="14" spans="1:6">
      <c r="A14" s="464" t="s">
        <v>638</v>
      </c>
      <c r="B14" s="474" t="s">
        <v>615</v>
      </c>
      <c r="C14" s="471">
        <v>12859359</v>
      </c>
      <c r="D14" s="472"/>
      <c r="E14" s="225"/>
    </row>
    <row r="15" spans="1:6">
      <c r="A15" s="464">
        <v>6</v>
      </c>
      <c r="B15" s="468" t="s">
        <v>161</v>
      </c>
      <c r="C15" s="475">
        <f>C11+C12</f>
        <v>1384112901.0128467</v>
      </c>
      <c r="D15" s="472"/>
      <c r="E15" s="224"/>
    </row>
    <row r="16" spans="1:6">
      <c r="A16" s="464">
        <v>7</v>
      </c>
      <c r="B16" s="468" t="s">
        <v>162</v>
      </c>
      <c r="C16" s="469">
        <v>48695532.25999999</v>
      </c>
      <c r="D16" s="470"/>
      <c r="E16" s="224"/>
    </row>
    <row r="17" spans="1:5">
      <c r="A17" s="464">
        <v>8</v>
      </c>
      <c r="B17" s="468" t="s">
        <v>163</v>
      </c>
      <c r="C17" s="469">
        <v>33529.999999999534</v>
      </c>
      <c r="D17" s="470"/>
      <c r="E17" s="224"/>
    </row>
    <row r="18" spans="1:5">
      <c r="A18" s="464">
        <v>9</v>
      </c>
      <c r="B18" s="468" t="s">
        <v>164</v>
      </c>
      <c r="C18" s="469">
        <v>106733.3</v>
      </c>
      <c r="D18" s="470"/>
      <c r="E18" s="224"/>
    </row>
    <row r="19" spans="1:5">
      <c r="A19" s="464">
        <v>9.1</v>
      </c>
      <c r="B19" s="474" t="s">
        <v>248</v>
      </c>
      <c r="C19" s="471">
        <v>106733.3</v>
      </c>
      <c r="D19" s="470"/>
      <c r="E19" s="224"/>
    </row>
    <row r="20" spans="1:5">
      <c r="A20" s="464">
        <v>9.1999999999999993</v>
      </c>
      <c r="B20" s="474" t="s">
        <v>238</v>
      </c>
      <c r="C20" s="471"/>
      <c r="D20" s="470"/>
      <c r="E20" s="224"/>
    </row>
    <row r="21" spans="1:5">
      <c r="A21" s="464">
        <v>9.3000000000000007</v>
      </c>
      <c r="B21" s="474" t="s">
        <v>237</v>
      </c>
      <c r="C21" s="471"/>
      <c r="D21" s="470"/>
      <c r="E21" s="224"/>
    </row>
    <row r="22" spans="1:5">
      <c r="A22" s="464">
        <v>10</v>
      </c>
      <c r="B22" s="468" t="s">
        <v>165</v>
      </c>
      <c r="C22" s="469">
        <v>240638713.24000001</v>
      </c>
      <c r="D22" s="470"/>
      <c r="E22" s="224"/>
    </row>
    <row r="23" spans="1:5">
      <c r="A23" s="464">
        <v>10.1</v>
      </c>
      <c r="B23" s="474" t="s">
        <v>236</v>
      </c>
      <c r="C23" s="469">
        <v>51042698.480000004</v>
      </c>
      <c r="D23" s="476" t="s">
        <v>444</v>
      </c>
      <c r="E23" s="224"/>
    </row>
    <row r="24" spans="1:5">
      <c r="A24" s="464">
        <v>11</v>
      </c>
      <c r="B24" s="477" t="s">
        <v>166</v>
      </c>
      <c r="C24" s="478">
        <v>47447164.766999997</v>
      </c>
      <c r="D24" s="479"/>
      <c r="E24" s="224"/>
    </row>
    <row r="25" spans="1:5">
      <c r="A25" s="464">
        <v>12</v>
      </c>
      <c r="B25" s="480" t="s">
        <v>167</v>
      </c>
      <c r="C25" s="481">
        <f>SUM(C6:C10,C15:C18,C22,C24)</f>
        <v>2763974341.4298468</v>
      </c>
      <c r="D25" s="482"/>
      <c r="E25" s="226"/>
    </row>
    <row r="26" spans="1:5">
      <c r="A26" s="464">
        <v>13</v>
      </c>
      <c r="B26" s="468" t="s">
        <v>168</v>
      </c>
      <c r="C26" s="483">
        <v>14076646.73</v>
      </c>
      <c r="D26" s="484"/>
      <c r="E26" s="224"/>
    </row>
    <row r="27" spans="1:5">
      <c r="A27" s="464">
        <v>14</v>
      </c>
      <c r="B27" s="468" t="s">
        <v>169</v>
      </c>
      <c r="C27" s="469">
        <v>910546397.57798553</v>
      </c>
      <c r="D27" s="470"/>
      <c r="E27" s="224"/>
    </row>
    <row r="28" spans="1:5">
      <c r="A28" s="464">
        <v>15</v>
      </c>
      <c r="B28" s="468" t="s">
        <v>170</v>
      </c>
      <c r="C28" s="469">
        <v>303440709.3816359</v>
      </c>
      <c r="D28" s="470"/>
      <c r="E28" s="224"/>
    </row>
    <row r="29" spans="1:5">
      <c r="A29" s="464">
        <v>16</v>
      </c>
      <c r="B29" s="468" t="s">
        <v>171</v>
      </c>
      <c r="C29" s="469">
        <v>881103925.06037855</v>
      </c>
      <c r="D29" s="470"/>
      <c r="E29" s="224"/>
    </row>
    <row r="30" spans="1:5">
      <c r="A30" s="464">
        <v>17</v>
      </c>
      <c r="B30" s="468" t="s">
        <v>172</v>
      </c>
      <c r="C30" s="469">
        <v>0</v>
      </c>
      <c r="D30" s="470"/>
      <c r="E30" s="224"/>
    </row>
    <row r="31" spans="1:5">
      <c r="A31" s="464">
        <v>18</v>
      </c>
      <c r="B31" s="468" t="s">
        <v>173</v>
      </c>
      <c r="C31" s="469">
        <v>161515261.04549178</v>
      </c>
      <c r="D31" s="470"/>
      <c r="E31" s="224"/>
    </row>
    <row r="32" spans="1:5">
      <c r="A32" s="464">
        <v>19</v>
      </c>
      <c r="B32" s="468" t="s">
        <v>174</v>
      </c>
      <c r="C32" s="469">
        <v>11793540.809999999</v>
      </c>
      <c r="D32" s="470"/>
      <c r="E32" s="224"/>
    </row>
    <row r="33" spans="1:5">
      <c r="A33" s="464">
        <v>20</v>
      </c>
      <c r="B33" s="468" t="s">
        <v>96</v>
      </c>
      <c r="C33" s="469">
        <v>85516460.94709152</v>
      </c>
      <c r="D33" s="470"/>
      <c r="E33" s="224"/>
    </row>
    <row r="34" spans="1:5">
      <c r="A34" s="464">
        <v>20.100000000000001</v>
      </c>
      <c r="B34" s="485" t="s">
        <v>490</v>
      </c>
      <c r="C34" s="478">
        <v>-55810.89709150001</v>
      </c>
      <c r="D34" s="479"/>
      <c r="E34" s="224"/>
    </row>
    <row r="35" spans="1:5">
      <c r="A35" s="464">
        <v>21</v>
      </c>
      <c r="B35" s="477" t="s">
        <v>175</v>
      </c>
      <c r="C35" s="478">
        <v>113386155.18000001</v>
      </c>
      <c r="D35" s="479"/>
      <c r="E35" s="224"/>
    </row>
    <row r="36" spans="1:5">
      <c r="A36" s="464">
        <v>21.1</v>
      </c>
      <c r="B36" s="485" t="s">
        <v>235</v>
      </c>
      <c r="C36" s="486">
        <v>85115110.288000017</v>
      </c>
      <c r="D36" s="487"/>
      <c r="E36" s="224"/>
    </row>
    <row r="37" spans="1:5">
      <c r="A37" s="464">
        <v>22</v>
      </c>
      <c r="B37" s="488" t="s">
        <v>176</v>
      </c>
      <c r="C37" s="481">
        <f>SUM(C26:C33)+C35</f>
        <v>2481379096.732583</v>
      </c>
      <c r="D37" s="482"/>
      <c r="E37" s="226"/>
    </row>
    <row r="38" spans="1:5">
      <c r="A38" s="464">
        <v>23</v>
      </c>
      <c r="B38" s="477" t="s">
        <v>177</v>
      </c>
      <c r="C38" s="469">
        <v>54628742.530000001</v>
      </c>
      <c r="D38" s="470"/>
      <c r="E38" s="224"/>
    </row>
    <row r="39" spans="1:5">
      <c r="A39" s="464">
        <v>24</v>
      </c>
      <c r="B39" s="477" t="s">
        <v>178</v>
      </c>
      <c r="C39" s="469">
        <v>61390.64</v>
      </c>
      <c r="D39" s="470"/>
      <c r="E39" s="224"/>
    </row>
    <row r="40" spans="1:5">
      <c r="A40" s="464">
        <v>25</v>
      </c>
      <c r="B40" s="477" t="s">
        <v>234</v>
      </c>
      <c r="C40" s="469">
        <v>-10154020.07</v>
      </c>
      <c r="D40" s="470"/>
      <c r="E40" s="224"/>
    </row>
    <row r="41" spans="1:5">
      <c r="A41" s="464">
        <v>26</v>
      </c>
      <c r="B41" s="477" t="s">
        <v>180</v>
      </c>
      <c r="C41" s="469">
        <v>39651986.239999995</v>
      </c>
      <c r="D41" s="470"/>
      <c r="E41" s="224"/>
    </row>
    <row r="42" spans="1:5">
      <c r="A42" s="464">
        <v>27</v>
      </c>
      <c r="B42" s="477" t="s">
        <v>181</v>
      </c>
      <c r="C42" s="469">
        <v>1694027.75</v>
      </c>
      <c r="D42" s="470"/>
      <c r="E42" s="224"/>
    </row>
    <row r="43" spans="1:5">
      <c r="A43" s="464">
        <v>28</v>
      </c>
      <c r="B43" s="477" t="s">
        <v>182</v>
      </c>
      <c r="C43" s="469">
        <v>167639168.72</v>
      </c>
      <c r="D43" s="470"/>
      <c r="E43" s="224"/>
    </row>
    <row r="44" spans="1:5">
      <c r="A44" s="464">
        <v>29</v>
      </c>
      <c r="B44" s="477" t="s">
        <v>35</v>
      </c>
      <c r="C44" s="469">
        <v>29073948.760000002</v>
      </c>
      <c r="D44" s="470"/>
      <c r="E44" s="224"/>
    </row>
    <row r="45" spans="1:5" ht="16.5" thickBot="1">
      <c r="A45" s="489">
        <v>30</v>
      </c>
      <c r="B45" s="490" t="s">
        <v>183</v>
      </c>
      <c r="C45" s="491">
        <f>SUM(C38:C44)</f>
        <v>282595244.56999999</v>
      </c>
      <c r="D45" s="492"/>
      <c r="E45" s="226"/>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90" zoomScaleNormal="90" workbookViewId="0">
      <pane xSplit="2" ySplit="7" topLeftCell="H8" activePane="bottomRight" state="frozen"/>
      <selection activeCell="G34" sqref="G34"/>
      <selection pane="topRight" activeCell="G34" sqref="G34"/>
      <selection pane="bottomLeft" activeCell="G34" sqref="G34"/>
      <selection pane="bottomRight" activeCell="G34" sqref="G34"/>
    </sheetView>
  </sheetViews>
  <sheetFormatPr defaultColWidth="9.140625" defaultRowHeight="15"/>
  <cols>
    <col min="1" max="1" width="10.42578125" style="44" bestFit="1" customWidth="1"/>
    <col min="2" max="2" width="95" style="44" customWidth="1"/>
    <col min="3" max="3" width="13.7109375" style="44" customWidth="1"/>
    <col min="4" max="4" width="13.7109375" style="44" bestFit="1" customWidth="1"/>
    <col min="5" max="5" width="12.28515625" style="44" customWidth="1"/>
    <col min="6" max="6" width="13.7109375" style="44" bestFit="1" customWidth="1"/>
    <col min="7" max="7" width="12.7109375" style="44" bestFit="1" customWidth="1"/>
    <col min="8" max="8" width="13.7109375" style="44" bestFit="1" customWidth="1"/>
    <col min="9" max="9" width="11.42578125" style="44" customWidth="1"/>
    <col min="10" max="10" width="13.7109375" style="44" bestFit="1" customWidth="1"/>
    <col min="11" max="11" width="12.7109375" style="44" bestFit="1" customWidth="1"/>
    <col min="12" max="12" width="13.7109375" style="44" bestFit="1" customWidth="1"/>
    <col min="13" max="13" width="12.7109375" style="44" bestFit="1" customWidth="1"/>
    <col min="14" max="14" width="13.7109375" style="44" bestFit="1" customWidth="1"/>
    <col min="15" max="15" width="11.85546875" style="44" bestFit="1" customWidth="1"/>
    <col min="16" max="16" width="13.7109375" style="44" bestFit="1" customWidth="1"/>
    <col min="17" max="17" width="11" style="44" bestFit="1" customWidth="1"/>
    <col min="18" max="18" width="13.7109375" style="44" bestFit="1" customWidth="1"/>
    <col min="19" max="19" width="28.85546875" style="44" customWidth="1"/>
    <col min="20" max="16384" width="9.140625" style="86"/>
  </cols>
  <sheetData>
    <row r="1" spans="1:19">
      <c r="A1" s="44" t="s">
        <v>190</v>
      </c>
      <c r="B1" s="44" t="str">
        <f>Info!C2</f>
        <v>სს ”ლიბერთი ბანკი”</v>
      </c>
    </row>
    <row r="2" spans="1:19">
      <c r="A2" s="44" t="s">
        <v>191</v>
      </c>
      <c r="B2" s="87">
        <f>'1. key ratios'!B2</f>
        <v>44104</v>
      </c>
    </row>
    <row r="4" spans="1:19" ht="45.75" thickBot="1">
      <c r="A4" s="188" t="s">
        <v>417</v>
      </c>
      <c r="B4" s="206" t="s">
        <v>461</v>
      </c>
    </row>
    <row r="5" spans="1:19">
      <c r="A5" s="207"/>
      <c r="B5" s="208"/>
      <c r="C5" s="209" t="s">
        <v>0</v>
      </c>
      <c r="D5" s="209" t="s">
        <v>1</v>
      </c>
      <c r="E5" s="209" t="s">
        <v>2</v>
      </c>
      <c r="F5" s="209" t="s">
        <v>3</v>
      </c>
      <c r="G5" s="209" t="s">
        <v>4</v>
      </c>
      <c r="H5" s="209" t="s">
        <v>5</v>
      </c>
      <c r="I5" s="209" t="s">
        <v>240</v>
      </c>
      <c r="J5" s="209" t="s">
        <v>241</v>
      </c>
      <c r="K5" s="209" t="s">
        <v>242</v>
      </c>
      <c r="L5" s="209" t="s">
        <v>243</v>
      </c>
      <c r="M5" s="209" t="s">
        <v>244</v>
      </c>
      <c r="N5" s="209" t="s">
        <v>245</v>
      </c>
      <c r="O5" s="209" t="s">
        <v>448</v>
      </c>
      <c r="P5" s="209" t="s">
        <v>449</v>
      </c>
      <c r="Q5" s="209" t="s">
        <v>450</v>
      </c>
      <c r="R5" s="210" t="s">
        <v>451</v>
      </c>
      <c r="S5" s="211" t="s">
        <v>452</v>
      </c>
    </row>
    <row r="6" spans="1:19" ht="46.5" customHeight="1">
      <c r="A6" s="168"/>
      <c r="B6" s="533" t="s">
        <v>453</v>
      </c>
      <c r="C6" s="531">
        <v>0</v>
      </c>
      <c r="D6" s="532"/>
      <c r="E6" s="531">
        <v>0.2</v>
      </c>
      <c r="F6" s="532"/>
      <c r="G6" s="531">
        <v>0.35</v>
      </c>
      <c r="H6" s="532"/>
      <c r="I6" s="531">
        <v>0.5</v>
      </c>
      <c r="J6" s="532"/>
      <c r="K6" s="531">
        <v>0.75</v>
      </c>
      <c r="L6" s="532"/>
      <c r="M6" s="531">
        <v>1</v>
      </c>
      <c r="N6" s="532"/>
      <c r="O6" s="531">
        <v>1.5</v>
      </c>
      <c r="P6" s="532"/>
      <c r="Q6" s="531">
        <v>2.5</v>
      </c>
      <c r="R6" s="532"/>
      <c r="S6" s="529" t="s">
        <v>253</v>
      </c>
    </row>
    <row r="7" spans="1:19">
      <c r="A7" s="168"/>
      <c r="B7" s="534"/>
      <c r="C7" s="212" t="s">
        <v>446</v>
      </c>
      <c r="D7" s="212" t="s">
        <v>447</v>
      </c>
      <c r="E7" s="212" t="s">
        <v>446</v>
      </c>
      <c r="F7" s="212" t="s">
        <v>447</v>
      </c>
      <c r="G7" s="212" t="s">
        <v>446</v>
      </c>
      <c r="H7" s="212" t="s">
        <v>447</v>
      </c>
      <c r="I7" s="212" t="s">
        <v>446</v>
      </c>
      <c r="J7" s="212" t="s">
        <v>447</v>
      </c>
      <c r="K7" s="212" t="s">
        <v>446</v>
      </c>
      <c r="L7" s="212" t="s">
        <v>447</v>
      </c>
      <c r="M7" s="212" t="s">
        <v>446</v>
      </c>
      <c r="N7" s="212" t="s">
        <v>447</v>
      </c>
      <c r="O7" s="212" t="s">
        <v>446</v>
      </c>
      <c r="P7" s="212" t="s">
        <v>447</v>
      </c>
      <c r="Q7" s="212" t="s">
        <v>446</v>
      </c>
      <c r="R7" s="212" t="s">
        <v>447</v>
      </c>
      <c r="S7" s="530"/>
    </row>
    <row r="8" spans="1:19" s="197" customFormat="1">
      <c r="A8" s="213">
        <v>1</v>
      </c>
      <c r="B8" s="214" t="s">
        <v>218</v>
      </c>
      <c r="C8" s="191">
        <v>270049822.05000007</v>
      </c>
      <c r="D8" s="191">
        <v>0</v>
      </c>
      <c r="E8" s="191">
        <v>0</v>
      </c>
      <c r="F8" s="215">
        <v>0</v>
      </c>
      <c r="G8" s="191">
        <v>0</v>
      </c>
      <c r="H8" s="191">
        <v>0</v>
      </c>
      <c r="I8" s="191">
        <v>0</v>
      </c>
      <c r="J8" s="191">
        <v>0</v>
      </c>
      <c r="K8" s="191">
        <v>0</v>
      </c>
      <c r="L8" s="191">
        <v>0</v>
      </c>
      <c r="M8" s="191">
        <v>169835874.94283697</v>
      </c>
      <c r="N8" s="191">
        <v>0</v>
      </c>
      <c r="O8" s="191">
        <v>0</v>
      </c>
      <c r="P8" s="191">
        <v>0</v>
      </c>
      <c r="Q8" s="191">
        <v>0</v>
      </c>
      <c r="R8" s="215">
        <v>0</v>
      </c>
      <c r="S8" s="216">
        <f>$C$6*SUM(C8:D8)+$E$6*SUM(E8:F8)+$G$6*SUM(G8:H8)+$I$6*SUM(I8:J8)+$K$6*SUM(K8:L8)+$M$6*SUM(M8:N8)+$O$6*SUM(O8:P8)+$Q$6*SUM(Q8:R8)</f>
        <v>169835874.94283697</v>
      </c>
    </row>
    <row r="9" spans="1:19" s="197" customFormat="1">
      <c r="A9" s="213">
        <v>2</v>
      </c>
      <c r="B9" s="214" t="s">
        <v>219</v>
      </c>
      <c r="C9" s="191">
        <v>0</v>
      </c>
      <c r="D9" s="191">
        <v>0</v>
      </c>
      <c r="E9" s="191">
        <v>0</v>
      </c>
      <c r="F9" s="191">
        <v>0</v>
      </c>
      <c r="G9" s="191">
        <v>0</v>
      </c>
      <c r="H9" s="191">
        <v>0</v>
      </c>
      <c r="I9" s="191">
        <v>0</v>
      </c>
      <c r="J9" s="191">
        <v>0</v>
      </c>
      <c r="K9" s="191">
        <v>0</v>
      </c>
      <c r="L9" s="191">
        <v>0</v>
      </c>
      <c r="M9" s="191">
        <v>0</v>
      </c>
      <c r="N9" s="191">
        <v>0</v>
      </c>
      <c r="O9" s="191">
        <v>0</v>
      </c>
      <c r="P9" s="191">
        <v>0</v>
      </c>
      <c r="Q9" s="191">
        <v>0</v>
      </c>
      <c r="R9" s="215">
        <v>0</v>
      </c>
      <c r="S9" s="216">
        <f t="shared" ref="S9:S21" si="0">$C$6*SUM(C9:D9)+$E$6*SUM(E9:F9)+$G$6*SUM(G9:H9)+$I$6*SUM(I9:J9)+$K$6*SUM(K9:L9)+$M$6*SUM(M9:N9)+$O$6*SUM(O9:P9)+$Q$6*SUM(Q9:R9)</f>
        <v>0</v>
      </c>
    </row>
    <row r="10" spans="1:19" s="197" customFormat="1">
      <c r="A10" s="213">
        <v>3</v>
      </c>
      <c r="B10" s="214" t="s">
        <v>220</v>
      </c>
      <c r="C10" s="191">
        <v>0</v>
      </c>
      <c r="D10" s="191">
        <v>0</v>
      </c>
      <c r="E10" s="191">
        <v>0</v>
      </c>
      <c r="F10" s="191">
        <v>0</v>
      </c>
      <c r="G10" s="191">
        <v>0</v>
      </c>
      <c r="H10" s="191">
        <v>0</v>
      </c>
      <c r="I10" s="191">
        <v>0</v>
      </c>
      <c r="J10" s="191">
        <v>0</v>
      </c>
      <c r="K10" s="191">
        <v>0</v>
      </c>
      <c r="L10" s="191">
        <v>0</v>
      </c>
      <c r="M10" s="191">
        <v>0</v>
      </c>
      <c r="N10" s="191">
        <v>0</v>
      </c>
      <c r="O10" s="191">
        <v>0</v>
      </c>
      <c r="P10" s="191">
        <v>0</v>
      </c>
      <c r="Q10" s="191">
        <v>0</v>
      </c>
      <c r="R10" s="215">
        <v>0</v>
      </c>
      <c r="S10" s="216">
        <f t="shared" si="0"/>
        <v>0</v>
      </c>
    </row>
    <row r="11" spans="1:19" s="197" customFormat="1">
      <c r="A11" s="213">
        <v>4</v>
      </c>
      <c r="B11" s="214" t="s">
        <v>221</v>
      </c>
      <c r="C11" s="191">
        <v>0</v>
      </c>
      <c r="D11" s="191">
        <v>0</v>
      </c>
      <c r="E11" s="191">
        <v>0</v>
      </c>
      <c r="F11" s="191">
        <v>0</v>
      </c>
      <c r="G11" s="191">
        <v>0</v>
      </c>
      <c r="H11" s="191">
        <v>0</v>
      </c>
      <c r="I11" s="191">
        <v>0</v>
      </c>
      <c r="J11" s="191">
        <v>0</v>
      </c>
      <c r="K11" s="191">
        <v>0</v>
      </c>
      <c r="L11" s="191">
        <v>0</v>
      </c>
      <c r="M11" s="191">
        <v>0</v>
      </c>
      <c r="N11" s="191">
        <v>0</v>
      </c>
      <c r="O11" s="191">
        <v>0</v>
      </c>
      <c r="P11" s="191">
        <v>0</v>
      </c>
      <c r="Q11" s="191">
        <v>0</v>
      </c>
      <c r="R11" s="215">
        <v>0</v>
      </c>
      <c r="S11" s="216">
        <f t="shared" si="0"/>
        <v>0</v>
      </c>
    </row>
    <row r="12" spans="1:19" s="197" customFormat="1">
      <c r="A12" s="213">
        <v>5</v>
      </c>
      <c r="B12" s="214" t="s">
        <v>222</v>
      </c>
      <c r="C12" s="191">
        <v>0</v>
      </c>
      <c r="D12" s="191">
        <v>0</v>
      </c>
      <c r="E12" s="191">
        <v>0</v>
      </c>
      <c r="F12" s="191">
        <v>0</v>
      </c>
      <c r="G12" s="191">
        <v>0</v>
      </c>
      <c r="H12" s="191">
        <v>0</v>
      </c>
      <c r="I12" s="191">
        <v>0</v>
      </c>
      <c r="J12" s="191">
        <v>0</v>
      </c>
      <c r="K12" s="191">
        <v>0</v>
      </c>
      <c r="L12" s="191">
        <v>0</v>
      </c>
      <c r="M12" s="191">
        <v>0</v>
      </c>
      <c r="N12" s="191">
        <v>0</v>
      </c>
      <c r="O12" s="191">
        <v>0</v>
      </c>
      <c r="P12" s="191">
        <v>0</v>
      </c>
      <c r="Q12" s="191">
        <v>0</v>
      </c>
      <c r="R12" s="215">
        <v>0</v>
      </c>
      <c r="S12" s="216">
        <f t="shared" si="0"/>
        <v>0</v>
      </c>
    </row>
    <row r="13" spans="1:19" s="197" customFormat="1">
      <c r="A13" s="213">
        <v>6</v>
      </c>
      <c r="B13" s="214" t="s">
        <v>223</v>
      </c>
      <c r="C13" s="191">
        <v>0</v>
      </c>
      <c r="D13" s="191">
        <v>0</v>
      </c>
      <c r="E13" s="191">
        <v>379249941.39548141</v>
      </c>
      <c r="F13" s="191">
        <v>0</v>
      </c>
      <c r="G13" s="191">
        <v>0</v>
      </c>
      <c r="H13" s="191">
        <v>0</v>
      </c>
      <c r="I13" s="191">
        <v>1043730.9376363801</v>
      </c>
      <c r="J13" s="191">
        <v>0</v>
      </c>
      <c r="K13" s="191">
        <v>0</v>
      </c>
      <c r="L13" s="191">
        <v>0</v>
      </c>
      <c r="M13" s="191">
        <v>940858.85240199999</v>
      </c>
      <c r="N13" s="191">
        <v>0</v>
      </c>
      <c r="O13" s="191">
        <v>0</v>
      </c>
      <c r="P13" s="191">
        <v>0</v>
      </c>
      <c r="Q13" s="191">
        <v>0</v>
      </c>
      <c r="R13" s="215">
        <v>0</v>
      </c>
      <c r="S13" s="216">
        <f t="shared" si="0"/>
        <v>77312712.60031648</v>
      </c>
    </row>
    <row r="14" spans="1:19" s="197" customFormat="1">
      <c r="A14" s="213">
        <v>7</v>
      </c>
      <c r="B14" s="214" t="s">
        <v>73</v>
      </c>
      <c r="C14" s="191">
        <v>0</v>
      </c>
      <c r="D14" s="191">
        <v>0</v>
      </c>
      <c r="E14" s="191">
        <v>0</v>
      </c>
      <c r="F14" s="191">
        <v>0</v>
      </c>
      <c r="G14" s="191">
        <v>0</v>
      </c>
      <c r="H14" s="191">
        <v>0</v>
      </c>
      <c r="I14" s="191">
        <v>0</v>
      </c>
      <c r="J14" s="191">
        <v>0</v>
      </c>
      <c r="K14" s="191">
        <v>0</v>
      </c>
      <c r="L14" s="191">
        <v>0</v>
      </c>
      <c r="M14" s="191">
        <v>295884043.77282667</v>
      </c>
      <c r="N14" s="191">
        <v>25690861.268368002</v>
      </c>
      <c r="O14" s="191">
        <v>0</v>
      </c>
      <c r="P14" s="191">
        <v>0</v>
      </c>
      <c r="Q14" s="191">
        <v>0</v>
      </c>
      <c r="R14" s="215">
        <v>0</v>
      </c>
      <c r="S14" s="216">
        <f t="shared" si="0"/>
        <v>321574905.04119468</v>
      </c>
    </row>
    <row r="15" spans="1:19" s="197" customFormat="1">
      <c r="A15" s="213">
        <v>8</v>
      </c>
      <c r="B15" s="214" t="s">
        <v>74</v>
      </c>
      <c r="C15" s="191">
        <v>0</v>
      </c>
      <c r="D15" s="191">
        <v>0</v>
      </c>
      <c r="E15" s="191">
        <v>0</v>
      </c>
      <c r="F15" s="191">
        <v>0</v>
      </c>
      <c r="G15" s="191">
        <v>0</v>
      </c>
      <c r="H15" s="191">
        <v>0</v>
      </c>
      <c r="I15" s="191">
        <v>0</v>
      </c>
      <c r="J15" s="191">
        <v>0</v>
      </c>
      <c r="K15" s="191">
        <v>933802680.70563316</v>
      </c>
      <c r="L15" s="191">
        <v>18962783.803505525</v>
      </c>
      <c r="M15" s="191">
        <v>0</v>
      </c>
      <c r="N15" s="191">
        <v>0</v>
      </c>
      <c r="O15" s="191">
        <v>0</v>
      </c>
      <c r="P15" s="191">
        <v>0</v>
      </c>
      <c r="Q15" s="191">
        <v>0</v>
      </c>
      <c r="R15" s="215">
        <v>0</v>
      </c>
      <c r="S15" s="216">
        <f t="shared" si="0"/>
        <v>714574098.38185406</v>
      </c>
    </row>
    <row r="16" spans="1:19" s="197" customFormat="1">
      <c r="A16" s="213">
        <v>9</v>
      </c>
      <c r="B16" s="214" t="s">
        <v>75</v>
      </c>
      <c r="C16" s="191">
        <v>0</v>
      </c>
      <c r="D16" s="191">
        <v>0</v>
      </c>
      <c r="E16" s="191">
        <v>0</v>
      </c>
      <c r="F16" s="191">
        <v>0</v>
      </c>
      <c r="G16" s="191">
        <v>141681595.50562906</v>
      </c>
      <c r="H16" s="191">
        <v>0</v>
      </c>
      <c r="I16" s="191">
        <v>0</v>
      </c>
      <c r="J16" s="191">
        <v>0</v>
      </c>
      <c r="K16" s="191">
        <v>0</v>
      </c>
      <c r="L16" s="191">
        <v>0</v>
      </c>
      <c r="M16" s="191">
        <v>0</v>
      </c>
      <c r="N16" s="191">
        <v>0</v>
      </c>
      <c r="O16" s="191">
        <v>0</v>
      </c>
      <c r="P16" s="191">
        <v>0</v>
      </c>
      <c r="Q16" s="191">
        <v>0</v>
      </c>
      <c r="R16" s="215">
        <v>0</v>
      </c>
      <c r="S16" s="216">
        <f t="shared" si="0"/>
        <v>49588558.426970169</v>
      </c>
    </row>
    <row r="17" spans="1:19" s="197" customFormat="1">
      <c r="A17" s="213">
        <v>10</v>
      </c>
      <c r="B17" s="214" t="s">
        <v>69</v>
      </c>
      <c r="C17" s="191">
        <v>0</v>
      </c>
      <c r="D17" s="191">
        <v>0</v>
      </c>
      <c r="E17" s="191">
        <v>0</v>
      </c>
      <c r="F17" s="191">
        <v>0</v>
      </c>
      <c r="G17" s="191">
        <v>0</v>
      </c>
      <c r="H17" s="191">
        <v>0</v>
      </c>
      <c r="I17" s="191">
        <v>688757.45799999998</v>
      </c>
      <c r="J17" s="191">
        <v>0</v>
      </c>
      <c r="K17" s="191">
        <v>0</v>
      </c>
      <c r="L17" s="191">
        <v>0</v>
      </c>
      <c r="M17" s="191">
        <v>6969436.5449999757</v>
      </c>
      <c r="N17" s="191">
        <v>0</v>
      </c>
      <c r="O17" s="191">
        <v>1603690.0059999998</v>
      </c>
      <c r="P17" s="191">
        <v>0</v>
      </c>
      <c r="Q17" s="191">
        <v>0</v>
      </c>
      <c r="R17" s="215">
        <v>0</v>
      </c>
      <c r="S17" s="216">
        <f t="shared" si="0"/>
        <v>9719350.2829999756</v>
      </c>
    </row>
    <row r="18" spans="1:19" s="197" customFormat="1">
      <c r="A18" s="213">
        <v>11</v>
      </c>
      <c r="B18" s="214" t="s">
        <v>70</v>
      </c>
      <c r="C18" s="191">
        <v>0</v>
      </c>
      <c r="D18" s="191">
        <v>0</v>
      </c>
      <c r="E18" s="191">
        <v>0</v>
      </c>
      <c r="F18" s="191">
        <v>0</v>
      </c>
      <c r="G18" s="191">
        <v>0</v>
      </c>
      <c r="H18" s="191">
        <v>0</v>
      </c>
      <c r="I18" s="191">
        <v>0</v>
      </c>
      <c r="J18" s="191">
        <v>0</v>
      </c>
      <c r="K18" s="191">
        <v>0</v>
      </c>
      <c r="L18" s="191">
        <v>0</v>
      </c>
      <c r="M18" s="191">
        <v>23344194.195406105</v>
      </c>
      <c r="N18" s="191">
        <v>0</v>
      </c>
      <c r="O18" s="191">
        <v>80570227.949683756</v>
      </c>
      <c r="P18" s="191">
        <v>0</v>
      </c>
      <c r="Q18" s="191">
        <v>1772239</v>
      </c>
      <c r="R18" s="215">
        <v>0</v>
      </c>
      <c r="S18" s="216">
        <f t="shared" si="0"/>
        <v>148630133.61993173</v>
      </c>
    </row>
    <row r="19" spans="1:19" s="197" customFormat="1">
      <c r="A19" s="213">
        <v>12</v>
      </c>
      <c r="B19" s="214" t="s">
        <v>71</v>
      </c>
      <c r="C19" s="191">
        <v>0</v>
      </c>
      <c r="D19" s="191">
        <v>0</v>
      </c>
      <c r="E19" s="191">
        <v>0</v>
      </c>
      <c r="F19" s="191">
        <v>0</v>
      </c>
      <c r="G19" s="191">
        <v>0</v>
      </c>
      <c r="H19" s="191">
        <v>0</v>
      </c>
      <c r="I19" s="191">
        <v>0</v>
      </c>
      <c r="J19" s="191">
        <v>0</v>
      </c>
      <c r="K19" s="191">
        <v>0</v>
      </c>
      <c r="L19" s="191">
        <v>0</v>
      </c>
      <c r="M19" s="191">
        <v>0</v>
      </c>
      <c r="N19" s="191">
        <v>0</v>
      </c>
      <c r="O19" s="191">
        <v>0</v>
      </c>
      <c r="P19" s="191">
        <v>0</v>
      </c>
      <c r="Q19" s="191">
        <v>0</v>
      </c>
      <c r="R19" s="215">
        <v>0</v>
      </c>
      <c r="S19" s="216">
        <f t="shared" si="0"/>
        <v>0</v>
      </c>
    </row>
    <row r="20" spans="1:19" s="197" customFormat="1">
      <c r="A20" s="213">
        <v>13</v>
      </c>
      <c r="B20" s="214" t="s">
        <v>72</v>
      </c>
      <c r="C20" s="191">
        <v>0</v>
      </c>
      <c r="D20" s="191">
        <v>0</v>
      </c>
      <c r="E20" s="191">
        <v>0</v>
      </c>
      <c r="F20" s="191">
        <v>0</v>
      </c>
      <c r="G20" s="191">
        <v>0</v>
      </c>
      <c r="H20" s="191">
        <v>0</v>
      </c>
      <c r="I20" s="191">
        <v>0</v>
      </c>
      <c r="J20" s="191">
        <v>0</v>
      </c>
      <c r="K20" s="191">
        <v>0</v>
      </c>
      <c r="L20" s="191">
        <v>0</v>
      </c>
      <c r="M20" s="191">
        <v>0</v>
      </c>
      <c r="N20" s="191">
        <v>0</v>
      </c>
      <c r="O20" s="191">
        <v>0</v>
      </c>
      <c r="P20" s="191">
        <v>0</v>
      </c>
      <c r="Q20" s="191">
        <v>0</v>
      </c>
      <c r="R20" s="215">
        <v>0</v>
      </c>
      <c r="S20" s="216">
        <f t="shared" si="0"/>
        <v>0</v>
      </c>
    </row>
    <row r="21" spans="1:19" s="197" customFormat="1">
      <c r="A21" s="213">
        <v>14</v>
      </c>
      <c r="B21" s="214" t="s">
        <v>251</v>
      </c>
      <c r="C21" s="191">
        <v>240109630.00999996</v>
      </c>
      <c r="D21" s="191">
        <v>0</v>
      </c>
      <c r="E21" s="191">
        <v>556646.07999999996</v>
      </c>
      <c r="F21" s="191">
        <v>0</v>
      </c>
      <c r="G21" s="191">
        <v>0</v>
      </c>
      <c r="H21" s="191">
        <v>0</v>
      </c>
      <c r="I21" s="191">
        <v>0</v>
      </c>
      <c r="J21" s="191">
        <v>0</v>
      </c>
      <c r="K21" s="191">
        <v>0</v>
      </c>
      <c r="L21" s="191">
        <v>0</v>
      </c>
      <c r="M21" s="191">
        <v>173946925.64700001</v>
      </c>
      <c r="N21" s="191">
        <v>0</v>
      </c>
      <c r="O21" s="191">
        <v>0</v>
      </c>
      <c r="P21" s="191">
        <v>0</v>
      </c>
      <c r="Q21" s="191">
        <v>0</v>
      </c>
      <c r="R21" s="215">
        <v>0</v>
      </c>
      <c r="S21" s="216">
        <f t="shared" si="0"/>
        <v>174058254.86300001</v>
      </c>
    </row>
    <row r="22" spans="1:19" ht="15.75" thickBot="1">
      <c r="A22" s="198"/>
      <c r="B22" s="110" t="s">
        <v>68</v>
      </c>
      <c r="C22" s="178">
        <f>SUM(C8:C21)</f>
        <v>510159452.06000006</v>
      </c>
      <c r="D22" s="178">
        <f t="shared" ref="D22:S22" si="1">SUM(D8:D21)</f>
        <v>0</v>
      </c>
      <c r="E22" s="178">
        <f t="shared" si="1"/>
        <v>379806587.47548139</v>
      </c>
      <c r="F22" s="178">
        <f t="shared" si="1"/>
        <v>0</v>
      </c>
      <c r="G22" s="178">
        <f t="shared" si="1"/>
        <v>141681595.50562906</v>
      </c>
      <c r="H22" s="178">
        <f t="shared" si="1"/>
        <v>0</v>
      </c>
      <c r="I22" s="178">
        <f t="shared" si="1"/>
        <v>1732488.3956363802</v>
      </c>
      <c r="J22" s="178">
        <f t="shared" si="1"/>
        <v>0</v>
      </c>
      <c r="K22" s="178">
        <f t="shared" si="1"/>
        <v>933802680.70563316</v>
      </c>
      <c r="L22" s="178">
        <f t="shared" si="1"/>
        <v>18962783.803505525</v>
      </c>
      <c r="M22" s="178">
        <f t="shared" si="1"/>
        <v>670921333.95547175</v>
      </c>
      <c r="N22" s="178">
        <f t="shared" si="1"/>
        <v>25690861.268368002</v>
      </c>
      <c r="O22" s="178">
        <f t="shared" si="1"/>
        <v>82173917.955683753</v>
      </c>
      <c r="P22" s="178">
        <f t="shared" si="1"/>
        <v>0</v>
      </c>
      <c r="Q22" s="178">
        <f t="shared" si="1"/>
        <v>1772239</v>
      </c>
      <c r="R22" s="178">
        <f t="shared" si="1"/>
        <v>0</v>
      </c>
      <c r="S22" s="201">
        <f t="shared" si="1"/>
        <v>1665293888.1591041</v>
      </c>
    </row>
  </sheetData>
  <mergeCells count="10">
    <mergeCell ref="S6:S7"/>
    <mergeCell ref="O6:P6"/>
    <mergeCell ref="Q6:R6"/>
    <mergeCell ref="B6:B7"/>
    <mergeCell ref="C6:D6"/>
    <mergeCell ref="E6:F6"/>
    <mergeCell ref="G6:H6"/>
    <mergeCell ref="I6:J6"/>
    <mergeCell ref="K6:L6"/>
    <mergeCell ref="M6:N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90" zoomScaleNormal="90" workbookViewId="0">
      <pane xSplit="2" ySplit="6" topLeftCell="M7" activePane="bottomRight" state="frozen"/>
      <selection activeCell="G34" sqref="G34"/>
      <selection pane="topRight" activeCell="G34" sqref="G34"/>
      <selection pane="bottomLeft" activeCell="G34" sqref="G34"/>
      <selection pane="bottomRight" activeCell="G34" sqref="G34"/>
    </sheetView>
  </sheetViews>
  <sheetFormatPr defaultColWidth="9.140625" defaultRowHeight="15"/>
  <cols>
    <col min="1" max="1" width="10.42578125" style="44" bestFit="1" customWidth="1"/>
    <col min="2" max="2" width="75.5703125" style="44" customWidth="1"/>
    <col min="3" max="3" width="19" style="44" customWidth="1"/>
    <col min="4" max="4" width="19.42578125" style="44" customWidth="1"/>
    <col min="5" max="5" width="31.140625" style="44" customWidth="1"/>
    <col min="6" max="6" width="29.140625" style="44" customWidth="1"/>
    <col min="7" max="7" width="28.42578125" style="44" customWidth="1"/>
    <col min="8" max="8" width="26.42578125" style="44" customWidth="1"/>
    <col min="9" max="9" width="23.7109375" style="44" customWidth="1"/>
    <col min="10" max="10" width="21.42578125" style="44" customWidth="1"/>
    <col min="11" max="11" width="15.7109375" style="44" customWidth="1"/>
    <col min="12" max="12" width="13.28515625" style="44" customWidth="1"/>
    <col min="13" max="13" width="20.85546875" style="44" customWidth="1"/>
    <col min="14" max="14" width="19.28515625" style="44" customWidth="1"/>
    <col min="15" max="15" width="18.42578125" style="44" customWidth="1"/>
    <col min="16" max="16" width="19" style="44" customWidth="1"/>
    <col min="17" max="17" width="20.28515625" style="44" customWidth="1"/>
    <col min="18" max="18" width="18" style="44" customWidth="1"/>
    <col min="19" max="19" width="30.140625" style="44" customWidth="1"/>
    <col min="20" max="20" width="19.42578125" style="44" customWidth="1"/>
    <col min="21" max="21" width="19.140625" style="44" customWidth="1"/>
    <col min="22" max="22" width="20" style="44" customWidth="1"/>
    <col min="23" max="16384" width="9.140625" style="86"/>
  </cols>
  <sheetData>
    <row r="1" spans="1:22">
      <c r="A1" s="44" t="s">
        <v>190</v>
      </c>
      <c r="B1" s="44" t="str">
        <f>Info!C2</f>
        <v>სს ”ლიბერთი ბანკი”</v>
      </c>
    </row>
    <row r="2" spans="1:22">
      <c r="A2" s="44" t="s">
        <v>191</v>
      </c>
      <c r="B2" s="87">
        <f>'1. key ratios'!B2</f>
        <v>44104</v>
      </c>
    </row>
    <row r="4" spans="1:22" ht="30.75" thickBot="1">
      <c r="A4" s="44" t="s">
        <v>418</v>
      </c>
      <c r="B4" s="179" t="s">
        <v>462</v>
      </c>
      <c r="V4" s="180" t="s">
        <v>94</v>
      </c>
    </row>
    <row r="5" spans="1:22">
      <c r="A5" s="162"/>
      <c r="B5" s="181"/>
      <c r="C5" s="535" t="s">
        <v>200</v>
      </c>
      <c r="D5" s="536"/>
      <c r="E5" s="536"/>
      <c r="F5" s="536"/>
      <c r="G5" s="536"/>
      <c r="H5" s="536"/>
      <c r="I5" s="536"/>
      <c r="J5" s="536"/>
      <c r="K5" s="536"/>
      <c r="L5" s="537"/>
      <c r="M5" s="535" t="s">
        <v>201</v>
      </c>
      <c r="N5" s="536"/>
      <c r="O5" s="536"/>
      <c r="P5" s="536"/>
      <c r="Q5" s="536"/>
      <c r="R5" s="536"/>
      <c r="S5" s="537"/>
      <c r="T5" s="540" t="s">
        <v>460</v>
      </c>
      <c r="U5" s="540" t="s">
        <v>459</v>
      </c>
      <c r="V5" s="538" t="s">
        <v>202</v>
      </c>
    </row>
    <row r="6" spans="1:22" s="188" customFormat="1" ht="165">
      <c r="A6" s="182"/>
      <c r="B6" s="183"/>
      <c r="C6" s="184" t="s">
        <v>203</v>
      </c>
      <c r="D6" s="185" t="s">
        <v>204</v>
      </c>
      <c r="E6" s="186" t="s">
        <v>205</v>
      </c>
      <c r="F6" s="95" t="s">
        <v>454</v>
      </c>
      <c r="G6" s="185" t="s">
        <v>206</v>
      </c>
      <c r="H6" s="185" t="s">
        <v>207</v>
      </c>
      <c r="I6" s="185" t="s">
        <v>208</v>
      </c>
      <c r="J6" s="185" t="s">
        <v>250</v>
      </c>
      <c r="K6" s="185" t="s">
        <v>209</v>
      </c>
      <c r="L6" s="187" t="s">
        <v>210</v>
      </c>
      <c r="M6" s="184" t="s">
        <v>211</v>
      </c>
      <c r="N6" s="185" t="s">
        <v>212</v>
      </c>
      <c r="O6" s="185" t="s">
        <v>213</v>
      </c>
      <c r="P6" s="185" t="s">
        <v>214</v>
      </c>
      <c r="Q6" s="185" t="s">
        <v>215</v>
      </c>
      <c r="R6" s="185" t="s">
        <v>216</v>
      </c>
      <c r="S6" s="187" t="s">
        <v>217</v>
      </c>
      <c r="T6" s="541"/>
      <c r="U6" s="541"/>
      <c r="V6" s="539"/>
    </row>
    <row r="7" spans="1:22" s="197" customFormat="1">
      <c r="A7" s="100">
        <v>1</v>
      </c>
      <c r="B7" s="189" t="s">
        <v>218</v>
      </c>
      <c r="C7" s="190">
        <v>0</v>
      </c>
      <c r="D7" s="191">
        <v>0</v>
      </c>
      <c r="E7" s="192">
        <v>0</v>
      </c>
      <c r="F7" s="192">
        <v>0</v>
      </c>
      <c r="G7" s="192">
        <v>0</v>
      </c>
      <c r="H7" s="192">
        <v>0</v>
      </c>
      <c r="I7" s="192">
        <v>0</v>
      </c>
      <c r="J7" s="192">
        <v>0</v>
      </c>
      <c r="K7" s="192">
        <v>0</v>
      </c>
      <c r="L7" s="193">
        <v>0</v>
      </c>
      <c r="M7" s="190">
        <v>0</v>
      </c>
      <c r="N7" s="192">
        <v>0</v>
      </c>
      <c r="O7" s="192">
        <v>0</v>
      </c>
      <c r="P7" s="192">
        <v>0</v>
      </c>
      <c r="Q7" s="192">
        <v>0</v>
      </c>
      <c r="R7" s="192">
        <v>0</v>
      </c>
      <c r="S7" s="193">
        <v>0</v>
      </c>
      <c r="T7" s="194">
        <v>0</v>
      </c>
      <c r="U7" s="195">
        <v>0</v>
      </c>
      <c r="V7" s="196">
        <f>SUM(C7:S7)</f>
        <v>0</v>
      </c>
    </row>
    <row r="8" spans="1:22" s="197" customFormat="1">
      <c r="A8" s="100">
        <v>2</v>
      </c>
      <c r="B8" s="189" t="s">
        <v>219</v>
      </c>
      <c r="C8" s="190">
        <v>0</v>
      </c>
      <c r="D8" s="191">
        <v>0</v>
      </c>
      <c r="E8" s="192">
        <v>0</v>
      </c>
      <c r="F8" s="192">
        <v>0</v>
      </c>
      <c r="G8" s="192">
        <v>0</v>
      </c>
      <c r="H8" s="192">
        <v>0</v>
      </c>
      <c r="I8" s="192">
        <v>0</v>
      </c>
      <c r="J8" s="192">
        <v>0</v>
      </c>
      <c r="K8" s="192">
        <v>0</v>
      </c>
      <c r="L8" s="193">
        <v>0</v>
      </c>
      <c r="M8" s="190">
        <v>0</v>
      </c>
      <c r="N8" s="192">
        <v>0</v>
      </c>
      <c r="O8" s="192">
        <v>0</v>
      </c>
      <c r="P8" s="192">
        <v>0</v>
      </c>
      <c r="Q8" s="192">
        <v>0</v>
      </c>
      <c r="R8" s="192">
        <v>0</v>
      </c>
      <c r="S8" s="193">
        <v>0</v>
      </c>
      <c r="T8" s="195">
        <v>0</v>
      </c>
      <c r="U8" s="195">
        <v>0</v>
      </c>
      <c r="V8" s="196">
        <f t="shared" ref="V8:V20" si="0">SUM(C8:S8)</f>
        <v>0</v>
      </c>
    </row>
    <row r="9" spans="1:22" s="197" customFormat="1">
      <c r="A9" s="100">
        <v>3</v>
      </c>
      <c r="B9" s="189" t="s">
        <v>220</v>
      </c>
      <c r="C9" s="190">
        <v>0</v>
      </c>
      <c r="D9" s="191">
        <v>0</v>
      </c>
      <c r="E9" s="192">
        <v>0</v>
      </c>
      <c r="F9" s="192">
        <v>0</v>
      </c>
      <c r="G9" s="192">
        <v>0</v>
      </c>
      <c r="H9" s="192">
        <v>0</v>
      </c>
      <c r="I9" s="192">
        <v>0</v>
      </c>
      <c r="J9" s="192">
        <v>0</v>
      </c>
      <c r="K9" s="192">
        <v>0</v>
      </c>
      <c r="L9" s="193">
        <v>0</v>
      </c>
      <c r="M9" s="190">
        <v>0</v>
      </c>
      <c r="N9" s="192">
        <v>0</v>
      </c>
      <c r="O9" s="192">
        <v>0</v>
      </c>
      <c r="P9" s="192">
        <v>0</v>
      </c>
      <c r="Q9" s="192">
        <v>0</v>
      </c>
      <c r="R9" s="192">
        <v>0</v>
      </c>
      <c r="S9" s="193">
        <v>0</v>
      </c>
      <c r="T9" s="195">
        <v>0</v>
      </c>
      <c r="U9" s="195">
        <v>0</v>
      </c>
      <c r="V9" s="196">
        <f>SUM(C9:S9)</f>
        <v>0</v>
      </c>
    </row>
    <row r="10" spans="1:22" s="197" customFormat="1">
      <c r="A10" s="100">
        <v>4</v>
      </c>
      <c r="B10" s="189" t="s">
        <v>221</v>
      </c>
      <c r="C10" s="190">
        <v>0</v>
      </c>
      <c r="D10" s="191">
        <v>0</v>
      </c>
      <c r="E10" s="192">
        <v>0</v>
      </c>
      <c r="F10" s="192">
        <v>0</v>
      </c>
      <c r="G10" s="192">
        <v>0</v>
      </c>
      <c r="H10" s="192">
        <v>0</v>
      </c>
      <c r="I10" s="192">
        <v>0</v>
      </c>
      <c r="J10" s="192">
        <v>0</v>
      </c>
      <c r="K10" s="192">
        <v>0</v>
      </c>
      <c r="L10" s="193">
        <v>0</v>
      </c>
      <c r="M10" s="190">
        <v>0</v>
      </c>
      <c r="N10" s="192">
        <v>0</v>
      </c>
      <c r="O10" s="192">
        <v>0</v>
      </c>
      <c r="P10" s="192">
        <v>0</v>
      </c>
      <c r="Q10" s="192">
        <v>0</v>
      </c>
      <c r="R10" s="192">
        <v>0</v>
      </c>
      <c r="S10" s="193">
        <v>0</v>
      </c>
      <c r="T10" s="195">
        <v>0</v>
      </c>
      <c r="U10" s="195">
        <v>0</v>
      </c>
      <c r="V10" s="196">
        <f t="shared" si="0"/>
        <v>0</v>
      </c>
    </row>
    <row r="11" spans="1:22" s="197" customFormat="1">
      <c r="A11" s="100">
        <v>5</v>
      </c>
      <c r="B11" s="189" t="s">
        <v>222</v>
      </c>
      <c r="C11" s="190">
        <v>0</v>
      </c>
      <c r="D11" s="191">
        <v>0</v>
      </c>
      <c r="E11" s="192">
        <v>0</v>
      </c>
      <c r="F11" s="192">
        <v>0</v>
      </c>
      <c r="G11" s="192">
        <v>0</v>
      </c>
      <c r="H11" s="192">
        <v>0</v>
      </c>
      <c r="I11" s="192">
        <v>0</v>
      </c>
      <c r="J11" s="192">
        <v>0</v>
      </c>
      <c r="K11" s="192">
        <v>0</v>
      </c>
      <c r="L11" s="193">
        <v>0</v>
      </c>
      <c r="M11" s="190">
        <v>0</v>
      </c>
      <c r="N11" s="192">
        <v>0</v>
      </c>
      <c r="O11" s="192">
        <v>0</v>
      </c>
      <c r="P11" s="192">
        <v>0</v>
      </c>
      <c r="Q11" s="192">
        <v>0</v>
      </c>
      <c r="R11" s="192">
        <v>0</v>
      </c>
      <c r="S11" s="193">
        <v>0</v>
      </c>
      <c r="T11" s="195">
        <v>0</v>
      </c>
      <c r="U11" s="195">
        <v>0</v>
      </c>
      <c r="V11" s="196">
        <f t="shared" si="0"/>
        <v>0</v>
      </c>
    </row>
    <row r="12" spans="1:22" s="197" customFormat="1">
      <c r="A12" s="100">
        <v>6</v>
      </c>
      <c r="B12" s="189" t="s">
        <v>223</v>
      </c>
      <c r="C12" s="190">
        <v>0</v>
      </c>
      <c r="D12" s="191">
        <v>0</v>
      </c>
      <c r="E12" s="192">
        <v>0</v>
      </c>
      <c r="F12" s="192">
        <v>0</v>
      </c>
      <c r="G12" s="192">
        <v>0</v>
      </c>
      <c r="H12" s="192">
        <v>0</v>
      </c>
      <c r="I12" s="192">
        <v>0</v>
      </c>
      <c r="J12" s="192">
        <v>0</v>
      </c>
      <c r="K12" s="192">
        <v>0</v>
      </c>
      <c r="L12" s="193">
        <v>0</v>
      </c>
      <c r="M12" s="190">
        <v>0</v>
      </c>
      <c r="N12" s="192">
        <v>0</v>
      </c>
      <c r="O12" s="192">
        <v>0</v>
      </c>
      <c r="P12" s="192">
        <v>0</v>
      </c>
      <c r="Q12" s="192">
        <v>0</v>
      </c>
      <c r="R12" s="192">
        <v>0</v>
      </c>
      <c r="S12" s="193">
        <v>0</v>
      </c>
      <c r="T12" s="195">
        <v>0</v>
      </c>
      <c r="U12" s="195">
        <v>0</v>
      </c>
      <c r="V12" s="196">
        <f t="shared" si="0"/>
        <v>0</v>
      </c>
    </row>
    <row r="13" spans="1:22" s="197" customFormat="1">
      <c r="A13" s="100">
        <v>7</v>
      </c>
      <c r="B13" s="189" t="s">
        <v>73</v>
      </c>
      <c r="C13" s="190">
        <v>0</v>
      </c>
      <c r="D13" s="191">
        <v>11014927.259188307</v>
      </c>
      <c r="E13" s="192">
        <v>0</v>
      </c>
      <c r="F13" s="192">
        <v>0</v>
      </c>
      <c r="G13" s="192">
        <v>0</v>
      </c>
      <c r="H13" s="192">
        <v>0</v>
      </c>
      <c r="I13" s="192">
        <v>0</v>
      </c>
      <c r="J13" s="192">
        <v>0</v>
      </c>
      <c r="K13" s="192">
        <v>0</v>
      </c>
      <c r="L13" s="193">
        <v>0</v>
      </c>
      <c r="M13" s="190">
        <v>0</v>
      </c>
      <c r="N13" s="192">
        <v>0</v>
      </c>
      <c r="O13" s="192">
        <v>0</v>
      </c>
      <c r="P13" s="192">
        <v>0</v>
      </c>
      <c r="Q13" s="192">
        <v>0</v>
      </c>
      <c r="R13" s="192">
        <v>0</v>
      </c>
      <c r="S13" s="193">
        <v>0</v>
      </c>
      <c r="T13" s="195">
        <v>9113142.7841883078</v>
      </c>
      <c r="U13" s="195">
        <v>1901784.4750000001</v>
      </c>
      <c r="V13" s="196">
        <f t="shared" si="0"/>
        <v>11014927.259188307</v>
      </c>
    </row>
    <row r="14" spans="1:22" s="197" customFormat="1">
      <c r="A14" s="100">
        <v>8</v>
      </c>
      <c r="B14" s="189" t="s">
        <v>74</v>
      </c>
      <c r="C14" s="190">
        <v>0</v>
      </c>
      <c r="D14" s="191">
        <v>4438025.8831425011</v>
      </c>
      <c r="E14" s="192">
        <v>0</v>
      </c>
      <c r="F14" s="192">
        <v>0</v>
      </c>
      <c r="G14" s="192">
        <v>0</v>
      </c>
      <c r="H14" s="192">
        <v>0</v>
      </c>
      <c r="I14" s="192">
        <v>0</v>
      </c>
      <c r="J14" s="192">
        <v>0</v>
      </c>
      <c r="K14" s="192">
        <v>0</v>
      </c>
      <c r="L14" s="193">
        <v>0</v>
      </c>
      <c r="M14" s="190">
        <v>0</v>
      </c>
      <c r="N14" s="192">
        <v>0</v>
      </c>
      <c r="O14" s="192">
        <v>0</v>
      </c>
      <c r="P14" s="192">
        <v>0</v>
      </c>
      <c r="Q14" s="192">
        <v>0</v>
      </c>
      <c r="R14" s="192">
        <v>0</v>
      </c>
      <c r="S14" s="193">
        <v>0</v>
      </c>
      <c r="T14" s="195">
        <v>3111214.1325000008</v>
      </c>
      <c r="U14" s="195">
        <v>1326811.7506425001</v>
      </c>
      <c r="V14" s="196">
        <f t="shared" si="0"/>
        <v>4438025.8831425011</v>
      </c>
    </row>
    <row r="15" spans="1:22" s="197" customFormat="1">
      <c r="A15" s="100">
        <v>9</v>
      </c>
      <c r="B15" s="189" t="s">
        <v>75</v>
      </c>
      <c r="C15" s="190">
        <v>0</v>
      </c>
      <c r="D15" s="191">
        <v>0</v>
      </c>
      <c r="E15" s="192">
        <v>0</v>
      </c>
      <c r="F15" s="192">
        <v>0</v>
      </c>
      <c r="G15" s="192">
        <v>0</v>
      </c>
      <c r="H15" s="192">
        <v>0</v>
      </c>
      <c r="I15" s="192">
        <v>0</v>
      </c>
      <c r="J15" s="192">
        <v>0</v>
      </c>
      <c r="K15" s="192">
        <v>0</v>
      </c>
      <c r="L15" s="193">
        <v>0</v>
      </c>
      <c r="M15" s="190">
        <v>0</v>
      </c>
      <c r="N15" s="192">
        <v>0</v>
      </c>
      <c r="O15" s="192">
        <v>0</v>
      </c>
      <c r="P15" s="192">
        <v>0</v>
      </c>
      <c r="Q15" s="192">
        <v>0</v>
      </c>
      <c r="R15" s="192">
        <v>0</v>
      </c>
      <c r="S15" s="193">
        <v>0</v>
      </c>
      <c r="T15" s="195">
        <v>0</v>
      </c>
      <c r="U15" s="195">
        <v>0</v>
      </c>
      <c r="V15" s="196">
        <f t="shared" si="0"/>
        <v>0</v>
      </c>
    </row>
    <row r="16" spans="1:22" s="197" customFormat="1">
      <c r="A16" s="100">
        <v>10</v>
      </c>
      <c r="B16" s="189" t="s">
        <v>69</v>
      </c>
      <c r="C16" s="190">
        <v>0</v>
      </c>
      <c r="D16" s="191">
        <v>455547.45999999996</v>
      </c>
      <c r="E16" s="192">
        <v>0</v>
      </c>
      <c r="F16" s="192">
        <v>0</v>
      </c>
      <c r="G16" s="192">
        <v>0</v>
      </c>
      <c r="H16" s="192">
        <v>0</v>
      </c>
      <c r="I16" s="192">
        <v>0</v>
      </c>
      <c r="J16" s="192">
        <v>0</v>
      </c>
      <c r="K16" s="192">
        <v>0</v>
      </c>
      <c r="L16" s="193">
        <v>0</v>
      </c>
      <c r="M16" s="190">
        <v>0</v>
      </c>
      <c r="N16" s="192">
        <v>0</v>
      </c>
      <c r="O16" s="192">
        <v>0</v>
      </c>
      <c r="P16" s="192">
        <v>0</v>
      </c>
      <c r="Q16" s="192">
        <v>0</v>
      </c>
      <c r="R16" s="192">
        <v>0</v>
      </c>
      <c r="S16" s="193">
        <v>0</v>
      </c>
      <c r="T16" s="195">
        <v>455547.45999999996</v>
      </c>
      <c r="U16" s="195">
        <v>0</v>
      </c>
      <c r="V16" s="196">
        <f t="shared" si="0"/>
        <v>455547.45999999996</v>
      </c>
    </row>
    <row r="17" spans="1:22" s="197" customFormat="1">
      <c r="A17" s="100">
        <v>11</v>
      </c>
      <c r="B17" s="189" t="s">
        <v>70</v>
      </c>
      <c r="C17" s="190">
        <v>0</v>
      </c>
      <c r="D17" s="191">
        <v>119903.52</v>
      </c>
      <c r="E17" s="192">
        <v>0</v>
      </c>
      <c r="F17" s="192">
        <v>0</v>
      </c>
      <c r="G17" s="192">
        <v>0</v>
      </c>
      <c r="H17" s="192">
        <v>0</v>
      </c>
      <c r="I17" s="192">
        <v>0</v>
      </c>
      <c r="J17" s="192">
        <v>0</v>
      </c>
      <c r="K17" s="192">
        <v>0</v>
      </c>
      <c r="L17" s="193">
        <v>0</v>
      </c>
      <c r="M17" s="190">
        <v>0</v>
      </c>
      <c r="N17" s="192">
        <v>0</v>
      </c>
      <c r="O17" s="192">
        <v>0</v>
      </c>
      <c r="P17" s="192">
        <v>0</v>
      </c>
      <c r="Q17" s="192">
        <v>0</v>
      </c>
      <c r="R17" s="192">
        <v>0</v>
      </c>
      <c r="S17" s="193">
        <v>0</v>
      </c>
      <c r="T17" s="195">
        <v>119903.52</v>
      </c>
      <c r="U17" s="195">
        <v>0</v>
      </c>
      <c r="V17" s="196">
        <f t="shared" si="0"/>
        <v>119903.52</v>
      </c>
    </row>
    <row r="18" spans="1:22" s="197" customFormat="1">
      <c r="A18" s="100">
        <v>12</v>
      </c>
      <c r="B18" s="189" t="s">
        <v>71</v>
      </c>
      <c r="C18" s="190">
        <v>0</v>
      </c>
      <c r="D18" s="191">
        <v>0</v>
      </c>
      <c r="E18" s="192">
        <v>0</v>
      </c>
      <c r="F18" s="192">
        <v>0</v>
      </c>
      <c r="G18" s="192">
        <v>0</v>
      </c>
      <c r="H18" s="192">
        <v>0</v>
      </c>
      <c r="I18" s="192">
        <v>0</v>
      </c>
      <c r="J18" s="192">
        <v>0</v>
      </c>
      <c r="K18" s="192">
        <v>0</v>
      </c>
      <c r="L18" s="193">
        <v>0</v>
      </c>
      <c r="M18" s="190">
        <v>0</v>
      </c>
      <c r="N18" s="192">
        <v>0</v>
      </c>
      <c r="O18" s="192">
        <v>0</v>
      </c>
      <c r="P18" s="192">
        <v>0</v>
      </c>
      <c r="Q18" s="192">
        <v>0</v>
      </c>
      <c r="R18" s="192">
        <v>0</v>
      </c>
      <c r="S18" s="193">
        <v>0</v>
      </c>
      <c r="T18" s="195">
        <v>0</v>
      </c>
      <c r="U18" s="195">
        <v>0</v>
      </c>
      <c r="V18" s="196">
        <f t="shared" si="0"/>
        <v>0</v>
      </c>
    </row>
    <row r="19" spans="1:22" s="197" customFormat="1">
      <c r="A19" s="100">
        <v>13</v>
      </c>
      <c r="B19" s="189" t="s">
        <v>72</v>
      </c>
      <c r="C19" s="190">
        <v>0</v>
      </c>
      <c r="D19" s="191">
        <v>0</v>
      </c>
      <c r="E19" s="192">
        <v>0</v>
      </c>
      <c r="F19" s="192">
        <v>0</v>
      </c>
      <c r="G19" s="192">
        <v>0</v>
      </c>
      <c r="H19" s="192">
        <v>0</v>
      </c>
      <c r="I19" s="192">
        <v>0</v>
      </c>
      <c r="J19" s="192">
        <v>0</v>
      </c>
      <c r="K19" s="192">
        <v>0</v>
      </c>
      <c r="L19" s="193">
        <v>0</v>
      </c>
      <c r="M19" s="190">
        <v>0</v>
      </c>
      <c r="N19" s="192">
        <v>0</v>
      </c>
      <c r="O19" s="192">
        <v>0</v>
      </c>
      <c r="P19" s="192">
        <v>0</v>
      </c>
      <c r="Q19" s="192">
        <v>0</v>
      </c>
      <c r="R19" s="192">
        <v>0</v>
      </c>
      <c r="S19" s="193">
        <v>0</v>
      </c>
      <c r="T19" s="195">
        <v>0</v>
      </c>
      <c r="U19" s="195">
        <v>0</v>
      </c>
      <c r="V19" s="196">
        <f t="shared" si="0"/>
        <v>0</v>
      </c>
    </row>
    <row r="20" spans="1:22" s="197" customFormat="1">
      <c r="A20" s="100">
        <v>14</v>
      </c>
      <c r="B20" s="189" t="s">
        <v>251</v>
      </c>
      <c r="C20" s="190">
        <v>0</v>
      </c>
      <c r="D20" s="191">
        <v>0</v>
      </c>
      <c r="E20" s="192">
        <v>0</v>
      </c>
      <c r="F20" s="192">
        <v>0</v>
      </c>
      <c r="G20" s="192">
        <v>0</v>
      </c>
      <c r="H20" s="192">
        <v>0</v>
      </c>
      <c r="I20" s="192">
        <v>0</v>
      </c>
      <c r="J20" s="192">
        <v>0</v>
      </c>
      <c r="K20" s="192">
        <v>0</v>
      </c>
      <c r="L20" s="193">
        <v>0</v>
      </c>
      <c r="M20" s="190">
        <v>0</v>
      </c>
      <c r="N20" s="192">
        <v>0</v>
      </c>
      <c r="O20" s="192">
        <v>0</v>
      </c>
      <c r="P20" s="192">
        <v>0</v>
      </c>
      <c r="Q20" s="192">
        <v>0</v>
      </c>
      <c r="R20" s="192">
        <v>0</v>
      </c>
      <c r="S20" s="193">
        <v>0</v>
      </c>
      <c r="T20" s="195">
        <v>0</v>
      </c>
      <c r="U20" s="195">
        <v>0</v>
      </c>
      <c r="V20" s="196">
        <f t="shared" si="0"/>
        <v>0</v>
      </c>
    </row>
    <row r="21" spans="1:22" ht="15.75" thickBot="1">
      <c r="A21" s="198"/>
      <c r="B21" s="199" t="s">
        <v>68</v>
      </c>
      <c r="C21" s="200">
        <f>SUM(C7:C20)</f>
        <v>0</v>
      </c>
      <c r="D21" s="178">
        <f t="shared" ref="D21:V21" si="1">SUM(D7:D20)</f>
        <v>16028404.122330807</v>
      </c>
      <c r="E21" s="178">
        <f t="shared" si="1"/>
        <v>0</v>
      </c>
      <c r="F21" s="178">
        <f t="shared" si="1"/>
        <v>0</v>
      </c>
      <c r="G21" s="178">
        <f t="shared" si="1"/>
        <v>0</v>
      </c>
      <c r="H21" s="178">
        <f t="shared" si="1"/>
        <v>0</v>
      </c>
      <c r="I21" s="178">
        <f t="shared" si="1"/>
        <v>0</v>
      </c>
      <c r="J21" s="178">
        <f t="shared" si="1"/>
        <v>0</v>
      </c>
      <c r="K21" s="178">
        <f t="shared" si="1"/>
        <v>0</v>
      </c>
      <c r="L21" s="201">
        <f t="shared" si="1"/>
        <v>0</v>
      </c>
      <c r="M21" s="200">
        <f t="shared" si="1"/>
        <v>0</v>
      </c>
      <c r="N21" s="178">
        <f t="shared" si="1"/>
        <v>0</v>
      </c>
      <c r="O21" s="178">
        <f t="shared" si="1"/>
        <v>0</v>
      </c>
      <c r="P21" s="178">
        <f t="shared" si="1"/>
        <v>0</v>
      </c>
      <c r="Q21" s="178">
        <f t="shared" si="1"/>
        <v>0</v>
      </c>
      <c r="R21" s="178">
        <f t="shared" si="1"/>
        <v>0</v>
      </c>
      <c r="S21" s="201">
        <f t="shared" si="1"/>
        <v>0</v>
      </c>
      <c r="T21" s="201">
        <f>SUM(T7:T20)</f>
        <v>12799807.896688309</v>
      </c>
      <c r="U21" s="201">
        <f t="shared" si="1"/>
        <v>3228596.2256425004</v>
      </c>
      <c r="V21" s="202">
        <f t="shared" si="1"/>
        <v>16028404.122330807</v>
      </c>
    </row>
    <row r="24" spans="1:22">
      <c r="A24" s="47"/>
      <c r="B24" s="47"/>
      <c r="C24" s="203"/>
      <c r="D24" s="203"/>
      <c r="E24" s="203"/>
    </row>
    <row r="25" spans="1:22">
      <c r="A25" s="204"/>
      <c r="B25" s="204"/>
      <c r="C25" s="47"/>
      <c r="D25" s="203"/>
      <c r="E25" s="203"/>
    </row>
    <row r="26" spans="1:22">
      <c r="A26" s="204"/>
      <c r="B26" s="205"/>
      <c r="C26" s="47"/>
      <c r="D26" s="203"/>
      <c r="E26" s="203"/>
    </row>
    <row r="27" spans="1:22">
      <c r="A27" s="204"/>
      <c r="B27" s="204"/>
      <c r="C27" s="47"/>
      <c r="D27" s="203"/>
      <c r="E27" s="203"/>
    </row>
    <row r="28" spans="1:22">
      <c r="A28" s="204"/>
      <c r="B28" s="205"/>
      <c r="C28" s="47"/>
      <c r="D28" s="203"/>
      <c r="E28" s="203"/>
    </row>
  </sheetData>
  <mergeCells count="5">
    <mergeCell ref="C5:L5"/>
    <mergeCell ref="M5:S5"/>
    <mergeCell ref="V5:V6"/>
    <mergeCell ref="T5:T6"/>
    <mergeCell ref="U5:U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16" orientation="portrait" r:id="rId1"/>
  <ignoredErrors>
    <ignoredError sqref="V7:V2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G34" sqref="G34"/>
      <selection pane="topRight" activeCell="G34" sqref="G34"/>
      <selection pane="bottomLeft" activeCell="G34" sqref="G34"/>
      <selection pane="bottomRight" activeCell="G34" sqref="G34"/>
    </sheetView>
  </sheetViews>
  <sheetFormatPr defaultColWidth="9.140625" defaultRowHeight="15"/>
  <cols>
    <col min="1" max="1" width="10.42578125" style="44" bestFit="1" customWidth="1"/>
    <col min="2" max="2" width="101.85546875" style="44" customWidth="1"/>
    <col min="3" max="3" width="13.7109375" style="44" customWidth="1"/>
    <col min="4" max="4" width="14.85546875" style="44" bestFit="1" customWidth="1"/>
    <col min="5" max="5" width="17.7109375" style="44" customWidth="1"/>
    <col min="6" max="6" width="15.85546875" style="44" customWidth="1"/>
    <col min="7" max="7" width="19.140625" style="44" customWidth="1"/>
    <col min="8" max="8" width="15.7109375" style="44" customWidth="1"/>
    <col min="9" max="16384" width="9.140625" style="86"/>
  </cols>
  <sheetData>
    <row r="1" spans="1:9">
      <c r="A1" s="44" t="s">
        <v>190</v>
      </c>
      <c r="B1" s="44" t="str">
        <f>Info!C2</f>
        <v>სს ”ლიბერთი ბანკი”</v>
      </c>
    </row>
    <row r="2" spans="1:9">
      <c r="A2" s="44" t="s">
        <v>191</v>
      </c>
      <c r="B2" s="87">
        <f>'1. key ratios'!B2</f>
        <v>44104</v>
      </c>
    </row>
    <row r="4" spans="1:9" ht="15.75" thickBot="1">
      <c r="A4" s="44" t="s">
        <v>419</v>
      </c>
      <c r="B4" s="116" t="s">
        <v>463</v>
      </c>
    </row>
    <row r="5" spans="1:9">
      <c r="A5" s="162"/>
      <c r="B5" s="163"/>
      <c r="C5" s="164" t="s">
        <v>0</v>
      </c>
      <c r="D5" s="164" t="s">
        <v>1</v>
      </c>
      <c r="E5" s="164" t="s">
        <v>2</v>
      </c>
      <c r="F5" s="164" t="s">
        <v>3</v>
      </c>
      <c r="G5" s="165" t="s">
        <v>4</v>
      </c>
      <c r="H5" s="166" t="s">
        <v>5</v>
      </c>
      <c r="I5" s="167"/>
    </row>
    <row r="6" spans="1:9" ht="15" customHeight="1">
      <c r="A6" s="168"/>
      <c r="B6" s="169"/>
      <c r="C6" s="542" t="s">
        <v>455</v>
      </c>
      <c r="D6" s="546" t="s">
        <v>476</v>
      </c>
      <c r="E6" s="547"/>
      <c r="F6" s="542" t="s">
        <v>482</v>
      </c>
      <c r="G6" s="542" t="s">
        <v>483</v>
      </c>
      <c r="H6" s="544" t="s">
        <v>457</v>
      </c>
      <c r="I6" s="167"/>
    </row>
    <row r="7" spans="1:9" ht="90">
      <c r="A7" s="168"/>
      <c r="B7" s="169"/>
      <c r="C7" s="543"/>
      <c r="D7" s="170" t="s">
        <v>458</v>
      </c>
      <c r="E7" s="170" t="s">
        <v>456</v>
      </c>
      <c r="F7" s="543"/>
      <c r="G7" s="543"/>
      <c r="H7" s="545"/>
      <c r="I7" s="167"/>
    </row>
    <row r="8" spans="1:9">
      <c r="A8" s="171">
        <v>1</v>
      </c>
      <c r="B8" s="104" t="s">
        <v>218</v>
      </c>
      <c r="C8" s="172">
        <v>439885696.99283707</v>
      </c>
      <c r="D8" s="173"/>
      <c r="E8" s="172"/>
      <c r="F8" s="172">
        <v>169835874.94283697</v>
      </c>
      <c r="G8" s="174">
        <v>169835874.94283697</v>
      </c>
      <c r="H8" s="493">
        <f>G8/(C8+E8)</f>
        <v>0.38609092340095458</v>
      </c>
    </row>
    <row r="9" spans="1:9" ht="15" customHeight="1">
      <c r="A9" s="171">
        <v>2</v>
      </c>
      <c r="B9" s="104" t="s">
        <v>219</v>
      </c>
      <c r="C9" s="172">
        <v>0</v>
      </c>
      <c r="D9" s="173"/>
      <c r="E9" s="172"/>
      <c r="F9" s="172">
        <v>0</v>
      </c>
      <c r="G9" s="174">
        <v>0</v>
      </c>
      <c r="H9" s="494" t="s">
        <v>634</v>
      </c>
    </row>
    <row r="10" spans="1:9">
      <c r="A10" s="171">
        <v>3</v>
      </c>
      <c r="B10" s="104" t="s">
        <v>220</v>
      </c>
      <c r="C10" s="172">
        <v>0</v>
      </c>
      <c r="D10" s="173"/>
      <c r="E10" s="172"/>
      <c r="F10" s="172">
        <v>0</v>
      </c>
      <c r="G10" s="174">
        <v>0</v>
      </c>
      <c r="H10" s="494" t="s">
        <v>634</v>
      </c>
    </row>
    <row r="11" spans="1:9">
      <c r="A11" s="171">
        <v>4</v>
      </c>
      <c r="B11" s="104" t="s">
        <v>221</v>
      </c>
      <c r="C11" s="172">
        <v>0</v>
      </c>
      <c r="D11" s="173"/>
      <c r="E11" s="172"/>
      <c r="F11" s="172">
        <v>0</v>
      </c>
      <c r="G11" s="174">
        <v>0</v>
      </c>
      <c r="H11" s="494" t="s">
        <v>634</v>
      </c>
    </row>
    <row r="12" spans="1:9">
      <c r="A12" s="171">
        <v>5</v>
      </c>
      <c r="B12" s="104" t="s">
        <v>222</v>
      </c>
      <c r="C12" s="172">
        <v>0</v>
      </c>
      <c r="D12" s="173"/>
      <c r="E12" s="172"/>
      <c r="F12" s="172">
        <v>0</v>
      </c>
      <c r="G12" s="174">
        <v>0</v>
      </c>
      <c r="H12" s="494" t="s">
        <v>634</v>
      </c>
    </row>
    <row r="13" spans="1:9">
      <c r="A13" s="171">
        <v>6</v>
      </c>
      <c r="B13" s="104" t="s">
        <v>223</v>
      </c>
      <c r="C13" s="172">
        <v>381234531.18551975</v>
      </c>
      <c r="D13" s="173"/>
      <c r="E13" s="172"/>
      <c r="F13" s="172">
        <v>77312712.60031648</v>
      </c>
      <c r="G13" s="174">
        <v>77312712.60031648</v>
      </c>
      <c r="H13" s="493">
        <f t="shared" ref="H13:H22" si="0">G13/(C13+E13)</f>
        <v>0.20279567110539071</v>
      </c>
    </row>
    <row r="14" spans="1:9">
      <c r="A14" s="171">
        <v>7</v>
      </c>
      <c r="B14" s="104" t="s">
        <v>73</v>
      </c>
      <c r="C14" s="172">
        <v>295884043.77282667</v>
      </c>
      <c r="D14" s="173">
        <v>94085026.424012989</v>
      </c>
      <c r="E14" s="172">
        <v>25690861.268368002</v>
      </c>
      <c r="F14" s="173">
        <v>321574905.04119468</v>
      </c>
      <c r="G14" s="175">
        <v>310559977.78200597</v>
      </c>
      <c r="H14" s="493">
        <f>G14/(C14+E14)</f>
        <v>0.96574693147222523</v>
      </c>
    </row>
    <row r="15" spans="1:9">
      <c r="A15" s="171">
        <v>8</v>
      </c>
      <c r="B15" s="104" t="s">
        <v>74</v>
      </c>
      <c r="C15" s="172">
        <v>933802680.70563316</v>
      </c>
      <c r="D15" s="173">
        <v>70126414.569953114</v>
      </c>
      <c r="E15" s="172">
        <v>18962783.803505525</v>
      </c>
      <c r="F15" s="173">
        <v>714574098.38185406</v>
      </c>
      <c r="G15" s="175">
        <v>710136072.49871171</v>
      </c>
      <c r="H15" s="493">
        <f t="shared" si="0"/>
        <v>0.74534195345186149</v>
      </c>
    </row>
    <row r="16" spans="1:9">
      <c r="A16" s="171">
        <v>9</v>
      </c>
      <c r="B16" s="104" t="s">
        <v>75</v>
      </c>
      <c r="C16" s="172">
        <v>141681595.50562906</v>
      </c>
      <c r="D16" s="173"/>
      <c r="E16" s="172"/>
      <c r="F16" s="173">
        <v>49588558.426970169</v>
      </c>
      <c r="G16" s="175">
        <v>49588558.426970169</v>
      </c>
      <c r="H16" s="493">
        <f t="shared" si="0"/>
        <v>0.35</v>
      </c>
    </row>
    <row r="17" spans="1:8">
      <c r="A17" s="171">
        <v>10</v>
      </c>
      <c r="B17" s="104" t="s">
        <v>69</v>
      </c>
      <c r="C17" s="172">
        <v>9261884.0089999754</v>
      </c>
      <c r="D17" s="173"/>
      <c r="E17" s="172"/>
      <c r="F17" s="173">
        <v>9719350.2829999756</v>
      </c>
      <c r="G17" s="175">
        <v>9263802.8229999766</v>
      </c>
      <c r="H17" s="493">
        <f t="shared" si="0"/>
        <v>1.0002071731840019</v>
      </c>
    </row>
    <row r="18" spans="1:8">
      <c r="A18" s="171">
        <v>11</v>
      </c>
      <c r="B18" s="104" t="s">
        <v>70</v>
      </c>
      <c r="C18" s="172">
        <v>105686661.14508986</v>
      </c>
      <c r="D18" s="173"/>
      <c r="E18" s="172"/>
      <c r="F18" s="173">
        <v>148630133.61993173</v>
      </c>
      <c r="G18" s="175">
        <v>148510230.09993172</v>
      </c>
      <c r="H18" s="493">
        <f t="shared" si="0"/>
        <v>1.4051936970177565</v>
      </c>
    </row>
    <row r="19" spans="1:8">
      <c r="A19" s="171">
        <v>12</v>
      </c>
      <c r="B19" s="104" t="s">
        <v>71</v>
      </c>
      <c r="C19" s="172">
        <v>0</v>
      </c>
      <c r="D19" s="173"/>
      <c r="E19" s="172"/>
      <c r="F19" s="173">
        <v>0</v>
      </c>
      <c r="G19" s="175">
        <v>0</v>
      </c>
      <c r="H19" s="494" t="s">
        <v>634</v>
      </c>
    </row>
    <row r="20" spans="1:8">
      <c r="A20" s="171">
        <v>13</v>
      </c>
      <c r="B20" s="104" t="s">
        <v>72</v>
      </c>
      <c r="C20" s="172">
        <v>0</v>
      </c>
      <c r="D20" s="173"/>
      <c r="E20" s="172"/>
      <c r="F20" s="173">
        <v>0</v>
      </c>
      <c r="G20" s="175">
        <v>0</v>
      </c>
      <c r="H20" s="494" t="s">
        <v>634</v>
      </c>
    </row>
    <row r="21" spans="1:8">
      <c r="A21" s="171">
        <v>14</v>
      </c>
      <c r="B21" s="104" t="s">
        <v>251</v>
      </c>
      <c r="C21" s="172">
        <v>414613201.73699999</v>
      </c>
      <c r="D21" s="173"/>
      <c r="E21" s="172"/>
      <c r="F21" s="173">
        <v>174058254.86300001</v>
      </c>
      <c r="G21" s="175">
        <v>174058254.86300001</v>
      </c>
      <c r="H21" s="493">
        <f t="shared" si="0"/>
        <v>0.41980876183824389</v>
      </c>
    </row>
    <row r="22" spans="1:8" ht="15.75" thickBot="1">
      <c r="A22" s="176"/>
      <c r="B22" s="177" t="s">
        <v>68</v>
      </c>
      <c r="C22" s="178">
        <f>SUM(C8:C21)</f>
        <v>2722050295.0535359</v>
      </c>
      <c r="D22" s="178">
        <f>SUM(D8:D21)</f>
        <v>164211440.9939661</v>
      </c>
      <c r="E22" s="178">
        <f>SUM(E8:E21)</f>
        <v>44653645.071873531</v>
      </c>
      <c r="F22" s="178">
        <f>SUM(F8:F21)</f>
        <v>1665293888.1591041</v>
      </c>
      <c r="G22" s="178">
        <f>SUM(G8:G21)</f>
        <v>1649265484.036773</v>
      </c>
      <c r="H22" s="495">
        <f t="shared" si="0"/>
        <v>0.59611202345055203</v>
      </c>
    </row>
    <row r="28" spans="1:8" ht="10.5" customHeight="1"/>
  </sheetData>
  <mergeCells count="5">
    <mergeCell ref="C6:C7"/>
    <mergeCell ref="F6:F7"/>
    <mergeCell ref="G6:G7"/>
    <mergeCell ref="H6:H7"/>
    <mergeCell ref="D6:E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activeCell="G34" sqref="G34"/>
      <selection pane="topRight" activeCell="G34" sqref="G34"/>
      <selection pane="bottomLeft" activeCell="G34" sqref="G34"/>
      <selection pane="bottomRight" activeCell="G34" sqref="G34"/>
    </sheetView>
  </sheetViews>
  <sheetFormatPr defaultColWidth="9.140625" defaultRowHeight="15"/>
  <cols>
    <col min="1" max="1" width="10.42578125" style="44" bestFit="1" customWidth="1"/>
    <col min="2" max="2" width="94.42578125" style="44" customWidth="1"/>
    <col min="3" max="7" width="12.7109375" style="44" customWidth="1"/>
    <col min="8" max="8" width="13.5703125" style="44" bestFit="1" customWidth="1"/>
    <col min="9" max="11" width="12.7109375" style="44" customWidth="1"/>
    <col min="12" max="16384" width="9.140625" style="44"/>
  </cols>
  <sheetData>
    <row r="1" spans="1:11">
      <c r="A1" s="44" t="s">
        <v>190</v>
      </c>
      <c r="B1" s="44" t="str">
        <f>Info!C2</f>
        <v>სს ”ლიბერთი ბანკი”</v>
      </c>
    </row>
    <row r="2" spans="1:11">
      <c r="A2" s="44" t="s">
        <v>191</v>
      </c>
      <c r="B2" s="87">
        <f>'1. key ratios'!B2</f>
        <v>44104</v>
      </c>
      <c r="C2" s="85"/>
      <c r="D2" s="85"/>
    </row>
    <row r="3" spans="1:11">
      <c r="B3" s="85"/>
      <c r="C3" s="85"/>
      <c r="D3" s="85"/>
    </row>
    <row r="4" spans="1:11" ht="15.75" thickBot="1">
      <c r="A4" s="44" t="s">
        <v>525</v>
      </c>
      <c r="B4" s="116" t="s">
        <v>524</v>
      </c>
      <c r="C4" s="85"/>
      <c r="D4" s="85"/>
    </row>
    <row r="5" spans="1:11" ht="30" customHeight="1">
      <c r="A5" s="551"/>
      <c r="B5" s="552"/>
      <c r="C5" s="549" t="s">
        <v>557</v>
      </c>
      <c r="D5" s="549"/>
      <c r="E5" s="549"/>
      <c r="F5" s="549" t="s">
        <v>558</v>
      </c>
      <c r="G5" s="549"/>
      <c r="H5" s="549"/>
      <c r="I5" s="549" t="s">
        <v>559</v>
      </c>
      <c r="J5" s="549"/>
      <c r="K5" s="550"/>
    </row>
    <row r="6" spans="1:11">
      <c r="A6" s="117"/>
      <c r="B6" s="118"/>
      <c r="C6" s="119" t="s">
        <v>27</v>
      </c>
      <c r="D6" s="119" t="s">
        <v>97</v>
      </c>
      <c r="E6" s="119" t="s">
        <v>68</v>
      </c>
      <c r="F6" s="119" t="s">
        <v>27</v>
      </c>
      <c r="G6" s="119" t="s">
        <v>97</v>
      </c>
      <c r="H6" s="119" t="s">
        <v>68</v>
      </c>
      <c r="I6" s="119" t="s">
        <v>27</v>
      </c>
      <c r="J6" s="119" t="s">
        <v>97</v>
      </c>
      <c r="K6" s="120" t="s">
        <v>68</v>
      </c>
    </row>
    <row r="7" spans="1:11">
      <c r="A7" s="121" t="s">
        <v>495</v>
      </c>
      <c r="B7" s="122"/>
      <c r="C7" s="122"/>
      <c r="D7" s="122"/>
      <c r="E7" s="122"/>
      <c r="F7" s="122"/>
      <c r="G7" s="122"/>
      <c r="H7" s="122"/>
      <c r="I7" s="122"/>
      <c r="J7" s="122"/>
      <c r="K7" s="123"/>
    </row>
    <row r="8" spans="1:11">
      <c r="A8" s="124">
        <v>1</v>
      </c>
      <c r="B8" s="125" t="s">
        <v>495</v>
      </c>
      <c r="C8" s="126"/>
      <c r="D8" s="126"/>
      <c r="E8" s="126"/>
      <c r="F8" s="127">
        <v>485072412.73068982</v>
      </c>
      <c r="G8" s="127">
        <v>515451721.58524346</v>
      </c>
      <c r="H8" s="127">
        <v>1000524134.3159331</v>
      </c>
      <c r="I8" s="127">
        <v>460803462.89612466</v>
      </c>
      <c r="J8" s="127">
        <v>215198058.19031227</v>
      </c>
      <c r="K8" s="128">
        <v>676001521.08643699</v>
      </c>
    </row>
    <row r="9" spans="1:11">
      <c r="A9" s="121" t="s">
        <v>496</v>
      </c>
      <c r="B9" s="122"/>
      <c r="C9" s="129"/>
      <c r="D9" s="129"/>
      <c r="E9" s="129"/>
      <c r="F9" s="129"/>
      <c r="G9" s="129"/>
      <c r="H9" s="129"/>
      <c r="I9" s="129"/>
      <c r="J9" s="129"/>
      <c r="K9" s="130"/>
    </row>
    <row r="10" spans="1:11">
      <c r="A10" s="131">
        <v>2</v>
      </c>
      <c r="B10" s="132" t="s">
        <v>497</v>
      </c>
      <c r="C10" s="133">
        <v>758450711.01455176</v>
      </c>
      <c r="D10" s="134">
        <v>359051074.18464935</v>
      </c>
      <c r="E10" s="134">
        <v>1117501785.1992004</v>
      </c>
      <c r="F10" s="134">
        <v>121183703.68738475</v>
      </c>
      <c r="G10" s="134">
        <v>64621916.301234648</v>
      </c>
      <c r="H10" s="134">
        <v>185805619.98861945</v>
      </c>
      <c r="I10" s="134">
        <v>29600344.955121029</v>
      </c>
      <c r="J10" s="134">
        <v>15841710.766930899</v>
      </c>
      <c r="K10" s="135">
        <v>45442055.722051948</v>
      </c>
    </row>
    <row r="11" spans="1:11">
      <c r="A11" s="131">
        <v>3</v>
      </c>
      <c r="B11" s="132" t="s">
        <v>498</v>
      </c>
      <c r="C11" s="133">
        <v>551883312.30663061</v>
      </c>
      <c r="D11" s="134">
        <v>398414428.04103386</v>
      </c>
      <c r="E11" s="134">
        <v>950297740.34766436</v>
      </c>
      <c r="F11" s="134">
        <v>206769951.13310054</v>
      </c>
      <c r="G11" s="134">
        <v>154248671.48330951</v>
      </c>
      <c r="H11" s="134">
        <v>361018622.61641014</v>
      </c>
      <c r="I11" s="134">
        <v>169882183.07636952</v>
      </c>
      <c r="J11" s="134">
        <v>98288966.229526237</v>
      </c>
      <c r="K11" s="135">
        <v>268171149.30589584</v>
      </c>
    </row>
    <row r="12" spans="1:11">
      <c r="A12" s="131">
        <v>4</v>
      </c>
      <c r="B12" s="132" t="s">
        <v>499</v>
      </c>
      <c r="C12" s="133">
        <v>0</v>
      </c>
      <c r="D12" s="134">
        <v>0</v>
      </c>
      <c r="E12" s="134">
        <v>0</v>
      </c>
      <c r="F12" s="134">
        <v>0</v>
      </c>
      <c r="G12" s="134">
        <v>0</v>
      </c>
      <c r="H12" s="134">
        <v>0</v>
      </c>
      <c r="I12" s="134">
        <v>0</v>
      </c>
      <c r="J12" s="134">
        <v>0</v>
      </c>
      <c r="K12" s="135">
        <v>0</v>
      </c>
    </row>
    <row r="13" spans="1:11">
      <c r="A13" s="131">
        <v>5</v>
      </c>
      <c r="B13" s="132" t="s">
        <v>500</v>
      </c>
      <c r="C13" s="133">
        <v>5035869.1391304294</v>
      </c>
      <c r="D13" s="134">
        <v>0</v>
      </c>
      <c r="E13" s="134">
        <v>5035869.1391304294</v>
      </c>
      <c r="F13" s="134">
        <v>3690.2332608635807</v>
      </c>
      <c r="G13" s="134">
        <v>0</v>
      </c>
      <c r="H13" s="134">
        <v>3690.2332608635807</v>
      </c>
      <c r="I13" s="134">
        <v>3690.2332608635807</v>
      </c>
      <c r="J13" s="134">
        <v>0</v>
      </c>
      <c r="K13" s="135">
        <v>3690.2332608635807</v>
      </c>
    </row>
    <row r="14" spans="1:11">
      <c r="A14" s="131">
        <v>6</v>
      </c>
      <c r="B14" s="132" t="s">
        <v>515</v>
      </c>
      <c r="C14" s="133">
        <v>56310548.630760863</v>
      </c>
      <c r="D14" s="134">
        <v>22738270.271111768</v>
      </c>
      <c r="E14" s="134">
        <v>79048818.901872635</v>
      </c>
      <c r="F14" s="134">
        <v>17171493.611254394</v>
      </c>
      <c r="G14" s="134">
        <v>21271316.98400468</v>
      </c>
      <c r="H14" s="134">
        <v>38442810.595259078</v>
      </c>
      <c r="I14" s="134">
        <v>5301698.9215141442</v>
      </c>
      <c r="J14" s="134">
        <v>7031649.7667070916</v>
      </c>
      <c r="K14" s="135">
        <v>12333348.688221237</v>
      </c>
    </row>
    <row r="15" spans="1:11">
      <c r="A15" s="131">
        <v>7</v>
      </c>
      <c r="B15" s="132" t="s">
        <v>502</v>
      </c>
      <c r="C15" s="133">
        <v>87245252.439676777</v>
      </c>
      <c r="D15" s="134">
        <v>56773129.500345461</v>
      </c>
      <c r="E15" s="134">
        <v>144018381.94002223</v>
      </c>
      <c r="F15" s="134">
        <v>39370502.754451089</v>
      </c>
      <c r="G15" s="134">
        <v>8299326.035543479</v>
      </c>
      <c r="H15" s="134">
        <v>47669828.789994575</v>
      </c>
      <c r="I15" s="134">
        <v>39027685.646929353</v>
      </c>
      <c r="J15" s="134">
        <v>8626914.5604087189</v>
      </c>
      <c r="K15" s="135">
        <v>47654600.207338072</v>
      </c>
    </row>
    <row r="16" spans="1:11">
      <c r="A16" s="131">
        <v>8</v>
      </c>
      <c r="B16" s="136" t="s">
        <v>503</v>
      </c>
      <c r="C16" s="133">
        <v>1458925693.5307503</v>
      </c>
      <c r="D16" s="134">
        <v>836976901.99714041</v>
      </c>
      <c r="E16" s="134">
        <v>2295902595.5278907</v>
      </c>
      <c r="F16" s="134">
        <v>384499341.41945165</v>
      </c>
      <c r="G16" s="134">
        <v>248441230.80409232</v>
      </c>
      <c r="H16" s="134">
        <v>632940572.22354412</v>
      </c>
      <c r="I16" s="134">
        <v>243815602.83319494</v>
      </c>
      <c r="J16" s="134">
        <v>129789241.32357293</v>
      </c>
      <c r="K16" s="135">
        <v>373604844.15676785</v>
      </c>
    </row>
    <row r="17" spans="1:11">
      <c r="A17" s="121" t="s">
        <v>504</v>
      </c>
      <c r="B17" s="122"/>
      <c r="C17" s="129"/>
      <c r="D17" s="129"/>
      <c r="E17" s="129"/>
      <c r="F17" s="129"/>
      <c r="G17" s="129"/>
      <c r="H17" s="129"/>
      <c r="I17" s="129"/>
      <c r="J17" s="129"/>
      <c r="K17" s="130"/>
    </row>
    <row r="18" spans="1:11">
      <c r="A18" s="131">
        <v>9</v>
      </c>
      <c r="B18" s="132" t="s">
        <v>505</v>
      </c>
      <c r="C18" s="133">
        <v>15750000</v>
      </c>
      <c r="D18" s="134">
        <v>0</v>
      </c>
      <c r="E18" s="134">
        <v>15750000</v>
      </c>
      <c r="F18" s="134">
        <v>0</v>
      </c>
      <c r="G18" s="134">
        <v>0</v>
      </c>
      <c r="H18" s="134">
        <v>0</v>
      </c>
      <c r="I18" s="134">
        <v>0</v>
      </c>
      <c r="J18" s="134">
        <v>0</v>
      </c>
      <c r="K18" s="135">
        <v>0</v>
      </c>
    </row>
    <row r="19" spans="1:11">
      <c r="A19" s="131">
        <v>10</v>
      </c>
      <c r="B19" s="132" t="s">
        <v>506</v>
      </c>
      <c r="C19" s="133">
        <v>1010193880.3514185</v>
      </c>
      <c r="D19" s="134">
        <v>541352083.65756869</v>
      </c>
      <c r="E19" s="134">
        <v>1551545964.0089881</v>
      </c>
      <c r="F19" s="134">
        <v>66771005.93243511</v>
      </c>
      <c r="G19" s="134">
        <v>9538220.4811396785</v>
      </c>
      <c r="H19" s="134">
        <v>76309226.41357477</v>
      </c>
      <c r="I19" s="134">
        <v>91040265.691456869</v>
      </c>
      <c r="J19" s="134">
        <v>310182290.01861697</v>
      </c>
      <c r="K19" s="135">
        <v>401222555.71007383</v>
      </c>
    </row>
    <row r="20" spans="1:11">
      <c r="A20" s="131">
        <v>11</v>
      </c>
      <c r="B20" s="132" t="s">
        <v>507</v>
      </c>
      <c r="C20" s="133">
        <v>23984757.66380436</v>
      </c>
      <c r="D20" s="134">
        <v>3763110.3945223643</v>
      </c>
      <c r="E20" s="134">
        <v>27747868.058326736</v>
      </c>
      <c r="F20" s="134">
        <v>1634898.1506634422</v>
      </c>
      <c r="G20" s="134">
        <v>0</v>
      </c>
      <c r="H20" s="134">
        <v>1634898.1506634422</v>
      </c>
      <c r="I20" s="134">
        <v>1634898.1506634422</v>
      </c>
      <c r="J20" s="134">
        <v>0</v>
      </c>
      <c r="K20" s="135">
        <v>1634898.1506634422</v>
      </c>
    </row>
    <row r="21" spans="1:11" ht="15.75" thickBot="1">
      <c r="A21" s="137">
        <v>12</v>
      </c>
      <c r="B21" s="138" t="s">
        <v>508</v>
      </c>
      <c r="C21" s="139">
        <v>1049928638.0152229</v>
      </c>
      <c r="D21" s="140">
        <v>545115194.052091</v>
      </c>
      <c r="E21" s="139">
        <v>1595043832.0673139</v>
      </c>
      <c r="F21" s="140">
        <v>68405904.083098546</v>
      </c>
      <c r="G21" s="140">
        <v>9538220.4811396785</v>
      </c>
      <c r="H21" s="140">
        <v>77944124.564238206</v>
      </c>
      <c r="I21" s="140">
        <v>92675163.842120305</v>
      </c>
      <c r="J21" s="140">
        <v>310182290.01861697</v>
      </c>
      <c r="K21" s="141">
        <v>402857453.86073726</v>
      </c>
    </row>
    <row r="22" spans="1:11" ht="45.75" customHeight="1" thickBot="1">
      <c r="A22" s="142"/>
      <c r="B22" s="143"/>
      <c r="C22" s="143"/>
      <c r="D22" s="143"/>
      <c r="E22" s="143"/>
      <c r="F22" s="548" t="s">
        <v>509</v>
      </c>
      <c r="G22" s="549"/>
      <c r="H22" s="549"/>
      <c r="I22" s="548" t="s">
        <v>510</v>
      </c>
      <c r="J22" s="549"/>
      <c r="K22" s="550"/>
    </row>
    <row r="23" spans="1:11">
      <c r="A23" s="144">
        <v>13</v>
      </c>
      <c r="B23" s="145" t="s">
        <v>495</v>
      </c>
      <c r="C23" s="146"/>
      <c r="D23" s="146"/>
      <c r="E23" s="146"/>
      <c r="F23" s="147">
        <v>485072412.73068982</v>
      </c>
      <c r="G23" s="147">
        <v>515451721.58524346</v>
      </c>
      <c r="H23" s="147">
        <v>1000524134.3159332</v>
      </c>
      <c r="I23" s="148">
        <v>460803462.89612466</v>
      </c>
      <c r="J23" s="148">
        <v>215198058.19031227</v>
      </c>
      <c r="K23" s="149">
        <v>676001521.08643699</v>
      </c>
    </row>
    <row r="24" spans="1:11" ht="15.75" thickBot="1">
      <c r="A24" s="150">
        <v>14</v>
      </c>
      <c r="B24" s="151" t="s">
        <v>511</v>
      </c>
      <c r="C24" s="152"/>
      <c r="D24" s="153"/>
      <c r="E24" s="154"/>
      <c r="F24" s="155">
        <v>316093437.33635312</v>
      </c>
      <c r="G24" s="155">
        <v>238903010.32295263</v>
      </c>
      <c r="H24" s="155">
        <v>554996447.65930593</v>
      </c>
      <c r="I24" s="155">
        <v>151140438.99107462</v>
      </c>
      <c r="J24" s="155">
        <v>32447310.330893233</v>
      </c>
      <c r="K24" s="156">
        <v>93401211.039191961</v>
      </c>
    </row>
    <row r="25" spans="1:11" ht="15.75" thickBot="1">
      <c r="A25" s="157">
        <v>15</v>
      </c>
      <c r="B25" s="158" t="s">
        <v>512</v>
      </c>
      <c r="C25" s="159"/>
      <c r="D25" s="159"/>
      <c r="E25" s="159"/>
      <c r="F25" s="160">
        <v>1.534585522617248</v>
      </c>
      <c r="G25" s="160">
        <v>2.1575773402287739</v>
      </c>
      <c r="H25" s="160">
        <v>1.8027577267127339</v>
      </c>
      <c r="I25" s="160">
        <v>3.0488429567373214</v>
      </c>
      <c r="J25" s="160">
        <v>6.6322310230263124</v>
      </c>
      <c r="K25" s="161">
        <v>7.2376098078940414</v>
      </c>
    </row>
    <row r="28" spans="1:11" ht="45">
      <c r="B28" s="61" t="s">
        <v>556</v>
      </c>
    </row>
  </sheetData>
  <mergeCells count="6">
    <mergeCell ref="F22:H22"/>
    <mergeCell ref="I22:K22"/>
    <mergeCell ref="A5:B5"/>
    <mergeCell ref="C5:E5"/>
    <mergeCell ref="F5:H5"/>
    <mergeCell ref="I5:K5"/>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3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activeCell="G34" sqref="G34"/>
      <selection pane="topRight" activeCell="G34" sqref="G34"/>
      <selection pane="bottomLeft" activeCell="G34" sqref="G34"/>
      <selection pane="bottomRight" activeCell="G34" sqref="G34"/>
    </sheetView>
  </sheetViews>
  <sheetFormatPr defaultColWidth="9.140625" defaultRowHeight="15"/>
  <cols>
    <col min="1" max="1" width="10.42578125" style="44" bestFit="1" customWidth="1"/>
    <col min="2" max="2" width="60.7109375" style="44" customWidth="1"/>
    <col min="3" max="3" width="18.7109375" style="44" customWidth="1"/>
    <col min="4" max="4" width="11.85546875" style="44" customWidth="1"/>
    <col min="5" max="5" width="18.28515625" style="44" bestFit="1" customWidth="1"/>
    <col min="6" max="13" width="10.7109375" style="44" customWidth="1"/>
    <col min="14" max="14" width="31" style="44" bestFit="1" customWidth="1"/>
    <col min="15" max="16384" width="9.140625" style="86"/>
  </cols>
  <sheetData>
    <row r="1" spans="1:14">
      <c r="A1" s="85" t="s">
        <v>190</v>
      </c>
      <c r="B1" s="44" t="str">
        <f>Info!C2</f>
        <v>სს ”ლიბერთი ბანკი”</v>
      </c>
    </row>
    <row r="2" spans="1:14" ht="14.25" customHeight="1">
      <c r="A2" s="44" t="s">
        <v>191</v>
      </c>
      <c r="B2" s="87">
        <f>'1. key ratios'!B2</f>
        <v>44104</v>
      </c>
      <c r="C2" s="63"/>
    </row>
    <row r="3" spans="1:14" ht="14.25" customHeight="1"/>
    <row r="4" spans="1:14" ht="15.75" thickBot="1">
      <c r="A4" s="44" t="s">
        <v>420</v>
      </c>
      <c r="B4" s="42" t="s">
        <v>77</v>
      </c>
    </row>
    <row r="5" spans="1:14" s="92" customFormat="1">
      <c r="A5" s="88"/>
      <c r="B5" s="89"/>
      <c r="C5" s="90" t="s">
        <v>0</v>
      </c>
      <c r="D5" s="90" t="s">
        <v>1</v>
      </c>
      <c r="E5" s="90" t="s">
        <v>2</v>
      </c>
      <c r="F5" s="90" t="s">
        <v>3</v>
      </c>
      <c r="G5" s="90" t="s">
        <v>4</v>
      </c>
      <c r="H5" s="90" t="s">
        <v>5</v>
      </c>
      <c r="I5" s="90" t="s">
        <v>240</v>
      </c>
      <c r="J5" s="90" t="s">
        <v>241</v>
      </c>
      <c r="K5" s="90" t="s">
        <v>242</v>
      </c>
      <c r="L5" s="90" t="s">
        <v>243</v>
      </c>
      <c r="M5" s="90" t="s">
        <v>244</v>
      </c>
      <c r="N5" s="91" t="s">
        <v>245</v>
      </c>
    </row>
    <row r="6" spans="1:14" ht="45">
      <c r="A6" s="93"/>
      <c r="B6" s="94"/>
      <c r="C6" s="95" t="s">
        <v>87</v>
      </c>
      <c r="D6" s="96" t="s">
        <v>76</v>
      </c>
      <c r="E6" s="97" t="s">
        <v>86</v>
      </c>
      <c r="F6" s="98">
        <v>0</v>
      </c>
      <c r="G6" s="98">
        <v>0.2</v>
      </c>
      <c r="H6" s="98">
        <v>0.35</v>
      </c>
      <c r="I6" s="98">
        <v>0.5</v>
      </c>
      <c r="J6" s="98">
        <v>0.75</v>
      </c>
      <c r="K6" s="98">
        <v>1</v>
      </c>
      <c r="L6" s="98">
        <v>1.5</v>
      </c>
      <c r="M6" s="98">
        <v>2.5</v>
      </c>
      <c r="N6" s="99" t="s">
        <v>77</v>
      </c>
    </row>
    <row r="7" spans="1:14">
      <c r="A7" s="100">
        <v>1</v>
      </c>
      <c r="B7" s="101" t="s">
        <v>78</v>
      </c>
      <c r="C7" s="102">
        <f>SUM(C8:C13)</f>
        <v>256619273.32840002</v>
      </c>
      <c r="D7" s="94"/>
      <c r="E7" s="102">
        <f t="shared" ref="E7:M7" si="0">SUM(E8:E13)</f>
        <v>12517002.406268001</v>
      </c>
      <c r="F7" s="102">
        <f>SUM(F8:F13)</f>
        <v>0</v>
      </c>
      <c r="G7" s="102">
        <f t="shared" si="0"/>
        <v>0</v>
      </c>
      <c r="H7" s="102">
        <f t="shared" si="0"/>
        <v>0</v>
      </c>
      <c r="I7" s="102">
        <f t="shared" si="0"/>
        <v>0</v>
      </c>
      <c r="J7" s="102">
        <f t="shared" si="0"/>
        <v>0</v>
      </c>
      <c r="K7" s="102">
        <f t="shared" si="0"/>
        <v>12517002.406268001</v>
      </c>
      <c r="L7" s="102">
        <f t="shared" si="0"/>
        <v>0</v>
      </c>
      <c r="M7" s="102">
        <f t="shared" si="0"/>
        <v>0</v>
      </c>
      <c r="N7" s="103">
        <f>SUM(N8:N13)</f>
        <v>12517002.406268001</v>
      </c>
    </row>
    <row r="8" spans="1:14">
      <c r="A8" s="100">
        <v>1.1000000000000001</v>
      </c>
      <c r="B8" s="104" t="s">
        <v>79</v>
      </c>
      <c r="C8" s="105">
        <v>190064010.33340001</v>
      </c>
      <c r="D8" s="496">
        <v>0.02</v>
      </c>
      <c r="E8" s="102">
        <f>C8*D8</f>
        <v>3801280.2066680002</v>
      </c>
      <c r="F8" s="499"/>
      <c r="G8" s="499"/>
      <c r="H8" s="499"/>
      <c r="I8" s="499"/>
      <c r="J8" s="499"/>
      <c r="K8" s="499">
        <v>3801280.2066680002</v>
      </c>
      <c r="L8" s="499"/>
      <c r="M8" s="499"/>
      <c r="N8" s="103">
        <f>SUMPRODUCT($F$6:$M$6,F8:M8)</f>
        <v>3801280.2066680002</v>
      </c>
    </row>
    <row r="9" spans="1:14">
      <c r="A9" s="100">
        <v>1.2</v>
      </c>
      <c r="B9" s="104" t="s">
        <v>80</v>
      </c>
      <c r="C9" s="105">
        <v>0</v>
      </c>
      <c r="D9" s="496">
        <v>0.05</v>
      </c>
      <c r="E9" s="102">
        <f>C9*D9</f>
        <v>0</v>
      </c>
      <c r="F9" s="499"/>
      <c r="G9" s="499"/>
      <c r="H9" s="499"/>
      <c r="I9" s="499"/>
      <c r="J9" s="499"/>
      <c r="K9" s="499">
        <v>0</v>
      </c>
      <c r="L9" s="499"/>
      <c r="M9" s="499"/>
      <c r="N9" s="103">
        <f t="shared" ref="N9:N12" si="1">SUMPRODUCT($F$6:$M$6,F9:M9)</f>
        <v>0</v>
      </c>
    </row>
    <row r="10" spans="1:14">
      <c r="A10" s="100">
        <v>1.3</v>
      </c>
      <c r="B10" s="104" t="s">
        <v>81</v>
      </c>
      <c r="C10" s="105">
        <v>10033576.994999999</v>
      </c>
      <c r="D10" s="496">
        <v>0.08</v>
      </c>
      <c r="E10" s="102">
        <f>C10*D10</f>
        <v>802686.1595999999</v>
      </c>
      <c r="F10" s="499"/>
      <c r="G10" s="499"/>
      <c r="H10" s="499"/>
      <c r="I10" s="499"/>
      <c r="J10" s="499"/>
      <c r="K10" s="499">
        <v>802686.1595999999</v>
      </c>
      <c r="L10" s="499"/>
      <c r="M10" s="499"/>
      <c r="N10" s="103">
        <f>SUMPRODUCT($F$6:$M$6,F10:M10)</f>
        <v>802686.1595999999</v>
      </c>
    </row>
    <row r="11" spans="1:14">
      <c r="A11" s="100">
        <v>1.4</v>
      </c>
      <c r="B11" s="104" t="s">
        <v>82</v>
      </c>
      <c r="C11" s="105">
        <v>0</v>
      </c>
      <c r="D11" s="496">
        <v>0.11</v>
      </c>
      <c r="E11" s="102">
        <f>C11*D11</f>
        <v>0</v>
      </c>
      <c r="F11" s="499"/>
      <c r="G11" s="499"/>
      <c r="H11" s="499"/>
      <c r="I11" s="499"/>
      <c r="J11" s="499"/>
      <c r="K11" s="499">
        <v>0</v>
      </c>
      <c r="L11" s="499"/>
      <c r="M11" s="499"/>
      <c r="N11" s="103">
        <f t="shared" si="1"/>
        <v>0</v>
      </c>
    </row>
    <row r="12" spans="1:14">
      <c r="A12" s="100">
        <v>1.5</v>
      </c>
      <c r="B12" s="104" t="s">
        <v>83</v>
      </c>
      <c r="C12" s="105">
        <v>56521686</v>
      </c>
      <c r="D12" s="496">
        <v>0.14000000000000001</v>
      </c>
      <c r="E12" s="102">
        <f>C12*D12</f>
        <v>7913036.040000001</v>
      </c>
      <c r="F12" s="499"/>
      <c r="G12" s="499"/>
      <c r="H12" s="499"/>
      <c r="I12" s="499"/>
      <c r="J12" s="499"/>
      <c r="K12" s="499">
        <v>7913036.040000001</v>
      </c>
      <c r="L12" s="499"/>
      <c r="M12" s="499"/>
      <c r="N12" s="103">
        <f t="shared" si="1"/>
        <v>7913036.040000001</v>
      </c>
    </row>
    <row r="13" spans="1:14">
      <c r="A13" s="100">
        <v>1.6</v>
      </c>
      <c r="B13" s="106" t="s">
        <v>84</v>
      </c>
      <c r="C13" s="105">
        <v>0</v>
      </c>
      <c r="D13" s="497"/>
      <c r="E13" s="105"/>
      <c r="F13" s="499"/>
      <c r="G13" s="499"/>
      <c r="H13" s="499"/>
      <c r="I13" s="499"/>
      <c r="J13" s="499"/>
      <c r="K13" s="499">
        <v>0</v>
      </c>
      <c r="L13" s="499"/>
      <c r="M13" s="499"/>
      <c r="N13" s="103">
        <f>SUMPRODUCT($F$6:$M$6,F13:M13)</f>
        <v>0</v>
      </c>
    </row>
    <row r="14" spans="1:14">
      <c r="A14" s="100">
        <v>2</v>
      </c>
      <c r="B14" s="107" t="s">
        <v>85</v>
      </c>
      <c r="C14" s="102">
        <f>SUM(C15:C20)</f>
        <v>0</v>
      </c>
      <c r="D14" s="498"/>
      <c r="E14" s="102">
        <f t="shared" ref="E14" si="2">SUM(E15:E20)</f>
        <v>0</v>
      </c>
      <c r="F14" s="500">
        <f>SUM(F15:F20)</f>
        <v>0</v>
      </c>
      <c r="G14" s="500">
        <f t="shared" ref="G14:M14" si="3">SUM(G15:G20)</f>
        <v>0</v>
      </c>
      <c r="H14" s="500">
        <f t="shared" si="3"/>
        <v>0</v>
      </c>
      <c r="I14" s="500">
        <f t="shared" si="3"/>
        <v>0</v>
      </c>
      <c r="J14" s="500">
        <f t="shared" si="3"/>
        <v>0</v>
      </c>
      <c r="K14" s="500">
        <f t="shared" si="3"/>
        <v>0</v>
      </c>
      <c r="L14" s="500">
        <f t="shared" si="3"/>
        <v>0</v>
      </c>
      <c r="M14" s="500">
        <f t="shared" si="3"/>
        <v>0</v>
      </c>
      <c r="N14" s="103">
        <f>SUM(N15:N20)</f>
        <v>0</v>
      </c>
    </row>
    <row r="15" spans="1:14">
      <c r="A15" s="100">
        <v>2.1</v>
      </c>
      <c r="B15" s="106" t="s">
        <v>79</v>
      </c>
      <c r="C15" s="105">
        <v>0</v>
      </c>
      <c r="D15" s="496">
        <v>5.0000000000000001E-3</v>
      </c>
      <c r="E15" s="102">
        <f>C15*D15</f>
        <v>0</v>
      </c>
      <c r="F15" s="500"/>
      <c r="G15" s="500"/>
      <c r="H15" s="500"/>
      <c r="I15" s="500"/>
      <c r="J15" s="500"/>
      <c r="K15" s="500"/>
      <c r="L15" s="500"/>
      <c r="M15" s="500"/>
      <c r="N15" s="103">
        <f>SUMPRODUCT($F$6:$M$6,F15:M15)</f>
        <v>0</v>
      </c>
    </row>
    <row r="16" spans="1:14">
      <c r="A16" s="100">
        <v>2.2000000000000002</v>
      </c>
      <c r="B16" s="106" t="s">
        <v>80</v>
      </c>
      <c r="C16" s="105">
        <v>0</v>
      </c>
      <c r="D16" s="496">
        <v>0.01</v>
      </c>
      <c r="E16" s="102">
        <f>C16*D16</f>
        <v>0</v>
      </c>
      <c r="F16" s="500"/>
      <c r="G16" s="500"/>
      <c r="H16" s="500"/>
      <c r="I16" s="500"/>
      <c r="J16" s="500"/>
      <c r="K16" s="500"/>
      <c r="L16" s="500"/>
      <c r="M16" s="500"/>
      <c r="N16" s="103">
        <f t="shared" ref="N16:N20" si="4">SUMPRODUCT($F$6:$M$6,F16:M16)</f>
        <v>0</v>
      </c>
    </row>
    <row r="17" spans="1:14">
      <c r="A17" s="100">
        <v>2.2999999999999998</v>
      </c>
      <c r="B17" s="106" t="s">
        <v>81</v>
      </c>
      <c r="C17" s="105">
        <v>0</v>
      </c>
      <c r="D17" s="496">
        <v>0.02</v>
      </c>
      <c r="E17" s="102">
        <f>C17*D17</f>
        <v>0</v>
      </c>
      <c r="F17" s="500"/>
      <c r="G17" s="500"/>
      <c r="H17" s="500"/>
      <c r="I17" s="500"/>
      <c r="J17" s="500"/>
      <c r="K17" s="500"/>
      <c r="L17" s="500"/>
      <c r="M17" s="500"/>
      <c r="N17" s="103">
        <f t="shared" si="4"/>
        <v>0</v>
      </c>
    </row>
    <row r="18" spans="1:14">
      <c r="A18" s="100">
        <v>2.4</v>
      </c>
      <c r="B18" s="106" t="s">
        <v>82</v>
      </c>
      <c r="C18" s="105">
        <v>0</v>
      </c>
      <c r="D18" s="496">
        <v>0.03</v>
      </c>
      <c r="E18" s="102">
        <f>C18*D18</f>
        <v>0</v>
      </c>
      <c r="F18" s="500"/>
      <c r="G18" s="500"/>
      <c r="H18" s="500"/>
      <c r="I18" s="500"/>
      <c r="J18" s="500"/>
      <c r="K18" s="500"/>
      <c r="L18" s="500"/>
      <c r="M18" s="500"/>
      <c r="N18" s="103">
        <f t="shared" si="4"/>
        <v>0</v>
      </c>
    </row>
    <row r="19" spans="1:14">
      <c r="A19" s="100">
        <v>2.5</v>
      </c>
      <c r="B19" s="106" t="s">
        <v>83</v>
      </c>
      <c r="C19" s="105">
        <v>0</v>
      </c>
      <c r="D19" s="496">
        <v>0.04</v>
      </c>
      <c r="E19" s="102">
        <f>C19*D19</f>
        <v>0</v>
      </c>
      <c r="F19" s="500"/>
      <c r="G19" s="500"/>
      <c r="H19" s="500"/>
      <c r="I19" s="500"/>
      <c r="J19" s="500"/>
      <c r="K19" s="500"/>
      <c r="L19" s="500"/>
      <c r="M19" s="500"/>
      <c r="N19" s="103">
        <f t="shared" si="4"/>
        <v>0</v>
      </c>
    </row>
    <row r="20" spans="1:14">
      <c r="A20" s="100">
        <v>2.6</v>
      </c>
      <c r="B20" s="106" t="s">
        <v>84</v>
      </c>
      <c r="C20" s="105"/>
      <c r="D20" s="497"/>
      <c r="E20" s="108"/>
      <c r="F20" s="500"/>
      <c r="G20" s="500"/>
      <c r="H20" s="500"/>
      <c r="I20" s="500"/>
      <c r="J20" s="500"/>
      <c r="K20" s="500"/>
      <c r="L20" s="500"/>
      <c r="M20" s="500"/>
      <c r="N20" s="103">
        <f t="shared" si="4"/>
        <v>0</v>
      </c>
    </row>
    <row r="21" spans="1:14" ht="15.75" thickBot="1">
      <c r="A21" s="109">
        <v>3</v>
      </c>
      <c r="B21" s="110" t="s">
        <v>68</v>
      </c>
      <c r="C21" s="111">
        <f>C14+C7</f>
        <v>256619273.32840002</v>
      </c>
      <c r="D21" s="112"/>
      <c r="E21" s="111">
        <f>E14+E7</f>
        <v>12517002.406268001</v>
      </c>
      <c r="F21" s="113">
        <f>F7+F14</f>
        <v>0</v>
      </c>
      <c r="G21" s="113">
        <f t="shared" ref="G21:L21" si="5">G7+G14</f>
        <v>0</v>
      </c>
      <c r="H21" s="113">
        <f t="shared" si="5"/>
        <v>0</v>
      </c>
      <c r="I21" s="113">
        <f t="shared" si="5"/>
        <v>0</v>
      </c>
      <c r="J21" s="113">
        <f t="shared" si="5"/>
        <v>0</v>
      </c>
      <c r="K21" s="113">
        <f t="shared" si="5"/>
        <v>12517002.406268001</v>
      </c>
      <c r="L21" s="113">
        <f t="shared" si="5"/>
        <v>0</v>
      </c>
      <c r="M21" s="113">
        <f>M7+M14</f>
        <v>0</v>
      </c>
      <c r="N21" s="114">
        <f>N14+N7</f>
        <v>12517002.406268001</v>
      </c>
    </row>
    <row r="22" spans="1:14">
      <c r="E22" s="115"/>
      <c r="F22" s="115"/>
      <c r="G22" s="115"/>
      <c r="H22" s="115"/>
      <c r="I22" s="115"/>
      <c r="J22" s="115"/>
      <c r="K22" s="115"/>
      <c r="L22" s="115"/>
      <c r="M22" s="11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3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Normal="100" workbookViewId="0">
      <selection activeCell="F16" sqref="F16"/>
    </sheetView>
  </sheetViews>
  <sheetFormatPr defaultColWidth="9.140625" defaultRowHeight="15"/>
  <cols>
    <col min="1" max="1" width="11.42578125" style="44" customWidth="1"/>
    <col min="2" max="2" width="77.5703125" style="61" customWidth="1"/>
    <col min="3" max="3" width="17.7109375" style="44" customWidth="1"/>
    <col min="4" max="16384" width="9.140625" style="44"/>
  </cols>
  <sheetData>
    <row r="1" spans="1:3">
      <c r="A1" s="44" t="s">
        <v>190</v>
      </c>
      <c r="B1" s="44" t="str">
        <f>Info!C2</f>
        <v>სს ”ლიბერთი ბანკი”</v>
      </c>
    </row>
    <row r="2" spans="1:3">
      <c r="A2" s="44" t="s">
        <v>191</v>
      </c>
      <c r="B2" s="63">
        <f>'1. key ratios'!B2</f>
        <v>44104</v>
      </c>
    </row>
    <row r="3" spans="1:3">
      <c r="B3" s="44"/>
    </row>
    <row r="4" spans="1:3">
      <c r="A4" s="44" t="s">
        <v>601</v>
      </c>
      <c r="B4" s="44" t="s">
        <v>560</v>
      </c>
    </row>
    <row r="5" spans="1:3">
      <c r="A5" s="64"/>
      <c r="B5" s="64" t="s">
        <v>561</v>
      </c>
      <c r="C5" s="65"/>
    </row>
    <row r="6" spans="1:3">
      <c r="A6" s="66">
        <v>1</v>
      </c>
      <c r="B6" s="67" t="s">
        <v>613</v>
      </c>
      <c r="C6" s="68">
        <v>2789414316.2835355</v>
      </c>
    </row>
    <row r="7" spans="1:3">
      <c r="A7" s="66">
        <v>2</v>
      </c>
      <c r="B7" s="67" t="s">
        <v>562</v>
      </c>
      <c r="C7" s="68">
        <v>-83260381.163731396</v>
      </c>
    </row>
    <row r="8" spans="1:3">
      <c r="A8" s="69">
        <v>3</v>
      </c>
      <c r="B8" s="70" t="s">
        <v>563</v>
      </c>
      <c r="C8" s="71">
        <f>C6+C7</f>
        <v>2706153935.1198039</v>
      </c>
    </row>
    <row r="9" spans="1:3">
      <c r="A9" s="72"/>
      <c r="B9" s="72" t="s">
        <v>564</v>
      </c>
      <c r="C9" s="73"/>
    </row>
    <row r="10" spans="1:3">
      <c r="A10" s="66">
        <v>4</v>
      </c>
      <c r="B10" s="74" t="s">
        <v>565</v>
      </c>
      <c r="C10" s="68">
        <v>0</v>
      </c>
    </row>
    <row r="11" spans="1:3">
      <c r="A11" s="66">
        <v>5</v>
      </c>
      <c r="B11" s="75" t="s">
        <v>566</v>
      </c>
      <c r="C11" s="68">
        <v>0</v>
      </c>
    </row>
    <row r="12" spans="1:3">
      <c r="A12" s="66" t="s">
        <v>567</v>
      </c>
      <c r="B12" s="67" t="s">
        <v>568</v>
      </c>
      <c r="C12" s="71">
        <f>'15. CCR'!E21</f>
        <v>12517002.406268001</v>
      </c>
    </row>
    <row r="13" spans="1:3" ht="30">
      <c r="A13" s="76">
        <v>6</v>
      </c>
      <c r="B13" s="77" t="s">
        <v>569</v>
      </c>
      <c r="C13" s="68">
        <v>0</v>
      </c>
    </row>
    <row r="14" spans="1:3">
      <c r="A14" s="76">
        <v>7</v>
      </c>
      <c r="B14" s="78" t="s">
        <v>570</v>
      </c>
      <c r="C14" s="68">
        <v>0</v>
      </c>
    </row>
    <row r="15" spans="1:3">
      <c r="A15" s="79">
        <v>8</v>
      </c>
      <c r="B15" s="67" t="s">
        <v>571</v>
      </c>
      <c r="C15" s="68">
        <v>0</v>
      </c>
    </row>
    <row r="16" spans="1:3" ht="30">
      <c r="A16" s="76">
        <v>9</v>
      </c>
      <c r="B16" s="78" t="s">
        <v>572</v>
      </c>
      <c r="C16" s="68">
        <v>0</v>
      </c>
    </row>
    <row r="17" spans="1:3">
      <c r="A17" s="76">
        <v>10</v>
      </c>
      <c r="B17" s="78" t="s">
        <v>573</v>
      </c>
      <c r="C17" s="68">
        <v>0</v>
      </c>
    </row>
    <row r="18" spans="1:3">
      <c r="A18" s="69">
        <v>11</v>
      </c>
      <c r="B18" s="80" t="s">
        <v>574</v>
      </c>
      <c r="C18" s="71">
        <f>SUM(C10:C17)</f>
        <v>12517002.406268001</v>
      </c>
    </row>
    <row r="19" spans="1:3">
      <c r="A19" s="72"/>
      <c r="B19" s="72" t="s">
        <v>575</v>
      </c>
      <c r="C19" s="73"/>
    </row>
    <row r="20" spans="1:3" ht="30">
      <c r="A20" s="76">
        <v>12</v>
      </c>
      <c r="B20" s="74" t="s">
        <v>576</v>
      </c>
      <c r="C20" s="68">
        <v>0</v>
      </c>
    </row>
    <row r="21" spans="1:3">
      <c r="A21" s="76">
        <v>13</v>
      </c>
      <c r="B21" s="74" t="s">
        <v>577</v>
      </c>
      <c r="C21" s="68">
        <v>0</v>
      </c>
    </row>
    <row r="22" spans="1:3">
      <c r="A22" s="76">
        <v>14</v>
      </c>
      <c r="B22" s="74" t="s">
        <v>578</v>
      </c>
      <c r="C22" s="68">
        <v>0</v>
      </c>
    </row>
    <row r="23" spans="1:3" ht="30">
      <c r="A23" s="76" t="s">
        <v>579</v>
      </c>
      <c r="B23" s="74" t="s">
        <v>580</v>
      </c>
      <c r="C23" s="68">
        <v>0</v>
      </c>
    </row>
    <row r="24" spans="1:3">
      <c r="A24" s="76">
        <v>15</v>
      </c>
      <c r="B24" s="74" t="s">
        <v>581</v>
      </c>
      <c r="C24" s="68">
        <v>0</v>
      </c>
    </row>
    <row r="25" spans="1:3">
      <c r="A25" s="76" t="s">
        <v>582</v>
      </c>
      <c r="B25" s="67" t="s">
        <v>583</v>
      </c>
      <c r="C25" s="68">
        <v>0</v>
      </c>
    </row>
    <row r="26" spans="1:3">
      <c r="A26" s="69">
        <v>16</v>
      </c>
      <c r="B26" s="80" t="s">
        <v>584</v>
      </c>
      <c r="C26" s="71">
        <f>SUM(C20:C25)</f>
        <v>0</v>
      </c>
    </row>
    <row r="27" spans="1:3">
      <c r="A27" s="72"/>
      <c r="B27" s="72" t="s">
        <v>585</v>
      </c>
      <c r="C27" s="73"/>
    </row>
    <row r="28" spans="1:3">
      <c r="A28" s="66">
        <v>17</v>
      </c>
      <c r="B28" s="67" t="s">
        <v>586</v>
      </c>
      <c r="C28" s="68">
        <v>164211440.9939661</v>
      </c>
    </row>
    <row r="29" spans="1:3">
      <c r="A29" s="66">
        <v>18</v>
      </c>
      <c r="B29" s="67" t="s">
        <v>587</v>
      </c>
      <c r="C29" s="68">
        <v>-127602856.25711447</v>
      </c>
    </row>
    <row r="30" spans="1:3">
      <c r="A30" s="69">
        <v>19</v>
      </c>
      <c r="B30" s="80" t="s">
        <v>588</v>
      </c>
      <c r="C30" s="71">
        <f>C28+C29</f>
        <v>36608584.736851633</v>
      </c>
    </row>
    <row r="31" spans="1:3">
      <c r="A31" s="81"/>
      <c r="B31" s="72" t="s">
        <v>589</v>
      </c>
      <c r="C31" s="73"/>
    </row>
    <row r="32" spans="1:3">
      <c r="A32" s="66" t="s">
        <v>590</v>
      </c>
      <c r="B32" s="74" t="s">
        <v>591</v>
      </c>
      <c r="C32" s="82"/>
    </row>
    <row r="33" spans="1:3">
      <c r="A33" s="66" t="s">
        <v>592</v>
      </c>
      <c r="B33" s="75" t="s">
        <v>593</v>
      </c>
      <c r="C33" s="82"/>
    </row>
    <row r="34" spans="1:3">
      <c r="A34" s="72"/>
      <c r="B34" s="72" t="s">
        <v>594</v>
      </c>
      <c r="C34" s="73"/>
    </row>
    <row r="35" spans="1:3">
      <c r="A35" s="69">
        <v>20</v>
      </c>
      <c r="B35" s="80" t="s">
        <v>89</v>
      </c>
      <c r="C35" s="71">
        <f>'1. key ratios'!C9</f>
        <v>199334863.8362686</v>
      </c>
    </row>
    <row r="36" spans="1:3">
      <c r="A36" s="69">
        <v>21</v>
      </c>
      <c r="B36" s="80" t="s">
        <v>595</v>
      </c>
      <c r="C36" s="71">
        <f>C8+C18+C26+C30</f>
        <v>2755279522.2629237</v>
      </c>
    </row>
    <row r="37" spans="1:3">
      <c r="A37" s="72"/>
      <c r="B37" s="72" t="s">
        <v>560</v>
      </c>
      <c r="C37" s="73"/>
    </row>
    <row r="38" spans="1:3">
      <c r="A38" s="69">
        <v>22</v>
      </c>
      <c r="B38" s="80" t="s">
        <v>560</v>
      </c>
      <c r="C38" s="83">
        <f>IFERROR(C35/C36,0)</f>
        <v>7.2346512295984391E-2</v>
      </c>
    </row>
    <row r="39" spans="1:3">
      <c r="A39" s="72"/>
      <c r="B39" s="72" t="s">
        <v>596</v>
      </c>
      <c r="C39" s="73"/>
    </row>
    <row r="40" spans="1:3">
      <c r="A40" s="84" t="s">
        <v>597</v>
      </c>
      <c r="B40" s="74" t="s">
        <v>598</v>
      </c>
      <c r="C40" s="82"/>
    </row>
    <row r="41" spans="1:3" ht="22.5" customHeight="1">
      <c r="A41" s="84" t="s">
        <v>599</v>
      </c>
      <c r="B41" s="75" t="s">
        <v>600</v>
      </c>
      <c r="C41" s="82"/>
    </row>
    <row r="43" spans="1:3">
      <c r="B43" s="61" t="s">
        <v>614</v>
      </c>
    </row>
  </sheetData>
  <pageMargins left="0.7" right="0.7" top="0.75" bottom="0.75" header="0.3" footer="0.3"/>
  <pageSetup paperSize="9" scale="7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85" zoomScaleNormal="85" workbookViewId="0">
      <selection activeCell="F39" sqref="F39"/>
    </sheetView>
  </sheetViews>
  <sheetFormatPr defaultColWidth="43.42578125" defaultRowHeight="11.25"/>
  <cols>
    <col min="1" max="1" width="5.28515625" style="21" customWidth="1"/>
    <col min="2" max="2" width="66.140625" style="22" customWidth="1"/>
    <col min="3" max="3" width="131.42578125" style="23" customWidth="1"/>
    <col min="4" max="5" width="10.28515625" style="13" customWidth="1"/>
    <col min="6" max="16384" width="43.42578125" style="13"/>
  </cols>
  <sheetData>
    <row r="1" spans="1:3" ht="12.75" thickTop="1" thickBot="1">
      <c r="A1" s="563" t="s">
        <v>328</v>
      </c>
      <c r="B1" s="564"/>
      <c r="C1" s="565"/>
    </row>
    <row r="2" spans="1:3" ht="26.25" customHeight="1">
      <c r="A2" s="14"/>
      <c r="B2" s="555" t="s">
        <v>329</v>
      </c>
      <c r="C2" s="555"/>
    </row>
    <row r="3" spans="1:3" s="19" customFormat="1" ht="11.25" customHeight="1">
      <c r="A3" s="18"/>
      <c r="B3" s="555" t="s">
        <v>422</v>
      </c>
      <c r="C3" s="555"/>
    </row>
    <row r="4" spans="1:3" ht="12" customHeight="1" thickBot="1">
      <c r="A4" s="556" t="s">
        <v>426</v>
      </c>
      <c r="B4" s="557"/>
      <c r="C4" s="558"/>
    </row>
    <row r="5" spans="1:3" ht="12" thickTop="1">
      <c r="A5" s="15"/>
      <c r="B5" s="566" t="s">
        <v>330</v>
      </c>
      <c r="C5" s="567"/>
    </row>
    <row r="6" spans="1:3">
      <c r="A6" s="14"/>
      <c r="B6" s="553" t="s">
        <v>423</v>
      </c>
      <c r="C6" s="554"/>
    </row>
    <row r="7" spans="1:3">
      <c r="A7" s="14"/>
      <c r="B7" s="553" t="s">
        <v>331</v>
      </c>
      <c r="C7" s="554"/>
    </row>
    <row r="8" spans="1:3">
      <c r="A8" s="14"/>
      <c r="B8" s="553" t="s">
        <v>424</v>
      </c>
      <c r="C8" s="554"/>
    </row>
    <row r="9" spans="1:3">
      <c r="A9" s="14"/>
      <c r="B9" s="561" t="s">
        <v>425</v>
      </c>
      <c r="C9" s="562"/>
    </row>
    <row r="10" spans="1:3">
      <c r="A10" s="14"/>
      <c r="B10" s="559" t="s">
        <v>332</v>
      </c>
      <c r="C10" s="560" t="s">
        <v>332</v>
      </c>
    </row>
    <row r="11" spans="1:3">
      <c r="A11" s="14"/>
      <c r="B11" s="559" t="s">
        <v>333</v>
      </c>
      <c r="C11" s="560" t="s">
        <v>333</v>
      </c>
    </row>
    <row r="12" spans="1:3">
      <c r="A12" s="14"/>
      <c r="B12" s="559" t="s">
        <v>334</v>
      </c>
      <c r="C12" s="560" t="s">
        <v>334</v>
      </c>
    </row>
    <row r="13" spans="1:3">
      <c r="A13" s="14"/>
      <c r="B13" s="559" t="s">
        <v>335</v>
      </c>
      <c r="C13" s="560" t="s">
        <v>335</v>
      </c>
    </row>
    <row r="14" spans="1:3">
      <c r="A14" s="14"/>
      <c r="B14" s="559" t="s">
        <v>336</v>
      </c>
      <c r="C14" s="560" t="s">
        <v>336</v>
      </c>
    </row>
    <row r="15" spans="1:3" ht="21.75" customHeight="1">
      <c r="A15" s="14"/>
      <c r="B15" s="559" t="s">
        <v>337</v>
      </c>
      <c r="C15" s="560" t="s">
        <v>337</v>
      </c>
    </row>
    <row r="16" spans="1:3">
      <c r="A16" s="14"/>
      <c r="B16" s="559" t="s">
        <v>338</v>
      </c>
      <c r="C16" s="560" t="s">
        <v>339</v>
      </c>
    </row>
    <row r="17" spans="1:3">
      <c r="A17" s="14"/>
      <c r="B17" s="559" t="s">
        <v>340</v>
      </c>
      <c r="C17" s="560" t="s">
        <v>341</v>
      </c>
    </row>
    <row r="18" spans="1:3">
      <c r="A18" s="14"/>
      <c r="B18" s="559" t="s">
        <v>342</v>
      </c>
      <c r="C18" s="560" t="s">
        <v>343</v>
      </c>
    </row>
    <row r="19" spans="1:3">
      <c r="A19" s="14"/>
      <c r="B19" s="559" t="s">
        <v>344</v>
      </c>
      <c r="C19" s="560" t="s">
        <v>344</v>
      </c>
    </row>
    <row r="20" spans="1:3">
      <c r="A20" s="14"/>
      <c r="B20" s="559" t="s">
        <v>345</v>
      </c>
      <c r="C20" s="560" t="s">
        <v>345</v>
      </c>
    </row>
    <row r="21" spans="1:3">
      <c r="A21" s="14"/>
      <c r="B21" s="559" t="s">
        <v>346</v>
      </c>
      <c r="C21" s="560" t="s">
        <v>346</v>
      </c>
    </row>
    <row r="22" spans="1:3" ht="23.25" customHeight="1">
      <c r="A22" s="14"/>
      <c r="B22" s="559" t="s">
        <v>347</v>
      </c>
      <c r="C22" s="560" t="s">
        <v>348</v>
      </c>
    </row>
    <row r="23" spans="1:3">
      <c r="A23" s="14"/>
      <c r="B23" s="559" t="s">
        <v>349</v>
      </c>
      <c r="C23" s="560" t="s">
        <v>349</v>
      </c>
    </row>
    <row r="24" spans="1:3">
      <c r="A24" s="14"/>
      <c r="B24" s="559" t="s">
        <v>350</v>
      </c>
      <c r="C24" s="560" t="s">
        <v>351</v>
      </c>
    </row>
    <row r="25" spans="1:3" ht="12" thickBot="1">
      <c r="A25" s="16"/>
      <c r="B25" s="572" t="s">
        <v>352</v>
      </c>
      <c r="C25" s="573"/>
    </row>
    <row r="26" spans="1:3" ht="12.75" thickTop="1" thickBot="1">
      <c r="A26" s="556" t="s">
        <v>436</v>
      </c>
      <c r="B26" s="557"/>
      <c r="C26" s="558"/>
    </row>
    <row r="27" spans="1:3" ht="12.75" thickTop="1" thickBot="1">
      <c r="A27" s="17"/>
      <c r="B27" s="574" t="s">
        <v>353</v>
      </c>
      <c r="C27" s="575"/>
    </row>
    <row r="28" spans="1:3" ht="12.75" thickTop="1" thickBot="1">
      <c r="A28" s="556" t="s">
        <v>427</v>
      </c>
      <c r="B28" s="557"/>
      <c r="C28" s="558"/>
    </row>
    <row r="29" spans="1:3" ht="12" thickTop="1">
      <c r="A29" s="15"/>
      <c r="B29" s="568" t="s">
        <v>354</v>
      </c>
      <c r="C29" s="569" t="s">
        <v>355</v>
      </c>
    </row>
    <row r="30" spans="1:3">
      <c r="A30" s="14"/>
      <c r="B30" s="570" t="s">
        <v>356</v>
      </c>
      <c r="C30" s="571" t="s">
        <v>357</v>
      </c>
    </row>
    <row r="31" spans="1:3">
      <c r="A31" s="14"/>
      <c r="B31" s="570" t="s">
        <v>358</v>
      </c>
      <c r="C31" s="571" t="s">
        <v>359</v>
      </c>
    </row>
    <row r="32" spans="1:3">
      <c r="A32" s="14"/>
      <c r="B32" s="570" t="s">
        <v>360</v>
      </c>
      <c r="C32" s="571" t="s">
        <v>361</v>
      </c>
    </row>
    <row r="33" spans="1:3">
      <c r="A33" s="14"/>
      <c r="B33" s="570" t="s">
        <v>362</v>
      </c>
      <c r="C33" s="571" t="s">
        <v>363</v>
      </c>
    </row>
    <row r="34" spans="1:3">
      <c r="A34" s="14"/>
      <c r="B34" s="570" t="s">
        <v>364</v>
      </c>
      <c r="C34" s="571" t="s">
        <v>365</v>
      </c>
    </row>
    <row r="35" spans="1:3" ht="23.25" customHeight="1">
      <c r="A35" s="14"/>
      <c r="B35" s="570" t="s">
        <v>366</v>
      </c>
      <c r="C35" s="571" t="s">
        <v>367</v>
      </c>
    </row>
    <row r="36" spans="1:3" ht="24" customHeight="1">
      <c r="A36" s="14"/>
      <c r="B36" s="570" t="s">
        <v>368</v>
      </c>
      <c r="C36" s="571" t="s">
        <v>369</v>
      </c>
    </row>
    <row r="37" spans="1:3" ht="24.75" customHeight="1">
      <c r="A37" s="14"/>
      <c r="B37" s="570" t="s">
        <v>370</v>
      </c>
      <c r="C37" s="571" t="s">
        <v>371</v>
      </c>
    </row>
    <row r="38" spans="1:3" ht="23.25" customHeight="1">
      <c r="A38" s="14"/>
      <c r="B38" s="570" t="s">
        <v>428</v>
      </c>
      <c r="C38" s="571" t="s">
        <v>372</v>
      </c>
    </row>
    <row r="39" spans="1:3" ht="39.75" customHeight="1">
      <c r="A39" s="14"/>
      <c r="B39" s="559" t="s">
        <v>443</v>
      </c>
      <c r="C39" s="560" t="s">
        <v>373</v>
      </c>
    </row>
    <row r="40" spans="1:3" ht="12" customHeight="1">
      <c r="A40" s="14"/>
      <c r="B40" s="570" t="s">
        <v>374</v>
      </c>
      <c r="C40" s="571" t="s">
        <v>375</v>
      </c>
    </row>
    <row r="41" spans="1:3" ht="27" customHeight="1" thickBot="1">
      <c r="A41" s="16"/>
      <c r="B41" s="576" t="s">
        <v>376</v>
      </c>
      <c r="C41" s="577" t="s">
        <v>377</v>
      </c>
    </row>
    <row r="42" spans="1:3" ht="12.75" thickTop="1" thickBot="1">
      <c r="A42" s="556" t="s">
        <v>429</v>
      </c>
      <c r="B42" s="557"/>
      <c r="C42" s="558"/>
    </row>
    <row r="43" spans="1:3" ht="12" thickTop="1">
      <c r="A43" s="15"/>
      <c r="B43" s="566" t="s">
        <v>466</v>
      </c>
      <c r="C43" s="567" t="s">
        <v>378</v>
      </c>
    </row>
    <row r="44" spans="1:3">
      <c r="A44" s="14"/>
      <c r="B44" s="553" t="s">
        <v>465</v>
      </c>
      <c r="C44" s="554"/>
    </row>
    <row r="45" spans="1:3" ht="23.25" customHeight="1" thickBot="1">
      <c r="A45" s="16"/>
      <c r="B45" s="578" t="s">
        <v>379</v>
      </c>
      <c r="C45" s="579" t="s">
        <v>380</v>
      </c>
    </row>
    <row r="46" spans="1:3" ht="11.25" customHeight="1" thickTop="1" thickBot="1">
      <c r="A46" s="556" t="s">
        <v>430</v>
      </c>
      <c r="B46" s="557"/>
      <c r="C46" s="558"/>
    </row>
    <row r="47" spans="1:3" ht="26.25" customHeight="1" thickTop="1">
      <c r="A47" s="14"/>
      <c r="B47" s="553" t="s">
        <v>431</v>
      </c>
      <c r="C47" s="554"/>
    </row>
    <row r="48" spans="1:3" ht="12" thickBot="1">
      <c r="A48" s="556" t="s">
        <v>432</v>
      </c>
      <c r="B48" s="557"/>
      <c r="C48" s="558"/>
    </row>
    <row r="49" spans="1:3" ht="12" thickTop="1">
      <c r="A49" s="15"/>
      <c r="B49" s="566" t="s">
        <v>381</v>
      </c>
      <c r="C49" s="567" t="s">
        <v>381</v>
      </c>
    </row>
    <row r="50" spans="1:3" ht="11.25" customHeight="1">
      <c r="A50" s="14"/>
      <c r="B50" s="553" t="s">
        <v>382</v>
      </c>
      <c r="C50" s="554" t="s">
        <v>382</v>
      </c>
    </row>
    <row r="51" spans="1:3">
      <c r="A51" s="14"/>
      <c r="B51" s="553" t="s">
        <v>383</v>
      </c>
      <c r="C51" s="554" t="s">
        <v>383</v>
      </c>
    </row>
    <row r="52" spans="1:3" ht="11.25" customHeight="1">
      <c r="A52" s="14"/>
      <c r="B52" s="553" t="s">
        <v>493</v>
      </c>
      <c r="C52" s="554" t="s">
        <v>384</v>
      </c>
    </row>
    <row r="53" spans="1:3" ht="33.6" customHeight="1">
      <c r="A53" s="14"/>
      <c r="B53" s="553" t="s">
        <v>385</v>
      </c>
      <c r="C53" s="554" t="s">
        <v>385</v>
      </c>
    </row>
    <row r="54" spans="1:3" ht="11.25" customHeight="1">
      <c r="A54" s="14"/>
      <c r="B54" s="553" t="s">
        <v>486</v>
      </c>
      <c r="C54" s="554" t="s">
        <v>386</v>
      </c>
    </row>
    <row r="55" spans="1:3" ht="11.25" customHeight="1" thickBot="1">
      <c r="A55" s="556" t="s">
        <v>433</v>
      </c>
      <c r="B55" s="557"/>
      <c r="C55" s="558"/>
    </row>
    <row r="56" spans="1:3" ht="12" thickTop="1">
      <c r="A56" s="15"/>
      <c r="B56" s="566" t="s">
        <v>381</v>
      </c>
      <c r="C56" s="567" t="s">
        <v>381</v>
      </c>
    </row>
    <row r="57" spans="1:3">
      <c r="A57" s="14"/>
      <c r="B57" s="553" t="s">
        <v>387</v>
      </c>
      <c r="C57" s="554" t="s">
        <v>387</v>
      </c>
    </row>
    <row r="58" spans="1:3">
      <c r="A58" s="14"/>
      <c r="B58" s="553" t="s">
        <v>439</v>
      </c>
      <c r="C58" s="554" t="s">
        <v>388</v>
      </c>
    </row>
    <row r="59" spans="1:3">
      <c r="A59" s="14"/>
      <c r="B59" s="553" t="s">
        <v>389</v>
      </c>
      <c r="C59" s="554" t="s">
        <v>389</v>
      </c>
    </row>
    <row r="60" spans="1:3">
      <c r="A60" s="14"/>
      <c r="B60" s="553" t="s">
        <v>390</v>
      </c>
      <c r="C60" s="554" t="s">
        <v>390</v>
      </c>
    </row>
    <row r="61" spans="1:3">
      <c r="A61" s="14"/>
      <c r="B61" s="553" t="s">
        <v>391</v>
      </c>
      <c r="C61" s="554" t="s">
        <v>391</v>
      </c>
    </row>
    <row r="62" spans="1:3">
      <c r="A62" s="14"/>
      <c r="B62" s="553" t="s">
        <v>440</v>
      </c>
      <c r="C62" s="554" t="s">
        <v>392</v>
      </c>
    </row>
    <row r="63" spans="1:3">
      <c r="A63" s="14"/>
      <c r="B63" s="553" t="s">
        <v>393</v>
      </c>
      <c r="C63" s="554" t="s">
        <v>393</v>
      </c>
    </row>
    <row r="64" spans="1:3" ht="12" thickBot="1">
      <c r="A64" s="16"/>
      <c r="B64" s="578" t="s">
        <v>394</v>
      </c>
      <c r="C64" s="579" t="s">
        <v>394</v>
      </c>
    </row>
    <row r="65" spans="1:3" ht="11.25" customHeight="1" thickTop="1">
      <c r="A65" s="580" t="s">
        <v>434</v>
      </c>
      <c r="B65" s="581"/>
      <c r="C65" s="582"/>
    </row>
    <row r="66" spans="1:3" ht="12" thickBot="1">
      <c r="A66" s="16"/>
      <c r="B66" s="578" t="s">
        <v>395</v>
      </c>
      <c r="C66" s="579" t="s">
        <v>395</v>
      </c>
    </row>
    <row r="67" spans="1:3" ht="11.25" customHeight="1" thickTop="1" thickBot="1">
      <c r="A67" s="556" t="s">
        <v>435</v>
      </c>
      <c r="B67" s="557"/>
      <c r="C67" s="558"/>
    </row>
    <row r="68" spans="1:3" ht="12" thickTop="1">
      <c r="A68" s="15"/>
      <c r="B68" s="566" t="s">
        <v>396</v>
      </c>
      <c r="C68" s="567" t="s">
        <v>396</v>
      </c>
    </row>
    <row r="69" spans="1:3">
      <c r="A69" s="14"/>
      <c r="B69" s="553" t="s">
        <v>397</v>
      </c>
      <c r="C69" s="554" t="s">
        <v>397</v>
      </c>
    </row>
    <row r="70" spans="1:3">
      <c r="A70" s="14"/>
      <c r="B70" s="553" t="s">
        <v>398</v>
      </c>
      <c r="C70" s="554" t="s">
        <v>398</v>
      </c>
    </row>
    <row r="71" spans="1:3" ht="38.25" customHeight="1">
      <c r="A71" s="14"/>
      <c r="B71" s="591" t="s">
        <v>442</v>
      </c>
      <c r="C71" s="592" t="s">
        <v>399</v>
      </c>
    </row>
    <row r="72" spans="1:3" ht="33.75" customHeight="1">
      <c r="A72" s="14"/>
      <c r="B72" s="591" t="s">
        <v>445</v>
      </c>
      <c r="C72" s="592" t="s">
        <v>400</v>
      </c>
    </row>
    <row r="73" spans="1:3" ht="15.75" customHeight="1">
      <c r="A73" s="14"/>
      <c r="B73" s="591" t="s">
        <v>441</v>
      </c>
      <c r="C73" s="592" t="s">
        <v>401</v>
      </c>
    </row>
    <row r="74" spans="1:3">
      <c r="A74" s="14"/>
      <c r="B74" s="553" t="s">
        <v>402</v>
      </c>
      <c r="C74" s="554" t="s">
        <v>402</v>
      </c>
    </row>
    <row r="75" spans="1:3" ht="12" thickBot="1">
      <c r="A75" s="16"/>
      <c r="B75" s="578" t="s">
        <v>403</v>
      </c>
      <c r="C75" s="579" t="s">
        <v>403</v>
      </c>
    </row>
    <row r="76" spans="1:3" ht="12" thickTop="1">
      <c r="A76" s="580" t="s">
        <v>469</v>
      </c>
      <c r="B76" s="581"/>
      <c r="C76" s="582"/>
    </row>
    <row r="77" spans="1:3">
      <c r="A77" s="14"/>
      <c r="B77" s="553" t="s">
        <v>395</v>
      </c>
      <c r="C77" s="554"/>
    </row>
    <row r="78" spans="1:3">
      <c r="A78" s="14"/>
      <c r="B78" s="553" t="s">
        <v>467</v>
      </c>
      <c r="C78" s="554"/>
    </row>
    <row r="79" spans="1:3">
      <c r="A79" s="14"/>
      <c r="B79" s="553" t="s">
        <v>468</v>
      </c>
      <c r="C79" s="554"/>
    </row>
    <row r="80" spans="1:3">
      <c r="A80" s="580" t="s">
        <v>470</v>
      </c>
      <c r="B80" s="581"/>
      <c r="C80" s="582"/>
    </row>
    <row r="81" spans="1:3">
      <c r="A81" s="14"/>
      <c r="B81" s="553" t="s">
        <v>395</v>
      </c>
      <c r="C81" s="554"/>
    </row>
    <row r="82" spans="1:3">
      <c r="A82" s="14"/>
      <c r="B82" s="553" t="s">
        <v>471</v>
      </c>
      <c r="C82" s="554"/>
    </row>
    <row r="83" spans="1:3" ht="76.5" customHeight="1">
      <c r="A83" s="14"/>
      <c r="B83" s="553" t="s">
        <v>485</v>
      </c>
      <c r="C83" s="554"/>
    </row>
    <row r="84" spans="1:3" ht="53.25" customHeight="1">
      <c r="A84" s="14"/>
      <c r="B84" s="553" t="s">
        <v>484</v>
      </c>
      <c r="C84" s="554"/>
    </row>
    <row r="85" spans="1:3">
      <c r="A85" s="14"/>
      <c r="B85" s="553" t="s">
        <v>472</v>
      </c>
      <c r="C85" s="554"/>
    </row>
    <row r="86" spans="1:3">
      <c r="A86" s="14"/>
      <c r="B86" s="553" t="s">
        <v>473</v>
      </c>
      <c r="C86" s="554"/>
    </row>
    <row r="87" spans="1:3">
      <c r="A87" s="14"/>
      <c r="B87" s="553" t="s">
        <v>474</v>
      </c>
      <c r="C87" s="554"/>
    </row>
    <row r="88" spans="1:3">
      <c r="A88" s="580" t="s">
        <v>475</v>
      </c>
      <c r="B88" s="581"/>
      <c r="C88" s="582"/>
    </row>
    <row r="89" spans="1:3">
      <c r="A89" s="14"/>
      <c r="B89" s="553" t="s">
        <v>395</v>
      </c>
      <c r="C89" s="554"/>
    </row>
    <row r="90" spans="1:3">
      <c r="A90" s="14"/>
      <c r="B90" s="553" t="s">
        <v>477</v>
      </c>
      <c r="C90" s="554"/>
    </row>
    <row r="91" spans="1:3" ht="12" customHeight="1">
      <c r="A91" s="14"/>
      <c r="B91" s="553" t="s">
        <v>478</v>
      </c>
      <c r="C91" s="554"/>
    </row>
    <row r="92" spans="1:3">
      <c r="A92" s="14"/>
      <c r="B92" s="553" t="s">
        <v>479</v>
      </c>
      <c r="C92" s="554"/>
    </row>
    <row r="93" spans="1:3" ht="24.75" customHeight="1">
      <c r="A93" s="14"/>
      <c r="B93" s="589" t="s">
        <v>521</v>
      </c>
      <c r="C93" s="590"/>
    </row>
    <row r="94" spans="1:3" ht="24" customHeight="1">
      <c r="A94" s="14"/>
      <c r="B94" s="589" t="s">
        <v>522</v>
      </c>
      <c r="C94" s="590"/>
    </row>
    <row r="95" spans="1:3" ht="13.5" customHeight="1">
      <c r="A95" s="14"/>
      <c r="B95" s="570" t="s">
        <v>480</v>
      </c>
      <c r="C95" s="571"/>
    </row>
    <row r="96" spans="1:3" ht="11.25" customHeight="1" thickBot="1">
      <c r="A96" s="583" t="s">
        <v>517</v>
      </c>
      <c r="B96" s="584"/>
      <c r="C96" s="585"/>
    </row>
    <row r="97" spans="1:3" ht="12.75" thickTop="1" thickBot="1">
      <c r="A97" s="588" t="s">
        <v>404</v>
      </c>
      <c r="B97" s="588"/>
      <c r="C97" s="588"/>
    </row>
    <row r="98" spans="1:3">
      <c r="A98" s="29">
        <v>2</v>
      </c>
      <c r="B98" s="26" t="s">
        <v>497</v>
      </c>
      <c r="C98" s="26" t="s">
        <v>518</v>
      </c>
    </row>
    <row r="99" spans="1:3">
      <c r="A99" s="20">
        <v>3</v>
      </c>
      <c r="B99" s="27" t="s">
        <v>498</v>
      </c>
      <c r="C99" s="28" t="s">
        <v>519</v>
      </c>
    </row>
    <row r="100" spans="1:3">
      <c r="A100" s="20">
        <v>4</v>
      </c>
      <c r="B100" s="27" t="s">
        <v>499</v>
      </c>
      <c r="C100" s="28" t="s">
        <v>523</v>
      </c>
    </row>
    <row r="101" spans="1:3" ht="11.25" customHeight="1">
      <c r="A101" s="20">
        <v>5</v>
      </c>
      <c r="B101" s="27" t="s">
        <v>500</v>
      </c>
      <c r="C101" s="28" t="s">
        <v>520</v>
      </c>
    </row>
    <row r="102" spans="1:3" ht="12" customHeight="1">
      <c r="A102" s="20">
        <v>6</v>
      </c>
      <c r="B102" s="27" t="s">
        <v>515</v>
      </c>
      <c r="C102" s="28" t="s">
        <v>501</v>
      </c>
    </row>
    <row r="103" spans="1:3" ht="12" customHeight="1">
      <c r="A103" s="20">
        <v>7</v>
      </c>
      <c r="B103" s="27" t="s">
        <v>502</v>
      </c>
      <c r="C103" s="28" t="s">
        <v>516</v>
      </c>
    </row>
    <row r="104" spans="1:3">
      <c r="A104" s="20">
        <v>8</v>
      </c>
      <c r="B104" s="27" t="s">
        <v>507</v>
      </c>
      <c r="C104" s="28" t="s">
        <v>527</v>
      </c>
    </row>
    <row r="105" spans="1:3" ht="11.25" customHeight="1">
      <c r="A105" s="580" t="s">
        <v>481</v>
      </c>
      <c r="B105" s="581"/>
      <c r="C105" s="582"/>
    </row>
    <row r="106" spans="1:3" ht="27.6" customHeight="1">
      <c r="A106" s="14"/>
      <c r="B106" s="586" t="s">
        <v>395</v>
      </c>
      <c r="C106" s="587"/>
    </row>
    <row r="107" spans="1:3">
      <c r="A107" s="13"/>
      <c r="B107" s="13"/>
      <c r="C107" s="13"/>
    </row>
    <row r="108" spans="1:3">
      <c r="A108" s="13"/>
      <c r="B108" s="13"/>
      <c r="C108" s="13"/>
    </row>
    <row r="109" spans="1:3">
      <c r="A109" s="13"/>
      <c r="B109" s="13"/>
      <c r="C109" s="13"/>
    </row>
    <row r="110" spans="1:3">
      <c r="A110" s="13"/>
      <c r="B110" s="13"/>
      <c r="C110" s="13"/>
    </row>
    <row r="111" spans="1:3">
      <c r="A111" s="13"/>
      <c r="B111" s="13"/>
      <c r="C111" s="13"/>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activeCell="G34" sqref="G34"/>
      <selection pane="topRight" activeCell="G34" sqref="G34"/>
      <selection pane="bottomLeft" activeCell="G34" sqref="G34"/>
      <selection pane="bottomRight" activeCell="C15" sqref="C15"/>
    </sheetView>
  </sheetViews>
  <sheetFormatPr defaultColWidth="9.140625" defaultRowHeight="15.75"/>
  <cols>
    <col min="1" max="1" width="9.42578125" style="43" bestFit="1" customWidth="1"/>
    <col min="2" max="2" width="81.7109375" style="43" customWidth="1"/>
    <col min="3" max="3" width="13.28515625" style="43" bestFit="1" customWidth="1"/>
    <col min="4" max="4" width="12.7109375" style="43" customWidth="1"/>
    <col min="5" max="7" width="12.7109375" style="44" customWidth="1"/>
    <col min="8" max="8" width="6.7109375" style="45" customWidth="1"/>
    <col min="9" max="16384" width="9.140625" style="45"/>
  </cols>
  <sheetData>
    <row r="1" spans="1:8">
      <c r="A1" s="41" t="s">
        <v>190</v>
      </c>
      <c r="B1" s="44" t="str">
        <f>Info!C2</f>
        <v>სს ”ლიბერთი ბანკი”</v>
      </c>
    </row>
    <row r="2" spans="1:8">
      <c r="A2" s="41" t="s">
        <v>191</v>
      </c>
      <c r="B2" s="501">
        <v>44104</v>
      </c>
      <c r="C2" s="46"/>
      <c r="D2" s="46"/>
      <c r="E2" s="47"/>
      <c r="F2" s="47"/>
      <c r="G2" s="47"/>
      <c r="H2" s="48"/>
    </row>
    <row r="3" spans="1:8">
      <c r="A3" s="41"/>
      <c r="C3" s="46"/>
      <c r="D3" s="46"/>
      <c r="E3" s="47"/>
      <c r="F3" s="47"/>
      <c r="G3" s="47"/>
      <c r="H3" s="48"/>
    </row>
    <row r="4" spans="1:8" ht="16.5" thickBot="1">
      <c r="A4" s="49" t="s">
        <v>407</v>
      </c>
      <c r="B4" s="50" t="s">
        <v>225</v>
      </c>
      <c r="C4" s="51"/>
      <c r="D4" s="51"/>
      <c r="E4" s="52"/>
      <c r="F4" s="52"/>
      <c r="G4" s="52"/>
      <c r="H4" s="48"/>
    </row>
    <row r="5" spans="1:8" ht="15">
      <c r="A5" s="53" t="s">
        <v>26</v>
      </c>
      <c r="B5" s="54"/>
      <c r="C5" s="439" t="s">
        <v>637</v>
      </c>
      <c r="D5" s="439" t="s">
        <v>635</v>
      </c>
      <c r="E5" s="439" t="s">
        <v>620</v>
      </c>
      <c r="F5" s="439" t="s">
        <v>621</v>
      </c>
      <c r="G5" s="440" t="s">
        <v>622</v>
      </c>
    </row>
    <row r="6" spans="1:8">
      <c r="A6" s="415"/>
      <c r="B6" s="416" t="s">
        <v>187</v>
      </c>
      <c r="C6" s="55"/>
      <c r="D6" s="55"/>
      <c r="E6" s="55"/>
      <c r="F6" s="55"/>
      <c r="G6" s="417"/>
    </row>
    <row r="7" spans="1:8">
      <c r="A7" s="415"/>
      <c r="B7" s="418" t="s">
        <v>192</v>
      </c>
      <c r="C7" s="55"/>
      <c r="D7" s="55"/>
      <c r="E7" s="55"/>
      <c r="F7" s="55"/>
      <c r="G7" s="417"/>
    </row>
    <row r="8" spans="1:8" ht="15">
      <c r="A8" s="419">
        <v>1</v>
      </c>
      <c r="B8" s="420" t="s">
        <v>23</v>
      </c>
      <c r="C8" s="421">
        <v>194769479.8362686</v>
      </c>
      <c r="D8" s="421">
        <v>192765835.1562686</v>
      </c>
      <c r="E8" s="421">
        <v>192591206.19626862</v>
      </c>
      <c r="F8" s="421">
        <v>215359098.5262686</v>
      </c>
      <c r="G8" s="422">
        <v>211400188.22626859</v>
      </c>
    </row>
    <row r="9" spans="1:8" ht="15">
      <c r="A9" s="419">
        <v>2</v>
      </c>
      <c r="B9" s="420" t="s">
        <v>89</v>
      </c>
      <c r="C9" s="421">
        <v>199334863.8362686</v>
      </c>
      <c r="D9" s="421">
        <v>197331219.1562686</v>
      </c>
      <c r="E9" s="421">
        <v>197156590.19626862</v>
      </c>
      <c r="F9" s="421">
        <v>219924482.5262686</v>
      </c>
      <c r="G9" s="422">
        <v>215965572.22626859</v>
      </c>
    </row>
    <row r="10" spans="1:8" ht="15">
      <c r="A10" s="419">
        <v>3</v>
      </c>
      <c r="B10" s="420" t="s">
        <v>88</v>
      </c>
      <c r="C10" s="421">
        <v>305061513.21730661</v>
      </c>
      <c r="D10" s="421">
        <v>299722774.86539704</v>
      </c>
      <c r="E10" s="421">
        <v>314734721.28397721</v>
      </c>
      <c r="F10" s="421">
        <v>330141000.41552472</v>
      </c>
      <c r="G10" s="422">
        <v>329415147.89087272</v>
      </c>
    </row>
    <row r="11" spans="1:8">
      <c r="A11" s="415"/>
      <c r="B11" s="416" t="s">
        <v>188</v>
      </c>
      <c r="C11" s="55"/>
      <c r="D11" s="55"/>
      <c r="E11" s="55"/>
      <c r="F11" s="55"/>
      <c r="G11" s="417"/>
    </row>
    <row r="12" spans="1:8" ht="15" customHeight="1">
      <c r="A12" s="419">
        <v>4</v>
      </c>
      <c r="B12" s="420" t="s">
        <v>421</v>
      </c>
      <c r="C12" s="421">
        <v>2067258476.1430407</v>
      </c>
      <c r="D12" s="421">
        <v>1861303735.2068172</v>
      </c>
      <c r="E12" s="421">
        <v>1849842437.2258925</v>
      </c>
      <c r="F12" s="421">
        <v>1802789011.9565377</v>
      </c>
      <c r="G12" s="422">
        <v>1740960644.6242416</v>
      </c>
    </row>
    <row r="13" spans="1:8">
      <c r="A13" s="415"/>
      <c r="B13" s="416" t="s">
        <v>90</v>
      </c>
      <c r="C13" s="55"/>
      <c r="D13" s="55"/>
      <c r="E13" s="55"/>
      <c r="F13" s="55"/>
      <c r="G13" s="417"/>
    </row>
    <row r="14" spans="1:8" s="56" customFormat="1">
      <c r="A14" s="419"/>
      <c r="B14" s="418" t="s">
        <v>608</v>
      </c>
      <c r="C14" s="55"/>
      <c r="D14" s="55"/>
      <c r="E14" s="55"/>
      <c r="F14" s="55"/>
      <c r="G14" s="417"/>
    </row>
    <row r="15" spans="1:8" ht="15">
      <c r="A15" s="423">
        <v>5</v>
      </c>
      <c r="B15" s="424"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&gt;=6.12%</v>
      </c>
      <c r="C15" s="425">
        <v>9.4216316964706379E-2</v>
      </c>
      <c r="D15" s="425">
        <v>0.10356495369889192</v>
      </c>
      <c r="E15" s="425">
        <v>0.10411222184149213</v>
      </c>
      <c r="F15" s="426">
        <v>0.11945884798384857</v>
      </c>
      <c r="G15" s="427">
        <v>0.12142732167957532</v>
      </c>
    </row>
    <row r="16" spans="1:8" ht="15" customHeight="1">
      <c r="A16" s="423">
        <v>6</v>
      </c>
      <c r="B16" s="424" t="str">
        <f>"პირველადი კაპიტალის კოეფიციენტი &gt;="&amp;ROUND('9.1. Capital Requirements'!$C$20*100, 2 )&amp;"%"</f>
        <v>პირველადი კაპიტალის კოეფიციენტი &gt;=7.86%</v>
      </c>
      <c r="C16" s="425">
        <v>9.6424741335768963E-2</v>
      </c>
      <c r="D16" s="425">
        <v>0.10601774198574974</v>
      </c>
      <c r="E16" s="425">
        <v>0.1065802071726355</v>
      </c>
      <c r="F16" s="426">
        <v>0.1219912485974097</v>
      </c>
      <c r="G16" s="427">
        <v>0.1240496578099738</v>
      </c>
    </row>
    <row r="17" spans="1:7" ht="15">
      <c r="A17" s="423">
        <v>7</v>
      </c>
      <c r="B17" s="424" t="str">
        <f>"საზედამხედველო კაპიტალის კოეფიციენტი &gt;="&amp;ROUND('9.1. Capital Requirements'!$C$21*100,2)&amp;"%"</f>
        <v>საზედამხედველო კაპიტალის კოეფიციენტი &gt;=12.8%</v>
      </c>
      <c r="C17" s="425">
        <v>0.14756815209023644</v>
      </c>
      <c r="D17" s="425">
        <v>0.16102840670015289</v>
      </c>
      <c r="E17" s="425">
        <v>0.17014136715123027</v>
      </c>
      <c r="F17" s="426">
        <v>0.18312791914414214</v>
      </c>
      <c r="G17" s="427">
        <v>0.18921458615853531</v>
      </c>
    </row>
    <row r="18" spans="1:7">
      <c r="A18" s="415"/>
      <c r="B18" s="416" t="s">
        <v>6</v>
      </c>
      <c r="C18" s="55"/>
      <c r="D18" s="55"/>
      <c r="E18" s="55"/>
      <c r="F18" s="55"/>
      <c r="G18" s="417"/>
    </row>
    <row r="19" spans="1:7" ht="15" customHeight="1">
      <c r="A19" s="428">
        <v>8</v>
      </c>
      <c r="B19" s="429" t="s">
        <v>7</v>
      </c>
      <c r="C19" s="425">
        <v>0.11566825049322936</v>
      </c>
      <c r="D19" s="425">
        <v>0.1168789185899419</v>
      </c>
      <c r="E19" s="425">
        <v>0.11973090260825885</v>
      </c>
      <c r="F19" s="425">
        <v>0.13434319029760411</v>
      </c>
      <c r="G19" s="430">
        <v>0.13636587394682673</v>
      </c>
    </row>
    <row r="20" spans="1:7" ht="15">
      <c r="A20" s="428">
        <v>9</v>
      </c>
      <c r="B20" s="429" t="s">
        <v>8</v>
      </c>
      <c r="C20" s="425">
        <v>5.3203099145941117E-2</v>
      </c>
      <c r="D20" s="425">
        <v>5.2248103575808634E-2</v>
      </c>
      <c r="E20" s="425">
        <v>5.1575467213220559E-2</v>
      </c>
      <c r="F20" s="425">
        <v>5.2456806629930131E-2</v>
      </c>
      <c r="G20" s="430">
        <v>5.2697398042156549E-2</v>
      </c>
    </row>
    <row r="21" spans="1:7" ht="15">
      <c r="A21" s="428">
        <v>10</v>
      </c>
      <c r="B21" s="429" t="s">
        <v>9</v>
      </c>
      <c r="C21" s="425">
        <v>1.0428223384940941E-2</v>
      </c>
      <c r="D21" s="425">
        <v>1.2151991743154207E-2</v>
      </c>
      <c r="E21" s="425">
        <v>1.3275130272171969E-2</v>
      </c>
      <c r="F21" s="425">
        <v>2.8252239204994083E-2</v>
      </c>
      <c r="G21" s="430">
        <v>3.1314290500706256E-2</v>
      </c>
    </row>
    <row r="22" spans="1:7" ht="15">
      <c r="A22" s="428">
        <v>11</v>
      </c>
      <c r="B22" s="429" t="s">
        <v>226</v>
      </c>
      <c r="C22" s="425">
        <v>6.2465151347288243E-2</v>
      </c>
      <c r="D22" s="425">
        <v>6.4630815014133272E-2</v>
      </c>
      <c r="E22" s="425">
        <v>6.8155435395038294E-2</v>
      </c>
      <c r="F22" s="425">
        <v>8.1886383667673993E-2</v>
      </c>
      <c r="G22" s="430">
        <v>8.3668475904670178E-2</v>
      </c>
    </row>
    <row r="23" spans="1:7" ht="15">
      <c r="A23" s="428">
        <v>12</v>
      </c>
      <c r="B23" s="429" t="s">
        <v>10</v>
      </c>
      <c r="C23" s="425">
        <v>-9.6158185630144406E-3</v>
      </c>
      <c r="D23" s="425">
        <v>-1.7754953903257664E-2</v>
      </c>
      <c r="E23" s="425">
        <v>-3.3739379907703253E-2</v>
      </c>
      <c r="F23" s="425">
        <v>1.3530707045830032E-2</v>
      </c>
      <c r="G23" s="430">
        <v>1.1079558908396903E-2</v>
      </c>
    </row>
    <row r="24" spans="1:7" ht="15">
      <c r="A24" s="428">
        <v>13</v>
      </c>
      <c r="B24" s="429" t="s">
        <v>11</v>
      </c>
      <c r="C24" s="425">
        <v>-7.9545450705500315E-2</v>
      </c>
      <c r="D24" s="425">
        <v>-0.13887241601057218</v>
      </c>
      <c r="E24" s="425">
        <v>-0.24752883546785678</v>
      </c>
      <c r="F24" s="425">
        <v>9.3431685850055304E-2</v>
      </c>
      <c r="G24" s="430">
        <v>7.6023227073296576E-2</v>
      </c>
    </row>
    <row r="25" spans="1:7">
      <c r="A25" s="415"/>
      <c r="B25" s="416" t="s">
        <v>12</v>
      </c>
      <c r="C25" s="55"/>
      <c r="D25" s="55"/>
      <c r="E25" s="55"/>
      <c r="F25" s="55"/>
      <c r="G25" s="417"/>
    </row>
    <row r="26" spans="1:7" ht="15">
      <c r="A26" s="428">
        <v>14</v>
      </c>
      <c r="B26" s="429" t="s">
        <v>13</v>
      </c>
      <c r="C26" s="425">
        <v>6.40623380038466E-2</v>
      </c>
      <c r="D26" s="425">
        <v>5.2811798094640372E-2</v>
      </c>
      <c r="E26" s="425">
        <v>5.1473867342370881E-2</v>
      </c>
      <c r="F26" s="426">
        <v>5.0397260890153749E-2</v>
      </c>
      <c r="G26" s="427">
        <v>5.6192407091236359E-2</v>
      </c>
    </row>
    <row r="27" spans="1:7" ht="15" customHeight="1">
      <c r="A27" s="428">
        <v>15</v>
      </c>
      <c r="B27" s="429" t="s">
        <v>14</v>
      </c>
      <c r="C27" s="425">
        <v>8.1889489159289369E-2</v>
      </c>
      <c r="D27" s="425">
        <v>8.6481332479196246E-2</v>
      </c>
      <c r="E27" s="425">
        <v>8.4907537548772588E-2</v>
      </c>
      <c r="F27" s="426">
        <v>6.6294540295860585E-2</v>
      </c>
      <c r="G27" s="427">
        <v>7.3040985088397681E-2</v>
      </c>
    </row>
    <row r="28" spans="1:7" ht="15">
      <c r="A28" s="428">
        <v>16</v>
      </c>
      <c r="B28" s="429" t="s">
        <v>15</v>
      </c>
      <c r="C28" s="425">
        <v>0.23367396594510798</v>
      </c>
      <c r="D28" s="425">
        <v>0.23325615884506706</v>
      </c>
      <c r="E28" s="425">
        <v>0.2555311805922772</v>
      </c>
      <c r="F28" s="426">
        <v>0.24591212969298773</v>
      </c>
      <c r="G28" s="427">
        <v>0.25866114598847856</v>
      </c>
    </row>
    <row r="29" spans="1:7" ht="15" customHeight="1">
      <c r="A29" s="428">
        <v>17</v>
      </c>
      <c r="B29" s="429" t="s">
        <v>16</v>
      </c>
      <c r="C29" s="425">
        <v>0.34659801012596159</v>
      </c>
      <c r="D29" s="425">
        <v>0.30748246603684493</v>
      </c>
      <c r="E29" s="425">
        <v>0.33714293277356838</v>
      </c>
      <c r="F29" s="426">
        <v>0.31228147305693621</v>
      </c>
      <c r="G29" s="427">
        <v>0.28537167534449026</v>
      </c>
    </row>
    <row r="30" spans="1:7" ht="15">
      <c r="A30" s="428">
        <v>18</v>
      </c>
      <c r="B30" s="429" t="s">
        <v>17</v>
      </c>
      <c r="C30" s="425">
        <v>0.21496045173859096</v>
      </c>
      <c r="D30" s="425">
        <v>7.8678361263193344E-2</v>
      </c>
      <c r="E30" s="425">
        <v>5.8547482381141873E-2</v>
      </c>
      <c r="F30" s="426">
        <v>0.19126248245221786</v>
      </c>
      <c r="G30" s="427">
        <v>0.15379623568635351</v>
      </c>
    </row>
    <row r="31" spans="1:7" ht="15" customHeight="1">
      <c r="A31" s="415"/>
      <c r="B31" s="416" t="s">
        <v>18</v>
      </c>
      <c r="C31" s="55"/>
      <c r="D31" s="55"/>
      <c r="E31" s="55"/>
      <c r="F31" s="55"/>
      <c r="G31" s="417"/>
    </row>
    <row r="32" spans="1:7" ht="15" customHeight="1">
      <c r="A32" s="428">
        <v>19</v>
      </c>
      <c r="B32" s="429" t="s">
        <v>19</v>
      </c>
      <c r="C32" s="425">
        <v>0.37358372416550889</v>
      </c>
      <c r="D32" s="425">
        <v>0.37062925044387451</v>
      </c>
      <c r="E32" s="425">
        <v>0.35779789869829071</v>
      </c>
      <c r="F32" s="426">
        <v>0.26474337933046282</v>
      </c>
      <c r="G32" s="427">
        <v>0.31047367462083553</v>
      </c>
    </row>
    <row r="33" spans="1:7" ht="15" customHeight="1">
      <c r="A33" s="428">
        <v>20</v>
      </c>
      <c r="B33" s="429" t="s">
        <v>20</v>
      </c>
      <c r="C33" s="425">
        <v>0.40471307579472632</v>
      </c>
      <c r="D33" s="425">
        <v>0.36098154334209037</v>
      </c>
      <c r="E33" s="425">
        <v>0.36961687869237358</v>
      </c>
      <c r="F33" s="426">
        <v>0.34307167058012794</v>
      </c>
      <c r="G33" s="427">
        <v>0.343769675469005</v>
      </c>
    </row>
    <row r="34" spans="1:7" ht="15" customHeight="1">
      <c r="A34" s="428">
        <v>21</v>
      </c>
      <c r="B34" s="431" t="s">
        <v>21</v>
      </c>
      <c r="C34" s="425">
        <v>0.43921793656434854</v>
      </c>
      <c r="D34" s="425">
        <v>0.45734544452477249</v>
      </c>
      <c r="E34" s="425">
        <v>0.45110218771245092</v>
      </c>
      <c r="F34" s="426">
        <v>0.41356472195553978</v>
      </c>
      <c r="G34" s="427">
        <v>0.43823217408108933</v>
      </c>
    </row>
    <row r="35" spans="1:7" ht="15" customHeight="1">
      <c r="A35" s="432"/>
      <c r="B35" s="416" t="s">
        <v>529</v>
      </c>
      <c r="C35" s="55"/>
      <c r="D35" s="55"/>
      <c r="E35" s="55"/>
      <c r="F35" s="55"/>
      <c r="G35" s="417"/>
    </row>
    <row r="36" spans="1:7" ht="15" customHeight="1">
      <c r="A36" s="428">
        <v>22</v>
      </c>
      <c r="B36" s="433" t="s">
        <v>513</v>
      </c>
      <c r="C36" s="434">
        <v>1000524134.3159332</v>
      </c>
      <c r="D36" s="434">
        <v>817895758.80064678</v>
      </c>
      <c r="E36" s="434">
        <v>744812842.13518405</v>
      </c>
      <c r="F36" s="434">
        <v>724438719.55591893</v>
      </c>
      <c r="G36" s="435">
        <v>717682866.45333612</v>
      </c>
    </row>
    <row r="37" spans="1:7" ht="15">
      <c r="A37" s="428">
        <v>23</v>
      </c>
      <c r="B37" s="429" t="s">
        <v>514</v>
      </c>
      <c r="C37" s="434">
        <v>554996447.65930593</v>
      </c>
      <c r="D37" s="434">
        <v>496101116.84214252</v>
      </c>
      <c r="E37" s="434">
        <v>432401154.23291969</v>
      </c>
      <c r="F37" s="434">
        <v>442132789.04591876</v>
      </c>
      <c r="G37" s="435">
        <v>404037132.79850292</v>
      </c>
    </row>
    <row r="38" spans="1:7" thickBot="1">
      <c r="A38" s="57">
        <v>24</v>
      </c>
      <c r="B38" s="58" t="s">
        <v>512</v>
      </c>
      <c r="C38" s="59">
        <v>1.8027577267127339</v>
      </c>
      <c r="D38" s="59">
        <v>1.6486472838578552</v>
      </c>
      <c r="E38" s="59">
        <v>1.7225042876133927</v>
      </c>
      <c r="F38" s="59">
        <v>1.6385093743424683</v>
      </c>
      <c r="G38" s="436">
        <v>1.7762794758056339</v>
      </c>
    </row>
    <row r="39" spans="1:7">
      <c r="A39" s="60"/>
    </row>
    <row r="40" spans="1:7" ht="45">
      <c r="B40" s="61" t="s">
        <v>607</v>
      </c>
    </row>
    <row r="41" spans="1:7" ht="90">
      <c r="B41" s="62" t="s">
        <v>528</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activeCell="G34" sqref="G34"/>
      <selection pane="topRight" activeCell="G34" sqref="G34"/>
      <selection pane="bottomLeft" activeCell="G34" sqref="G34"/>
      <selection pane="bottomRight" activeCell="G34" sqref="G34"/>
    </sheetView>
  </sheetViews>
  <sheetFormatPr defaultColWidth="9.140625" defaultRowHeight="15.75"/>
  <cols>
    <col min="1" max="1" width="9.5703125" style="44" bestFit="1" customWidth="1"/>
    <col min="2" max="2" width="54.140625" style="44" customWidth="1"/>
    <col min="3" max="3" width="17.28515625" style="44" customWidth="1"/>
    <col min="4" max="4" width="17.7109375" style="44" customWidth="1"/>
    <col min="5" max="5" width="18" style="44" customWidth="1"/>
    <col min="6" max="6" width="18.7109375" style="44" customWidth="1"/>
    <col min="7" max="7" width="16.28515625" style="44" customWidth="1"/>
    <col min="8" max="8" width="17.7109375" style="44" customWidth="1"/>
    <col min="9" max="16384" width="9.140625" style="45"/>
  </cols>
  <sheetData>
    <row r="1" spans="1:8">
      <c r="A1" s="41" t="s">
        <v>190</v>
      </c>
      <c r="B1" s="44" t="str">
        <f>Info!C2</f>
        <v>სს ”ლიბერთი ბანკი”</v>
      </c>
    </row>
    <row r="2" spans="1:8">
      <c r="A2" s="41" t="s">
        <v>191</v>
      </c>
      <c r="B2" s="63">
        <f>'1. key ratios'!B2</f>
        <v>44104</v>
      </c>
    </row>
    <row r="3" spans="1:8">
      <c r="A3" s="41"/>
    </row>
    <row r="4" spans="1:8" ht="16.5" thickBot="1">
      <c r="A4" s="396" t="s">
        <v>408</v>
      </c>
      <c r="B4" s="397" t="s">
        <v>246</v>
      </c>
      <c r="C4" s="396"/>
      <c r="D4" s="398"/>
      <c r="E4" s="398"/>
      <c r="F4" s="363"/>
      <c r="G4" s="363"/>
      <c r="H4" s="399" t="s">
        <v>94</v>
      </c>
    </row>
    <row r="5" spans="1:8">
      <c r="A5" s="400"/>
      <c r="B5" s="401"/>
      <c r="C5" s="504" t="s">
        <v>196</v>
      </c>
      <c r="D5" s="505"/>
      <c r="E5" s="506"/>
      <c r="F5" s="504" t="s">
        <v>197</v>
      </c>
      <c r="G5" s="505"/>
      <c r="H5" s="507"/>
    </row>
    <row r="6" spans="1:8">
      <c r="A6" s="402" t="s">
        <v>26</v>
      </c>
      <c r="B6" s="403" t="s">
        <v>154</v>
      </c>
      <c r="C6" s="345" t="s">
        <v>27</v>
      </c>
      <c r="D6" s="345" t="s">
        <v>95</v>
      </c>
      <c r="E6" s="345" t="s">
        <v>68</v>
      </c>
      <c r="F6" s="345" t="s">
        <v>27</v>
      </c>
      <c r="G6" s="345" t="s">
        <v>95</v>
      </c>
      <c r="H6" s="346" t="s">
        <v>68</v>
      </c>
    </row>
    <row r="7" spans="1:8">
      <c r="A7" s="402">
        <v>1</v>
      </c>
      <c r="B7" s="404" t="s">
        <v>155</v>
      </c>
      <c r="C7" s="352">
        <v>179365140.04999998</v>
      </c>
      <c r="D7" s="352">
        <v>61298156.979999997</v>
      </c>
      <c r="E7" s="353">
        <f>C7+D7</f>
        <v>240663297.02999997</v>
      </c>
      <c r="F7" s="405">
        <v>140462675</v>
      </c>
      <c r="G7" s="352">
        <v>57006060</v>
      </c>
      <c r="H7" s="354">
        <f>F7+G7</f>
        <v>197468735</v>
      </c>
    </row>
    <row r="8" spans="1:8">
      <c r="A8" s="402">
        <v>2</v>
      </c>
      <c r="B8" s="404" t="s">
        <v>156</v>
      </c>
      <c r="C8" s="352">
        <v>0</v>
      </c>
      <c r="D8" s="352">
        <v>169835874.94999999</v>
      </c>
      <c r="E8" s="353">
        <f t="shared" ref="E8:E20" si="0">C8+D8</f>
        <v>169835874.94999999</v>
      </c>
      <c r="F8" s="405">
        <v>96842134</v>
      </c>
      <c r="G8" s="352">
        <v>124631497</v>
      </c>
      <c r="H8" s="354">
        <f t="shared" ref="H8:H40" si="1">F8+G8</f>
        <v>221473631</v>
      </c>
    </row>
    <row r="9" spans="1:8">
      <c r="A9" s="402">
        <v>3</v>
      </c>
      <c r="B9" s="404" t="s">
        <v>157</v>
      </c>
      <c r="C9" s="352">
        <v>566119.68000000005</v>
      </c>
      <c r="D9" s="352">
        <v>380584586.51999998</v>
      </c>
      <c r="E9" s="353">
        <f t="shared" si="0"/>
        <v>381150706.19999999</v>
      </c>
      <c r="F9" s="405">
        <v>559750</v>
      </c>
      <c r="G9" s="352">
        <v>85572127</v>
      </c>
      <c r="H9" s="354">
        <f t="shared" si="1"/>
        <v>86131877</v>
      </c>
    </row>
    <row r="10" spans="1:8">
      <c r="A10" s="402">
        <v>4</v>
      </c>
      <c r="B10" s="404" t="s">
        <v>186</v>
      </c>
      <c r="C10" s="352">
        <v>0</v>
      </c>
      <c r="D10" s="352">
        <v>0</v>
      </c>
      <c r="E10" s="353">
        <f t="shared" si="0"/>
        <v>0</v>
      </c>
      <c r="F10" s="405">
        <v>0</v>
      </c>
      <c r="G10" s="352">
        <v>0</v>
      </c>
      <c r="H10" s="354">
        <f t="shared" si="1"/>
        <v>0</v>
      </c>
    </row>
    <row r="11" spans="1:8">
      <c r="A11" s="402">
        <v>5</v>
      </c>
      <c r="B11" s="404" t="s">
        <v>158</v>
      </c>
      <c r="C11" s="352">
        <v>251289888.67000002</v>
      </c>
      <c r="D11" s="352">
        <v>0</v>
      </c>
      <c r="E11" s="353">
        <f t="shared" si="0"/>
        <v>251289888.67000002</v>
      </c>
      <c r="F11" s="405">
        <v>145679574</v>
      </c>
      <c r="G11" s="352">
        <v>0</v>
      </c>
      <c r="H11" s="354">
        <f t="shared" si="1"/>
        <v>145679574</v>
      </c>
    </row>
    <row r="12" spans="1:8">
      <c r="A12" s="402">
        <v>6.1</v>
      </c>
      <c r="B12" s="406" t="s">
        <v>159</v>
      </c>
      <c r="C12" s="352">
        <v>1155287667.0000472</v>
      </c>
      <c r="D12" s="352">
        <v>352279107.01000011</v>
      </c>
      <c r="E12" s="353">
        <f t="shared" si="0"/>
        <v>1507566774.0100474</v>
      </c>
      <c r="F12" s="405">
        <v>890948973.0003159</v>
      </c>
      <c r="G12" s="352">
        <v>310861734.98999989</v>
      </c>
      <c r="H12" s="354">
        <f t="shared" si="1"/>
        <v>1201810707.9903159</v>
      </c>
    </row>
    <row r="13" spans="1:8">
      <c r="A13" s="402">
        <v>6.2</v>
      </c>
      <c r="B13" s="406" t="s">
        <v>160</v>
      </c>
      <c r="C13" s="352">
        <v>-99999707.486000612</v>
      </c>
      <c r="D13" s="352">
        <v>-23454165.511200007</v>
      </c>
      <c r="E13" s="353">
        <f t="shared" si="0"/>
        <v>-123453872.99720062</v>
      </c>
      <c r="F13" s="405">
        <v>-75784003.873797327</v>
      </c>
      <c r="G13" s="352">
        <v>-11997434.127599994</v>
      </c>
      <c r="H13" s="354">
        <f t="shared" si="1"/>
        <v>-87781438.001397327</v>
      </c>
    </row>
    <row r="14" spans="1:8">
      <c r="A14" s="402">
        <v>6</v>
      </c>
      <c r="B14" s="404" t="s">
        <v>161</v>
      </c>
      <c r="C14" s="353">
        <f>C12+C13</f>
        <v>1055287959.5140465</v>
      </c>
      <c r="D14" s="353">
        <f>D12+D13</f>
        <v>328824941.4988001</v>
      </c>
      <c r="E14" s="353">
        <f t="shared" si="0"/>
        <v>1384112901.0128467</v>
      </c>
      <c r="F14" s="353">
        <f>F12+F13</f>
        <v>815164969.12651861</v>
      </c>
      <c r="G14" s="353">
        <f>G12+G13</f>
        <v>298864300.86239988</v>
      </c>
      <c r="H14" s="354">
        <f>F14+G14</f>
        <v>1114029269.9889185</v>
      </c>
    </row>
    <row r="15" spans="1:8">
      <c r="A15" s="402">
        <v>7</v>
      </c>
      <c r="B15" s="404" t="s">
        <v>162</v>
      </c>
      <c r="C15" s="352">
        <v>44222866.709999993</v>
      </c>
      <c r="D15" s="352">
        <v>4472665.55</v>
      </c>
      <c r="E15" s="353">
        <f t="shared" si="0"/>
        <v>48695532.25999999</v>
      </c>
      <c r="F15" s="405">
        <v>11874080</v>
      </c>
      <c r="G15" s="352">
        <v>1371474</v>
      </c>
      <c r="H15" s="354">
        <f t="shared" si="1"/>
        <v>13245554</v>
      </c>
    </row>
    <row r="16" spans="1:8">
      <c r="A16" s="402">
        <v>8</v>
      </c>
      <c r="B16" s="404" t="s">
        <v>163</v>
      </c>
      <c r="C16" s="352">
        <v>33529.999999999534</v>
      </c>
      <c r="D16" s="352">
        <v>0</v>
      </c>
      <c r="E16" s="353">
        <f t="shared" si="0"/>
        <v>33529.999999999534</v>
      </c>
      <c r="F16" s="405">
        <v>54770</v>
      </c>
      <c r="G16" s="352">
        <v>0</v>
      </c>
      <c r="H16" s="354">
        <f t="shared" si="1"/>
        <v>54770</v>
      </c>
    </row>
    <row r="17" spans="1:8">
      <c r="A17" s="402">
        <v>9</v>
      </c>
      <c r="B17" s="404" t="s">
        <v>164</v>
      </c>
      <c r="C17" s="352">
        <v>106733.3</v>
      </c>
      <c r="D17" s="352">
        <v>0</v>
      </c>
      <c r="E17" s="353">
        <f t="shared" si="0"/>
        <v>106733.3</v>
      </c>
      <c r="F17" s="405">
        <v>106733</v>
      </c>
      <c r="G17" s="352">
        <v>0</v>
      </c>
      <c r="H17" s="354">
        <f t="shared" si="1"/>
        <v>106733</v>
      </c>
    </row>
    <row r="18" spans="1:8">
      <c r="A18" s="402">
        <v>10</v>
      </c>
      <c r="B18" s="404" t="s">
        <v>165</v>
      </c>
      <c r="C18" s="352">
        <v>240638713.24000001</v>
      </c>
      <c r="D18" s="352">
        <v>0</v>
      </c>
      <c r="E18" s="353">
        <f t="shared" si="0"/>
        <v>240638713.24000001</v>
      </c>
      <c r="F18" s="405">
        <v>196250781</v>
      </c>
      <c r="G18" s="352">
        <v>0</v>
      </c>
      <c r="H18" s="354">
        <f t="shared" si="1"/>
        <v>196250781</v>
      </c>
    </row>
    <row r="19" spans="1:8">
      <c r="A19" s="402">
        <v>11</v>
      </c>
      <c r="B19" s="404" t="s">
        <v>166</v>
      </c>
      <c r="C19" s="352">
        <v>34475383.486999996</v>
      </c>
      <c r="D19" s="352">
        <v>12971781.279999999</v>
      </c>
      <c r="E19" s="353">
        <f t="shared" si="0"/>
        <v>47447164.766999997</v>
      </c>
      <c r="F19" s="405">
        <v>75403989</v>
      </c>
      <c r="G19" s="352">
        <v>24519345</v>
      </c>
      <c r="H19" s="354">
        <f t="shared" si="1"/>
        <v>99923334</v>
      </c>
    </row>
    <row r="20" spans="1:8">
      <c r="A20" s="402">
        <v>12</v>
      </c>
      <c r="B20" s="407" t="s">
        <v>167</v>
      </c>
      <c r="C20" s="349">
        <f>SUM(C7:C11)+SUM(C14:C19)</f>
        <v>1805986334.6510463</v>
      </c>
      <c r="D20" s="349">
        <f>SUM(D7:D11)+SUM(D14:D19)</f>
        <v>957988006.77880001</v>
      </c>
      <c r="E20" s="349">
        <f t="shared" si="0"/>
        <v>2763974341.4298463</v>
      </c>
      <c r="F20" s="349">
        <f>SUM(F7:F11)+SUM(F14:F19)</f>
        <v>1482399455.1265187</v>
      </c>
      <c r="G20" s="349">
        <f>SUM(G7:G11)+SUM(G14:G19)</f>
        <v>591964803.86239982</v>
      </c>
      <c r="H20" s="350">
        <f t="shared" si="1"/>
        <v>2074364258.9889185</v>
      </c>
    </row>
    <row r="21" spans="1:8">
      <c r="A21" s="402"/>
      <c r="B21" s="403" t="s">
        <v>184</v>
      </c>
      <c r="C21" s="375"/>
      <c r="D21" s="375"/>
      <c r="E21" s="375"/>
      <c r="F21" s="408"/>
      <c r="G21" s="375"/>
      <c r="H21" s="380"/>
    </row>
    <row r="22" spans="1:8">
      <c r="A22" s="402">
        <v>13</v>
      </c>
      <c r="B22" s="404" t="s">
        <v>168</v>
      </c>
      <c r="C22" s="352">
        <v>8206157.1399999997</v>
      </c>
      <c r="D22" s="352">
        <v>5870489.5899999999</v>
      </c>
      <c r="E22" s="353">
        <f>C22+D22</f>
        <v>14076646.73</v>
      </c>
      <c r="F22" s="405">
        <v>792561</v>
      </c>
      <c r="G22" s="352">
        <v>38956033</v>
      </c>
      <c r="H22" s="354">
        <f t="shared" si="1"/>
        <v>39748594</v>
      </c>
    </row>
    <row r="23" spans="1:8">
      <c r="A23" s="402">
        <v>14</v>
      </c>
      <c r="B23" s="404" t="s">
        <v>169</v>
      </c>
      <c r="C23" s="352">
        <v>557332865.42999959</v>
      </c>
      <c r="D23" s="352">
        <v>353213532.14798588</v>
      </c>
      <c r="E23" s="353">
        <f t="shared" ref="E23:E40" si="2">C23+D23</f>
        <v>910546397.57798553</v>
      </c>
      <c r="F23" s="405">
        <v>496012443.25000012</v>
      </c>
      <c r="G23" s="352">
        <v>111732625.6946415</v>
      </c>
      <c r="H23" s="354">
        <f t="shared" si="1"/>
        <v>607745068.94464159</v>
      </c>
    </row>
    <row r="24" spans="1:8">
      <c r="A24" s="402">
        <v>15</v>
      </c>
      <c r="B24" s="404" t="s">
        <v>170</v>
      </c>
      <c r="C24" s="352">
        <v>174012408.27999991</v>
      </c>
      <c r="D24" s="352">
        <v>129428301.10163601</v>
      </c>
      <c r="E24" s="353">
        <f t="shared" si="2"/>
        <v>303440709.3816359</v>
      </c>
      <c r="F24" s="405">
        <v>206496454.06999999</v>
      </c>
      <c r="G24" s="352">
        <v>94811636.038180009</v>
      </c>
      <c r="H24" s="354">
        <f t="shared" si="1"/>
        <v>301308090.10817999</v>
      </c>
    </row>
    <row r="25" spans="1:8">
      <c r="A25" s="402">
        <v>16</v>
      </c>
      <c r="B25" s="404" t="s">
        <v>171</v>
      </c>
      <c r="C25" s="352">
        <v>600639489.95000029</v>
      </c>
      <c r="D25" s="352">
        <v>280464435.11037821</v>
      </c>
      <c r="E25" s="353">
        <f t="shared" si="2"/>
        <v>881103925.06037855</v>
      </c>
      <c r="F25" s="405">
        <v>424555006.11999995</v>
      </c>
      <c r="G25" s="352">
        <v>223317318.27909398</v>
      </c>
      <c r="H25" s="354">
        <f t="shared" si="1"/>
        <v>647872324.39909387</v>
      </c>
    </row>
    <row r="26" spans="1:8">
      <c r="A26" s="402">
        <v>17</v>
      </c>
      <c r="B26" s="404" t="s">
        <v>172</v>
      </c>
      <c r="C26" s="375">
        <v>0</v>
      </c>
      <c r="D26" s="375">
        <v>0</v>
      </c>
      <c r="E26" s="353">
        <f t="shared" si="2"/>
        <v>0</v>
      </c>
      <c r="F26" s="408">
        <v>0</v>
      </c>
      <c r="G26" s="375">
        <v>0</v>
      </c>
      <c r="H26" s="354">
        <f t="shared" si="1"/>
        <v>0</v>
      </c>
    </row>
    <row r="27" spans="1:8">
      <c r="A27" s="402">
        <v>18</v>
      </c>
      <c r="B27" s="404" t="s">
        <v>173</v>
      </c>
      <c r="C27" s="352">
        <v>80534741.939999998</v>
      </c>
      <c r="D27" s="352">
        <v>80980519.105491787</v>
      </c>
      <c r="E27" s="353">
        <f t="shared" si="2"/>
        <v>161515261.04549178</v>
      </c>
      <c r="F27" s="405">
        <v>0</v>
      </c>
      <c r="G27" s="352">
        <v>0</v>
      </c>
      <c r="H27" s="354">
        <f t="shared" si="1"/>
        <v>0</v>
      </c>
    </row>
    <row r="28" spans="1:8">
      <c r="A28" s="402">
        <v>19</v>
      </c>
      <c r="B28" s="404" t="s">
        <v>174</v>
      </c>
      <c r="C28" s="352">
        <v>9613507.1199999992</v>
      </c>
      <c r="D28" s="352">
        <v>2180033.69</v>
      </c>
      <c r="E28" s="353">
        <f t="shared" si="2"/>
        <v>11793540.809999999</v>
      </c>
      <c r="F28" s="405">
        <v>4842588</v>
      </c>
      <c r="G28" s="352">
        <v>1477715</v>
      </c>
      <c r="H28" s="354">
        <f t="shared" si="1"/>
        <v>6320303</v>
      </c>
    </row>
    <row r="29" spans="1:8">
      <c r="A29" s="402">
        <v>20</v>
      </c>
      <c r="B29" s="404" t="s">
        <v>96</v>
      </c>
      <c r="C29" s="352">
        <v>40356360.421200007</v>
      </c>
      <c r="D29" s="352">
        <v>45160100.525891513</v>
      </c>
      <c r="E29" s="353">
        <f t="shared" si="2"/>
        <v>85516460.94709152</v>
      </c>
      <c r="F29" s="405">
        <v>29917710</v>
      </c>
      <c r="G29" s="352">
        <v>46117443</v>
      </c>
      <c r="H29" s="354">
        <f t="shared" si="1"/>
        <v>76035153</v>
      </c>
    </row>
    <row r="30" spans="1:8">
      <c r="A30" s="402">
        <v>21</v>
      </c>
      <c r="B30" s="404" t="s">
        <v>175</v>
      </c>
      <c r="C30" s="352">
        <v>6437000</v>
      </c>
      <c r="D30" s="352">
        <v>106949155.18000001</v>
      </c>
      <c r="E30" s="353">
        <f t="shared" si="2"/>
        <v>113386155.18000001</v>
      </c>
      <c r="F30" s="405">
        <v>6437000</v>
      </c>
      <c r="G30" s="352">
        <v>96002135</v>
      </c>
      <c r="H30" s="354">
        <f t="shared" si="1"/>
        <v>102439135</v>
      </c>
    </row>
    <row r="31" spans="1:8">
      <c r="A31" s="402">
        <v>22</v>
      </c>
      <c r="B31" s="407" t="s">
        <v>176</v>
      </c>
      <c r="C31" s="349">
        <f>SUM(C22:C30)</f>
        <v>1477132530.2811997</v>
      </c>
      <c r="D31" s="349">
        <f>SUM(D22:D30)</f>
        <v>1004246566.4513834</v>
      </c>
      <c r="E31" s="349">
        <f>C31+D31</f>
        <v>2481379096.732583</v>
      </c>
      <c r="F31" s="349">
        <f>SUM(F22:F30)</f>
        <v>1169053762.4400001</v>
      </c>
      <c r="G31" s="349">
        <f>SUM(G22:G30)</f>
        <v>612414906.01191545</v>
      </c>
      <c r="H31" s="350">
        <f t="shared" si="1"/>
        <v>1781468668.4519155</v>
      </c>
    </row>
    <row r="32" spans="1:8">
      <c r="A32" s="402"/>
      <c r="B32" s="403" t="s">
        <v>185</v>
      </c>
      <c r="C32" s="375"/>
      <c r="D32" s="375"/>
      <c r="E32" s="352"/>
      <c r="F32" s="408"/>
      <c r="G32" s="375"/>
      <c r="H32" s="380"/>
    </row>
    <row r="33" spans="1:8">
      <c r="A33" s="402">
        <v>23</v>
      </c>
      <c r="B33" s="404" t="s">
        <v>177</v>
      </c>
      <c r="C33" s="352">
        <v>54628742.530000001</v>
      </c>
      <c r="D33" s="375">
        <v>0</v>
      </c>
      <c r="E33" s="353">
        <f>C33+D33</f>
        <v>54628742.530000001</v>
      </c>
      <c r="F33" s="405">
        <v>54628743</v>
      </c>
      <c r="G33" s="375">
        <v>0</v>
      </c>
      <c r="H33" s="354">
        <f t="shared" si="1"/>
        <v>54628743</v>
      </c>
    </row>
    <row r="34" spans="1:8">
      <c r="A34" s="402">
        <v>24</v>
      </c>
      <c r="B34" s="404" t="s">
        <v>178</v>
      </c>
      <c r="C34" s="352">
        <v>61390.64</v>
      </c>
      <c r="D34" s="375">
        <v>0</v>
      </c>
      <c r="E34" s="353">
        <f t="shared" si="2"/>
        <v>61390.64</v>
      </c>
      <c r="F34" s="405">
        <v>61391</v>
      </c>
      <c r="G34" s="375">
        <v>0</v>
      </c>
      <c r="H34" s="354">
        <f t="shared" si="1"/>
        <v>61391</v>
      </c>
    </row>
    <row r="35" spans="1:8">
      <c r="A35" s="402">
        <v>25</v>
      </c>
      <c r="B35" s="406" t="s">
        <v>179</v>
      </c>
      <c r="C35" s="352">
        <v>-10154020.07</v>
      </c>
      <c r="D35" s="375">
        <v>0</v>
      </c>
      <c r="E35" s="353">
        <f t="shared" si="2"/>
        <v>-10154020.07</v>
      </c>
      <c r="F35" s="405">
        <v>-10154020</v>
      </c>
      <c r="G35" s="375">
        <v>0</v>
      </c>
      <c r="H35" s="354">
        <f t="shared" si="1"/>
        <v>-10154020</v>
      </c>
    </row>
    <row r="36" spans="1:8">
      <c r="A36" s="402">
        <v>26</v>
      </c>
      <c r="B36" s="404" t="s">
        <v>180</v>
      </c>
      <c r="C36" s="352">
        <v>39651986.239999995</v>
      </c>
      <c r="D36" s="375">
        <v>0</v>
      </c>
      <c r="E36" s="353">
        <f t="shared" si="2"/>
        <v>39651986.239999995</v>
      </c>
      <c r="F36" s="405">
        <v>39651986</v>
      </c>
      <c r="G36" s="375">
        <v>0</v>
      </c>
      <c r="H36" s="354">
        <f t="shared" si="1"/>
        <v>39651986</v>
      </c>
    </row>
    <row r="37" spans="1:8">
      <c r="A37" s="402">
        <v>27</v>
      </c>
      <c r="B37" s="404" t="s">
        <v>181</v>
      </c>
      <c r="C37" s="352">
        <v>1694027.75</v>
      </c>
      <c r="D37" s="375">
        <v>0</v>
      </c>
      <c r="E37" s="353">
        <f t="shared" si="2"/>
        <v>1694027.75</v>
      </c>
      <c r="F37" s="405">
        <v>1694028</v>
      </c>
      <c r="G37" s="375">
        <v>0</v>
      </c>
      <c r="H37" s="354">
        <f t="shared" si="1"/>
        <v>1694028</v>
      </c>
    </row>
    <row r="38" spans="1:8">
      <c r="A38" s="402">
        <v>28</v>
      </c>
      <c r="B38" s="404" t="s">
        <v>182</v>
      </c>
      <c r="C38" s="352">
        <v>167639168.72</v>
      </c>
      <c r="D38" s="375">
        <v>0</v>
      </c>
      <c r="E38" s="353">
        <f t="shared" si="2"/>
        <v>167639168.72</v>
      </c>
      <c r="F38" s="405">
        <v>178837861</v>
      </c>
      <c r="G38" s="375">
        <v>0</v>
      </c>
      <c r="H38" s="354">
        <f t="shared" si="1"/>
        <v>178837861</v>
      </c>
    </row>
    <row r="39" spans="1:8">
      <c r="A39" s="402">
        <v>29</v>
      </c>
      <c r="B39" s="404" t="s">
        <v>198</v>
      </c>
      <c r="C39" s="352">
        <v>29073948.760000002</v>
      </c>
      <c r="D39" s="375">
        <v>0</v>
      </c>
      <c r="E39" s="353">
        <f t="shared" si="2"/>
        <v>29073948.760000002</v>
      </c>
      <c r="F39" s="405">
        <v>28175602</v>
      </c>
      <c r="G39" s="375">
        <v>0</v>
      </c>
      <c r="H39" s="354">
        <f t="shared" si="1"/>
        <v>28175602</v>
      </c>
    </row>
    <row r="40" spans="1:8">
      <c r="A40" s="402">
        <v>30</v>
      </c>
      <c r="B40" s="407" t="s">
        <v>183</v>
      </c>
      <c r="C40" s="409">
        <v>282595244.56999999</v>
      </c>
      <c r="D40" s="410">
        <v>0</v>
      </c>
      <c r="E40" s="349">
        <f t="shared" si="2"/>
        <v>282595244.56999999</v>
      </c>
      <c r="F40" s="411">
        <v>292895591</v>
      </c>
      <c r="G40" s="410">
        <v>0</v>
      </c>
      <c r="H40" s="350">
        <f t="shared" si="1"/>
        <v>292895591</v>
      </c>
    </row>
    <row r="41" spans="1:8" ht="16.5" thickBot="1">
      <c r="A41" s="412">
        <v>31</v>
      </c>
      <c r="B41" s="413" t="s">
        <v>199</v>
      </c>
      <c r="C41" s="358">
        <f>C31+C40</f>
        <v>1759727774.8511996</v>
      </c>
      <c r="D41" s="358">
        <f>D31+D40</f>
        <v>1004246566.4513834</v>
      </c>
      <c r="E41" s="358">
        <f>C41+D41</f>
        <v>2763974341.3025827</v>
      </c>
      <c r="F41" s="358">
        <f>F31+F40</f>
        <v>1461949353.4400001</v>
      </c>
      <c r="G41" s="358">
        <f>G31+G40</f>
        <v>612414906.01191545</v>
      </c>
      <c r="H41" s="359">
        <f>F41+G41</f>
        <v>2074364259.4519155</v>
      </c>
    </row>
    <row r="43" spans="1:8">
      <c r="B43" s="414"/>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70"/>
  <sheetViews>
    <sheetView zoomScaleNormal="100" workbookViewId="0">
      <pane xSplit="1" ySplit="6" topLeftCell="B9" activePane="bottomRight" state="frozen"/>
      <selection activeCell="G34" sqref="G34"/>
      <selection pane="topRight" activeCell="G34" sqref="G34"/>
      <selection pane="bottomLeft" activeCell="G34" sqref="G34"/>
      <selection pane="bottomRight" activeCell="G34" sqref="G34"/>
    </sheetView>
  </sheetViews>
  <sheetFormatPr defaultColWidth="9.140625" defaultRowHeight="15"/>
  <cols>
    <col min="1" max="1" width="9.42578125" style="44" bestFit="1" customWidth="1"/>
    <col min="2" max="2" width="83.140625" style="44" customWidth="1"/>
    <col min="3" max="8" width="15.85546875" style="44" customWidth="1"/>
    <col min="9" max="16384" width="9.140625" style="86"/>
  </cols>
  <sheetData>
    <row r="1" spans="1:8">
      <c r="A1" s="41" t="s">
        <v>190</v>
      </c>
      <c r="B1" s="43" t="str">
        <f>Info!C2</f>
        <v>სს ”ლიბერთი ბანკი”</v>
      </c>
      <c r="C1" s="43"/>
    </row>
    <row r="2" spans="1:8">
      <c r="A2" s="41" t="s">
        <v>191</v>
      </c>
      <c r="B2" s="360">
        <f>'1. key ratios'!B2</f>
        <v>44104</v>
      </c>
      <c r="C2" s="46"/>
      <c r="D2" s="47"/>
      <c r="E2" s="47"/>
      <c r="F2" s="47"/>
      <c r="G2" s="47"/>
      <c r="H2" s="47"/>
    </row>
    <row r="3" spans="1:8">
      <c r="A3" s="41"/>
      <c r="B3" s="43"/>
      <c r="C3" s="46"/>
      <c r="D3" s="47"/>
      <c r="E3" s="47"/>
      <c r="F3" s="47"/>
      <c r="G3" s="47"/>
      <c r="H3" s="47"/>
    </row>
    <row r="4" spans="1:8" ht="15.75" thickBot="1">
      <c r="A4" s="361" t="s">
        <v>409</v>
      </c>
      <c r="B4" s="362" t="s">
        <v>224</v>
      </c>
      <c r="C4" s="363"/>
      <c r="D4" s="363"/>
      <c r="E4" s="363"/>
      <c r="F4" s="361"/>
      <c r="G4" s="361"/>
      <c r="H4" s="344" t="s">
        <v>94</v>
      </c>
    </row>
    <row r="5" spans="1:8">
      <c r="A5" s="364"/>
      <c r="B5" s="365"/>
      <c r="C5" s="504" t="s">
        <v>196</v>
      </c>
      <c r="D5" s="505"/>
      <c r="E5" s="506"/>
      <c r="F5" s="504" t="s">
        <v>197</v>
      </c>
      <c r="G5" s="505"/>
      <c r="H5" s="507"/>
    </row>
    <row r="6" spans="1:8">
      <c r="A6" s="366" t="s">
        <v>26</v>
      </c>
      <c r="B6" s="367"/>
      <c r="C6" s="368" t="s">
        <v>27</v>
      </c>
      <c r="D6" s="368" t="s">
        <v>97</v>
      </c>
      <c r="E6" s="368" t="s">
        <v>68</v>
      </c>
      <c r="F6" s="368" t="s">
        <v>27</v>
      </c>
      <c r="G6" s="368" t="s">
        <v>97</v>
      </c>
      <c r="H6" s="369" t="s">
        <v>68</v>
      </c>
    </row>
    <row r="7" spans="1:8">
      <c r="A7" s="370"/>
      <c r="B7" s="371" t="s">
        <v>93</v>
      </c>
      <c r="C7" s="372"/>
      <c r="D7" s="372"/>
      <c r="E7" s="372"/>
      <c r="F7" s="372"/>
      <c r="G7" s="372"/>
      <c r="H7" s="373"/>
    </row>
    <row r="8" spans="1:8" ht="30">
      <c r="A8" s="370">
        <v>1</v>
      </c>
      <c r="B8" s="374" t="s">
        <v>98</v>
      </c>
      <c r="C8" s="375">
        <v>4708242.3599999994</v>
      </c>
      <c r="D8" s="375">
        <v>1241778.6599999999</v>
      </c>
      <c r="E8" s="353">
        <f>C8+D8</f>
        <v>5950021.0199999996</v>
      </c>
      <c r="F8" s="375">
        <v>8680732</v>
      </c>
      <c r="G8" s="375">
        <v>1501271</v>
      </c>
      <c r="H8" s="354">
        <f>F8+G8</f>
        <v>10182003</v>
      </c>
    </row>
    <row r="9" spans="1:8">
      <c r="A9" s="370">
        <v>2</v>
      </c>
      <c r="B9" s="374" t="s">
        <v>99</v>
      </c>
      <c r="C9" s="376">
        <f>SUM(C10:C18)</f>
        <v>169129518.03</v>
      </c>
      <c r="D9" s="376">
        <f>SUM(D10:D18)</f>
        <v>16072000.32</v>
      </c>
      <c r="E9" s="353">
        <f t="shared" ref="E9:E67" si="0">C9+D9</f>
        <v>185201518.34999999</v>
      </c>
      <c r="F9" s="376">
        <f>SUM(F10:F18)</f>
        <v>155564330</v>
      </c>
      <c r="G9" s="376">
        <f>SUM(G10:G18)</f>
        <v>15702134</v>
      </c>
      <c r="H9" s="354">
        <f t="shared" ref="H9:H67" si="1">F9+G9</f>
        <v>171266464</v>
      </c>
    </row>
    <row r="10" spans="1:8">
      <c r="A10" s="370">
        <v>2.1</v>
      </c>
      <c r="B10" s="377" t="s">
        <v>100</v>
      </c>
      <c r="C10" s="375">
        <v>0</v>
      </c>
      <c r="D10" s="375">
        <v>0</v>
      </c>
      <c r="E10" s="353">
        <f t="shared" si="0"/>
        <v>0</v>
      </c>
      <c r="F10" s="375">
        <v>367299</v>
      </c>
      <c r="G10" s="375">
        <v>0</v>
      </c>
      <c r="H10" s="354">
        <f t="shared" si="1"/>
        <v>367299</v>
      </c>
    </row>
    <row r="11" spans="1:8">
      <c r="A11" s="370">
        <v>2.2000000000000002</v>
      </c>
      <c r="B11" s="377" t="s">
        <v>101</v>
      </c>
      <c r="C11" s="375">
        <v>10208161.356094886</v>
      </c>
      <c r="D11" s="375">
        <v>7616968.9142580172</v>
      </c>
      <c r="E11" s="353">
        <f t="shared" si="0"/>
        <v>17825130.270352904</v>
      </c>
      <c r="F11" s="375">
        <v>4078047.4894610518</v>
      </c>
      <c r="G11" s="375">
        <v>6235473.230043822</v>
      </c>
      <c r="H11" s="354">
        <f t="shared" si="1"/>
        <v>10313520.719504874</v>
      </c>
    </row>
    <row r="12" spans="1:8">
      <c r="A12" s="370">
        <v>2.2999999999999998</v>
      </c>
      <c r="B12" s="377" t="s">
        <v>102</v>
      </c>
      <c r="C12" s="375">
        <v>1072505.7364757527</v>
      </c>
      <c r="D12" s="375">
        <v>5559.93</v>
      </c>
      <c r="E12" s="353">
        <f t="shared" si="0"/>
        <v>1078065.6664757526</v>
      </c>
      <c r="F12" s="375">
        <v>247419.27717841096</v>
      </c>
      <c r="G12" s="375">
        <v>0</v>
      </c>
      <c r="H12" s="354">
        <f t="shared" si="1"/>
        <v>247419.27717841096</v>
      </c>
    </row>
    <row r="13" spans="1:8">
      <c r="A13" s="370">
        <v>2.4</v>
      </c>
      <c r="B13" s="377" t="s">
        <v>103</v>
      </c>
      <c r="C13" s="375">
        <v>147730.43902794388</v>
      </c>
      <c r="D13" s="375">
        <v>40171.409997637224</v>
      </c>
      <c r="E13" s="353">
        <f t="shared" si="0"/>
        <v>187901.84902558109</v>
      </c>
      <c r="F13" s="375">
        <v>35617.34765564707</v>
      </c>
      <c r="G13" s="375">
        <v>98603.58377261195</v>
      </c>
      <c r="H13" s="354">
        <f t="shared" si="1"/>
        <v>134220.93142825901</v>
      </c>
    </row>
    <row r="14" spans="1:8">
      <c r="A14" s="370">
        <v>2.5</v>
      </c>
      <c r="B14" s="377" t="s">
        <v>104</v>
      </c>
      <c r="C14" s="375">
        <v>1791.930671386313</v>
      </c>
      <c r="D14" s="375">
        <v>992076.93460326188</v>
      </c>
      <c r="E14" s="353">
        <f t="shared" si="0"/>
        <v>993868.86527464818</v>
      </c>
      <c r="F14" s="375">
        <v>18609.132069666855</v>
      </c>
      <c r="G14" s="375">
        <v>1920451.1289346856</v>
      </c>
      <c r="H14" s="354">
        <f t="shared" si="1"/>
        <v>1939060.2610043525</v>
      </c>
    </row>
    <row r="15" spans="1:8">
      <c r="A15" s="370">
        <v>2.6</v>
      </c>
      <c r="B15" s="377" t="s">
        <v>105</v>
      </c>
      <c r="C15" s="375">
        <v>100555.53928063106</v>
      </c>
      <c r="D15" s="375">
        <v>0</v>
      </c>
      <c r="E15" s="353">
        <f t="shared" si="0"/>
        <v>100555.53928063106</v>
      </c>
      <c r="F15" s="375">
        <v>95134.178486595018</v>
      </c>
      <c r="G15" s="375">
        <v>50155.367212904639</v>
      </c>
      <c r="H15" s="354">
        <f t="shared" si="1"/>
        <v>145289.54569949966</v>
      </c>
    </row>
    <row r="16" spans="1:8">
      <c r="A16" s="370">
        <v>2.7</v>
      </c>
      <c r="B16" s="377" t="s">
        <v>106</v>
      </c>
      <c r="C16" s="375">
        <v>11765.423653087866</v>
      </c>
      <c r="D16" s="375">
        <v>4629.8326237408855</v>
      </c>
      <c r="E16" s="353">
        <f t="shared" si="0"/>
        <v>16395.256276828753</v>
      </c>
      <c r="F16" s="375">
        <v>5145.904472418827</v>
      </c>
      <c r="G16" s="375">
        <v>0</v>
      </c>
      <c r="H16" s="354">
        <f t="shared" si="1"/>
        <v>5145.904472418827</v>
      </c>
    </row>
    <row r="17" spans="1:8">
      <c r="A17" s="370">
        <v>2.8</v>
      </c>
      <c r="B17" s="377" t="s">
        <v>107</v>
      </c>
      <c r="C17" s="375">
        <v>156905448.01000002</v>
      </c>
      <c r="D17" s="375">
        <v>4830336.29</v>
      </c>
      <c r="E17" s="353">
        <f t="shared" si="0"/>
        <v>161735784.30000001</v>
      </c>
      <c r="F17" s="375">
        <v>149949563</v>
      </c>
      <c r="G17" s="375">
        <v>5080037</v>
      </c>
      <c r="H17" s="354">
        <f t="shared" si="1"/>
        <v>155029600</v>
      </c>
    </row>
    <row r="18" spans="1:8">
      <c r="A18" s="370">
        <v>2.9</v>
      </c>
      <c r="B18" s="377" t="s">
        <v>108</v>
      </c>
      <c r="C18" s="375">
        <v>681559.59479631076</v>
      </c>
      <c r="D18" s="375">
        <v>2582257.0085173426</v>
      </c>
      <c r="E18" s="353">
        <f t="shared" si="0"/>
        <v>3263816.6033136533</v>
      </c>
      <c r="F18" s="375">
        <v>767494.67067620961</v>
      </c>
      <c r="G18" s="375">
        <v>2317413.6900359765</v>
      </c>
      <c r="H18" s="354">
        <f t="shared" si="1"/>
        <v>3084908.360712186</v>
      </c>
    </row>
    <row r="19" spans="1:8" ht="30">
      <c r="A19" s="370">
        <v>3</v>
      </c>
      <c r="B19" s="374" t="s">
        <v>109</v>
      </c>
      <c r="C19" s="375">
        <v>4825123.1399999997</v>
      </c>
      <c r="D19" s="375">
        <v>309694.33999999997</v>
      </c>
      <c r="E19" s="353">
        <f t="shared" si="0"/>
        <v>5134817.4799999995</v>
      </c>
      <c r="F19" s="375">
        <v>6332483</v>
      </c>
      <c r="G19" s="375">
        <v>968274</v>
      </c>
      <c r="H19" s="354">
        <f t="shared" si="1"/>
        <v>7300757</v>
      </c>
    </row>
    <row r="20" spans="1:8">
      <c r="A20" s="370">
        <v>4</v>
      </c>
      <c r="B20" s="374" t="s">
        <v>110</v>
      </c>
      <c r="C20" s="375">
        <v>11440490.82</v>
      </c>
      <c r="D20" s="375">
        <v>0</v>
      </c>
      <c r="E20" s="353">
        <f t="shared" si="0"/>
        <v>11440490.82</v>
      </c>
      <c r="F20" s="375">
        <v>10010367</v>
      </c>
      <c r="G20" s="375">
        <v>0</v>
      </c>
      <c r="H20" s="354">
        <f t="shared" si="1"/>
        <v>10010367</v>
      </c>
    </row>
    <row r="21" spans="1:8">
      <c r="A21" s="370">
        <v>5</v>
      </c>
      <c r="B21" s="374" t="s">
        <v>111</v>
      </c>
      <c r="C21" s="375">
        <v>108069.13</v>
      </c>
      <c r="D21" s="375">
        <v>33490.6</v>
      </c>
      <c r="E21" s="353">
        <f t="shared" si="0"/>
        <v>141559.73000000001</v>
      </c>
      <c r="F21" s="375">
        <v>126087</v>
      </c>
      <c r="G21" s="375">
        <v>28729</v>
      </c>
      <c r="H21" s="354">
        <f>F21+G21</f>
        <v>154816</v>
      </c>
    </row>
    <row r="22" spans="1:8">
      <c r="A22" s="370">
        <v>6</v>
      </c>
      <c r="B22" s="378" t="s">
        <v>112</v>
      </c>
      <c r="C22" s="379">
        <f>C8+C9+C19+C20+C21</f>
        <v>190211443.47999996</v>
      </c>
      <c r="D22" s="379">
        <f>D8+D9+D19+D20+D21</f>
        <v>17656963.920000002</v>
      </c>
      <c r="E22" s="349">
        <f>C22+D22</f>
        <v>207868407.39999998</v>
      </c>
      <c r="F22" s="379">
        <f>F8+F9+F19+F20+F21</f>
        <v>180713999</v>
      </c>
      <c r="G22" s="379">
        <f>G8+G9+G19+G20+G21</f>
        <v>18200408</v>
      </c>
      <c r="H22" s="350">
        <f>F22+G22</f>
        <v>198914407</v>
      </c>
    </row>
    <row r="23" spans="1:8">
      <c r="A23" s="370"/>
      <c r="B23" s="371" t="s">
        <v>91</v>
      </c>
      <c r="C23" s="375"/>
      <c r="D23" s="375"/>
      <c r="E23" s="352"/>
      <c r="F23" s="375"/>
      <c r="G23" s="375"/>
      <c r="H23" s="380"/>
    </row>
    <row r="24" spans="1:8">
      <c r="A24" s="370">
        <v>7</v>
      </c>
      <c r="B24" s="374" t="s">
        <v>113</v>
      </c>
      <c r="C24" s="375">
        <v>28921263.800000001</v>
      </c>
      <c r="D24" s="375">
        <v>5570104.7400000002</v>
      </c>
      <c r="E24" s="353">
        <f t="shared" si="0"/>
        <v>34491368.539999999</v>
      </c>
      <c r="F24" s="375">
        <v>28122899</v>
      </c>
      <c r="G24" s="375">
        <v>2374450</v>
      </c>
      <c r="H24" s="354">
        <f t="shared" si="1"/>
        <v>30497349</v>
      </c>
    </row>
    <row r="25" spans="1:8">
      <c r="A25" s="370">
        <v>8</v>
      </c>
      <c r="B25" s="374" t="s">
        <v>114</v>
      </c>
      <c r="C25" s="375">
        <v>42982290.969999999</v>
      </c>
      <c r="D25" s="375">
        <v>7241234.2799999993</v>
      </c>
      <c r="E25" s="353">
        <f t="shared" si="0"/>
        <v>50223525.25</v>
      </c>
      <c r="F25" s="375">
        <v>33218799</v>
      </c>
      <c r="G25" s="375">
        <v>6139171</v>
      </c>
      <c r="H25" s="354">
        <f t="shared" si="1"/>
        <v>39357970</v>
      </c>
    </row>
    <row r="26" spans="1:8">
      <c r="A26" s="370">
        <v>9</v>
      </c>
      <c r="B26" s="374" t="s">
        <v>115</v>
      </c>
      <c r="C26" s="375">
        <v>215035.72</v>
      </c>
      <c r="D26" s="375">
        <v>25196.510000000002</v>
      </c>
      <c r="E26" s="353">
        <f t="shared" si="0"/>
        <v>240232.23</v>
      </c>
      <c r="F26" s="375">
        <v>19244</v>
      </c>
      <c r="G26" s="375">
        <v>91677</v>
      </c>
      <c r="H26" s="354">
        <f t="shared" si="1"/>
        <v>110921</v>
      </c>
    </row>
    <row r="27" spans="1:8">
      <c r="A27" s="370">
        <v>10</v>
      </c>
      <c r="B27" s="374" t="s">
        <v>116</v>
      </c>
      <c r="C27" s="375">
        <v>854373.46</v>
      </c>
      <c r="D27" s="375">
        <v>6232575.5099999998</v>
      </c>
      <c r="E27" s="353">
        <f t="shared" si="0"/>
        <v>7086948.9699999997</v>
      </c>
      <c r="F27" s="375">
        <v>708468</v>
      </c>
      <c r="G27" s="375">
        <v>4456468</v>
      </c>
      <c r="H27" s="354">
        <f t="shared" si="1"/>
        <v>5164936</v>
      </c>
    </row>
    <row r="28" spans="1:8">
      <c r="A28" s="370">
        <v>11</v>
      </c>
      <c r="B28" s="374" t="s">
        <v>117</v>
      </c>
      <c r="C28" s="375">
        <v>1545198.96</v>
      </c>
      <c r="D28" s="375">
        <v>276965.46000000002</v>
      </c>
      <c r="E28" s="353">
        <f t="shared" si="0"/>
        <v>1822164.42</v>
      </c>
      <c r="F28" s="375">
        <v>6492</v>
      </c>
      <c r="G28" s="375">
        <v>0</v>
      </c>
      <c r="H28" s="354">
        <f t="shared" si="1"/>
        <v>6492</v>
      </c>
    </row>
    <row r="29" spans="1:8">
      <c r="A29" s="370">
        <v>12</v>
      </c>
      <c r="B29" s="374" t="s">
        <v>118</v>
      </c>
      <c r="C29" s="375">
        <v>245235.91</v>
      </c>
      <c r="D29" s="375">
        <v>1502271.5599999998</v>
      </c>
      <c r="E29" s="353">
        <f t="shared" si="0"/>
        <v>1747507.4699999997</v>
      </c>
      <c r="F29" s="375">
        <v>302015</v>
      </c>
      <c r="G29" s="375">
        <v>1429048</v>
      </c>
      <c r="H29" s="354">
        <f t="shared" si="1"/>
        <v>1731063</v>
      </c>
    </row>
    <row r="30" spans="1:8">
      <c r="A30" s="370">
        <v>13</v>
      </c>
      <c r="B30" s="381" t="s">
        <v>119</v>
      </c>
      <c r="C30" s="379">
        <f>SUM(C24:C29)</f>
        <v>74763398.819999978</v>
      </c>
      <c r="D30" s="379">
        <f>SUM(D24:D29)</f>
        <v>20848348.059999999</v>
      </c>
      <c r="E30" s="349">
        <f t="shared" si="0"/>
        <v>95611746.87999998</v>
      </c>
      <c r="F30" s="379">
        <f>SUM(F24:F29)</f>
        <v>62377917</v>
      </c>
      <c r="G30" s="379">
        <f>SUM(G24:G29)</f>
        <v>14490814</v>
      </c>
      <c r="H30" s="350">
        <f t="shared" si="1"/>
        <v>76868731</v>
      </c>
    </row>
    <row r="31" spans="1:8">
      <c r="A31" s="370">
        <v>14</v>
      </c>
      <c r="B31" s="381" t="s">
        <v>120</v>
      </c>
      <c r="C31" s="379">
        <f>C22-C30</f>
        <v>115448044.65999998</v>
      </c>
      <c r="D31" s="379">
        <f>D22-D30</f>
        <v>-3191384.1399999969</v>
      </c>
      <c r="E31" s="349">
        <f t="shared" si="0"/>
        <v>112256660.51999998</v>
      </c>
      <c r="F31" s="379">
        <f>F22-F30</f>
        <v>118336082</v>
      </c>
      <c r="G31" s="379">
        <f>G22-G30</f>
        <v>3709594</v>
      </c>
      <c r="H31" s="350">
        <f t="shared" si="1"/>
        <v>122045676</v>
      </c>
    </row>
    <row r="32" spans="1:8">
      <c r="A32" s="370"/>
      <c r="B32" s="371"/>
      <c r="C32" s="382"/>
      <c r="D32" s="382"/>
      <c r="E32" s="382"/>
      <c r="F32" s="382"/>
      <c r="G32" s="382"/>
      <c r="H32" s="383"/>
    </row>
    <row r="33" spans="1:8">
      <c r="A33" s="370"/>
      <c r="B33" s="371" t="s">
        <v>121</v>
      </c>
      <c r="C33" s="375"/>
      <c r="D33" s="375"/>
      <c r="E33" s="352"/>
      <c r="F33" s="375"/>
      <c r="G33" s="375"/>
      <c r="H33" s="380"/>
    </row>
    <row r="34" spans="1:8">
      <c r="A34" s="370">
        <v>15</v>
      </c>
      <c r="B34" s="384" t="s">
        <v>92</v>
      </c>
      <c r="C34" s="353">
        <f>C35-C36</f>
        <v>15912253.770000001</v>
      </c>
      <c r="D34" s="353">
        <f>D35-D36</f>
        <v>-2162957.620000001</v>
      </c>
      <c r="E34" s="353">
        <f t="shared" si="0"/>
        <v>13749296.15</v>
      </c>
      <c r="F34" s="353">
        <f>F35-F36</f>
        <v>18280353</v>
      </c>
      <c r="G34" s="353">
        <f>G35-G36</f>
        <v>-1834953</v>
      </c>
      <c r="H34" s="354">
        <f t="shared" si="1"/>
        <v>16445400</v>
      </c>
    </row>
    <row r="35" spans="1:8">
      <c r="A35" s="370">
        <v>15.1</v>
      </c>
      <c r="B35" s="377" t="s">
        <v>122</v>
      </c>
      <c r="C35" s="375">
        <v>19001355.030000001</v>
      </c>
      <c r="D35" s="375">
        <v>4455969.6899999995</v>
      </c>
      <c r="E35" s="353">
        <f t="shared" si="0"/>
        <v>23457324.719999999</v>
      </c>
      <c r="F35" s="375">
        <v>21243240</v>
      </c>
      <c r="G35" s="375">
        <v>3861993</v>
      </c>
      <c r="H35" s="354">
        <f t="shared" si="1"/>
        <v>25105233</v>
      </c>
    </row>
    <row r="36" spans="1:8">
      <c r="A36" s="370">
        <v>15.2</v>
      </c>
      <c r="B36" s="377" t="s">
        <v>123</v>
      </c>
      <c r="C36" s="375">
        <v>3089101.2600000002</v>
      </c>
      <c r="D36" s="375">
        <v>6618927.3100000005</v>
      </c>
      <c r="E36" s="353">
        <f t="shared" si="0"/>
        <v>9708028.5700000003</v>
      </c>
      <c r="F36" s="375">
        <v>2962887</v>
      </c>
      <c r="G36" s="375">
        <v>5696946</v>
      </c>
      <c r="H36" s="354">
        <f t="shared" si="1"/>
        <v>8659833</v>
      </c>
    </row>
    <row r="37" spans="1:8">
      <c r="A37" s="370">
        <v>16</v>
      </c>
      <c r="B37" s="374" t="s">
        <v>124</v>
      </c>
      <c r="C37" s="375">
        <v>0</v>
      </c>
      <c r="D37" s="375">
        <v>0</v>
      </c>
      <c r="E37" s="353">
        <f t="shared" si="0"/>
        <v>0</v>
      </c>
      <c r="F37" s="375">
        <v>644108</v>
      </c>
      <c r="G37" s="375">
        <v>0</v>
      </c>
      <c r="H37" s="354">
        <f t="shared" si="1"/>
        <v>644108</v>
      </c>
    </row>
    <row r="38" spans="1:8">
      <c r="A38" s="370">
        <v>17</v>
      </c>
      <c r="B38" s="374" t="s">
        <v>125</v>
      </c>
      <c r="C38" s="375">
        <v>0</v>
      </c>
      <c r="D38" s="375">
        <v>0</v>
      </c>
      <c r="E38" s="353">
        <f t="shared" si="0"/>
        <v>0</v>
      </c>
      <c r="F38" s="375">
        <v>0</v>
      </c>
      <c r="G38" s="375">
        <v>0</v>
      </c>
      <c r="H38" s="354">
        <f t="shared" si="1"/>
        <v>0</v>
      </c>
    </row>
    <row r="39" spans="1:8">
      <c r="A39" s="370">
        <v>18</v>
      </c>
      <c r="B39" s="374" t="s">
        <v>126</v>
      </c>
      <c r="C39" s="375">
        <v>35352.450000000004</v>
      </c>
      <c r="D39" s="375">
        <v>26228.31</v>
      </c>
      <c r="E39" s="353">
        <f t="shared" si="0"/>
        <v>61580.760000000009</v>
      </c>
      <c r="F39" s="375">
        <v>160711</v>
      </c>
      <c r="G39" s="375">
        <v>26250</v>
      </c>
      <c r="H39" s="354">
        <f t="shared" si="1"/>
        <v>186961</v>
      </c>
    </row>
    <row r="40" spans="1:8">
      <c r="A40" s="370">
        <v>19</v>
      </c>
      <c r="B40" s="374" t="s">
        <v>127</v>
      </c>
      <c r="C40" s="375">
        <v>2734185.1799999997</v>
      </c>
      <c r="D40" s="375">
        <v>0</v>
      </c>
      <c r="E40" s="353">
        <f t="shared" si="0"/>
        <v>2734185.1799999997</v>
      </c>
      <c r="F40" s="375">
        <v>13107537</v>
      </c>
      <c r="G40" s="375">
        <v>0</v>
      </c>
      <c r="H40" s="354">
        <f t="shared" si="1"/>
        <v>13107537</v>
      </c>
    </row>
    <row r="41" spans="1:8">
      <c r="A41" s="370">
        <v>20</v>
      </c>
      <c r="B41" s="374" t="s">
        <v>128</v>
      </c>
      <c r="C41" s="375">
        <v>3833303.9300000016</v>
      </c>
      <c r="D41" s="375">
        <v>0</v>
      </c>
      <c r="E41" s="353">
        <f t="shared" si="0"/>
        <v>3833303.9300000016</v>
      </c>
      <c r="F41" s="375">
        <v>-6217318</v>
      </c>
      <c r="G41" s="375">
        <v>0</v>
      </c>
      <c r="H41" s="354">
        <f t="shared" si="1"/>
        <v>-6217318</v>
      </c>
    </row>
    <row r="42" spans="1:8">
      <c r="A42" s="370">
        <v>21</v>
      </c>
      <c r="B42" s="374" t="s">
        <v>129</v>
      </c>
      <c r="C42" s="375">
        <v>116688.28</v>
      </c>
      <c r="D42" s="375">
        <v>0</v>
      </c>
      <c r="E42" s="353">
        <f t="shared" si="0"/>
        <v>116688.28</v>
      </c>
      <c r="F42" s="375">
        <v>120454</v>
      </c>
      <c r="G42" s="375">
        <v>0</v>
      </c>
      <c r="H42" s="354">
        <f t="shared" si="1"/>
        <v>120454</v>
      </c>
    </row>
    <row r="43" spans="1:8">
      <c r="A43" s="370">
        <v>22</v>
      </c>
      <c r="B43" s="374" t="s">
        <v>130</v>
      </c>
      <c r="C43" s="375">
        <v>80991.48</v>
      </c>
      <c r="D43" s="375">
        <v>2575.12</v>
      </c>
      <c r="E43" s="353">
        <f t="shared" si="0"/>
        <v>83566.599999999991</v>
      </c>
      <c r="F43" s="375">
        <v>11587</v>
      </c>
      <c r="G43" s="375">
        <v>2368</v>
      </c>
      <c r="H43" s="354">
        <f t="shared" si="1"/>
        <v>13955</v>
      </c>
    </row>
    <row r="44" spans="1:8">
      <c r="A44" s="370">
        <v>23</v>
      </c>
      <c r="B44" s="374" t="s">
        <v>131</v>
      </c>
      <c r="C44" s="375">
        <v>3356028.91</v>
      </c>
      <c r="D44" s="375">
        <v>85032.72</v>
      </c>
      <c r="E44" s="353">
        <f t="shared" si="0"/>
        <v>3441061.6300000004</v>
      </c>
      <c r="F44" s="375">
        <v>565910</v>
      </c>
      <c r="G44" s="375">
        <v>936842</v>
      </c>
      <c r="H44" s="354">
        <f t="shared" si="1"/>
        <v>1502752</v>
      </c>
    </row>
    <row r="45" spans="1:8">
      <c r="A45" s="370">
        <v>24</v>
      </c>
      <c r="B45" s="381" t="s">
        <v>132</v>
      </c>
      <c r="C45" s="379">
        <f>C34+C37+C38+C39+C40+C41+C42+C43+C44</f>
        <v>26068804</v>
      </c>
      <c r="D45" s="379">
        <f>D34+D37+D38+D39+D40+D41+D42+D43+D44</f>
        <v>-2049121.4700000009</v>
      </c>
      <c r="E45" s="349">
        <f t="shared" si="0"/>
        <v>24019682.529999997</v>
      </c>
      <c r="F45" s="379">
        <f>F34+F37+F38+F39+F40+F41+F42+F43+F44</f>
        <v>26673342</v>
      </c>
      <c r="G45" s="379">
        <f>G34+G37+G38+G39+G40+G41+G42+G43+G44</f>
        <v>-869493</v>
      </c>
      <c r="H45" s="350">
        <f t="shared" si="1"/>
        <v>25803849</v>
      </c>
    </row>
    <row r="46" spans="1:8">
      <c r="A46" s="370"/>
      <c r="B46" s="371" t="s">
        <v>133</v>
      </c>
      <c r="C46" s="375"/>
      <c r="D46" s="375"/>
      <c r="E46" s="375"/>
      <c r="F46" s="375"/>
      <c r="G46" s="375"/>
      <c r="H46" s="385"/>
    </row>
    <row r="47" spans="1:8">
      <c r="A47" s="370">
        <v>25</v>
      </c>
      <c r="B47" s="374" t="s">
        <v>134</v>
      </c>
      <c r="C47" s="375">
        <v>2392987.7800000003</v>
      </c>
      <c r="D47" s="375">
        <v>4364.5</v>
      </c>
      <c r="E47" s="353">
        <f t="shared" si="0"/>
        <v>2397352.2800000003</v>
      </c>
      <c r="F47" s="375">
        <v>2130867</v>
      </c>
      <c r="G47" s="375">
        <v>854</v>
      </c>
      <c r="H47" s="354">
        <f t="shared" si="1"/>
        <v>2131721</v>
      </c>
    </row>
    <row r="48" spans="1:8">
      <c r="A48" s="370">
        <v>26</v>
      </c>
      <c r="B48" s="374" t="s">
        <v>135</v>
      </c>
      <c r="C48" s="375">
        <v>5327036.0599999996</v>
      </c>
      <c r="D48" s="375">
        <v>666485.18000000005</v>
      </c>
      <c r="E48" s="353">
        <f t="shared" si="0"/>
        <v>5993521.2399999993</v>
      </c>
      <c r="F48" s="375">
        <v>3726509</v>
      </c>
      <c r="G48" s="375">
        <v>1444009</v>
      </c>
      <c r="H48" s="354">
        <f t="shared" si="1"/>
        <v>5170518</v>
      </c>
    </row>
    <row r="49" spans="1:8">
      <c r="A49" s="370">
        <v>27</v>
      </c>
      <c r="B49" s="374" t="s">
        <v>136</v>
      </c>
      <c r="C49" s="375">
        <v>58754974.850000001</v>
      </c>
      <c r="D49" s="375">
        <v>0</v>
      </c>
      <c r="E49" s="353">
        <f t="shared" si="0"/>
        <v>58754974.850000001</v>
      </c>
      <c r="F49" s="375">
        <v>58307685</v>
      </c>
      <c r="G49" s="375">
        <v>0</v>
      </c>
      <c r="H49" s="354">
        <f t="shared" si="1"/>
        <v>58307685</v>
      </c>
    </row>
    <row r="50" spans="1:8">
      <c r="A50" s="370">
        <v>28</v>
      </c>
      <c r="B50" s="374" t="s">
        <v>273</v>
      </c>
      <c r="C50" s="375">
        <v>1251586.03</v>
      </c>
      <c r="D50" s="375">
        <v>0</v>
      </c>
      <c r="E50" s="353">
        <f t="shared" si="0"/>
        <v>1251586.03</v>
      </c>
      <c r="F50" s="375">
        <v>1200859</v>
      </c>
      <c r="G50" s="375">
        <v>0</v>
      </c>
      <c r="H50" s="354">
        <f t="shared" si="1"/>
        <v>1200859</v>
      </c>
    </row>
    <row r="51" spans="1:8">
      <c r="A51" s="370">
        <v>29</v>
      </c>
      <c r="B51" s="374" t="s">
        <v>137</v>
      </c>
      <c r="C51" s="375">
        <v>24264959.330000002</v>
      </c>
      <c r="D51" s="375">
        <v>0</v>
      </c>
      <c r="E51" s="353">
        <f t="shared" si="0"/>
        <v>24264959.330000002</v>
      </c>
      <c r="F51" s="375">
        <v>21875135</v>
      </c>
      <c r="G51" s="375">
        <v>0</v>
      </c>
      <c r="H51" s="354">
        <f t="shared" si="1"/>
        <v>21875135</v>
      </c>
    </row>
    <row r="52" spans="1:8">
      <c r="A52" s="370">
        <v>30</v>
      </c>
      <c r="B52" s="374" t="s">
        <v>138</v>
      </c>
      <c r="C52" s="375">
        <v>20582752.949999999</v>
      </c>
      <c r="D52" s="375">
        <v>278973.5</v>
      </c>
      <c r="E52" s="353">
        <f t="shared" si="0"/>
        <v>20861726.449999999</v>
      </c>
      <c r="F52" s="375">
        <v>19254787</v>
      </c>
      <c r="G52" s="375">
        <v>141140</v>
      </c>
      <c r="H52" s="354">
        <f t="shared" si="1"/>
        <v>19395927</v>
      </c>
    </row>
    <row r="53" spans="1:8">
      <c r="A53" s="370">
        <v>31</v>
      </c>
      <c r="B53" s="381" t="s">
        <v>139</v>
      </c>
      <c r="C53" s="379">
        <f>C47+C48+C49+C50+C51+C52</f>
        <v>112574297</v>
      </c>
      <c r="D53" s="379">
        <f>D47+D48+D49+D50+D51+D52</f>
        <v>949823.18</v>
      </c>
      <c r="E53" s="349">
        <f t="shared" si="0"/>
        <v>113524120.18000001</v>
      </c>
      <c r="F53" s="379">
        <f>F47+F48+F49+F50+F51+F52</f>
        <v>106495842</v>
      </c>
      <c r="G53" s="379">
        <f>G47+G48+G49+G50+G51+G52</f>
        <v>1586003</v>
      </c>
      <c r="H53" s="350">
        <f t="shared" si="1"/>
        <v>108081845</v>
      </c>
    </row>
    <row r="54" spans="1:8">
      <c r="A54" s="370">
        <v>32</v>
      </c>
      <c r="B54" s="381" t="s">
        <v>140</v>
      </c>
      <c r="C54" s="379">
        <f>C45-C53</f>
        <v>-86505493</v>
      </c>
      <c r="D54" s="379">
        <f>D45-D53</f>
        <v>-2998944.6500000008</v>
      </c>
      <c r="E54" s="349">
        <f t="shared" si="0"/>
        <v>-89504437.650000006</v>
      </c>
      <c r="F54" s="379">
        <f>F45-F53</f>
        <v>-79822500</v>
      </c>
      <c r="G54" s="379">
        <f>G45-G53</f>
        <v>-2455496</v>
      </c>
      <c r="H54" s="350">
        <f t="shared" si="1"/>
        <v>-82277996</v>
      </c>
    </row>
    <row r="55" spans="1:8">
      <c r="A55" s="370"/>
      <c r="B55" s="371"/>
      <c r="C55" s="382"/>
      <c r="D55" s="382"/>
      <c r="E55" s="382"/>
      <c r="F55" s="382"/>
      <c r="G55" s="382"/>
      <c r="H55" s="383"/>
    </row>
    <row r="56" spans="1:8">
      <c r="A56" s="370">
        <v>33</v>
      </c>
      <c r="B56" s="381" t="s">
        <v>141</v>
      </c>
      <c r="C56" s="379">
        <f>C31+C54</f>
        <v>28942551.659999982</v>
      </c>
      <c r="D56" s="379">
        <f>D31+D54</f>
        <v>-6190328.7899999972</v>
      </c>
      <c r="E56" s="349">
        <f t="shared" si="0"/>
        <v>22752222.869999982</v>
      </c>
      <c r="F56" s="379">
        <f>F31+F54</f>
        <v>38513582</v>
      </c>
      <c r="G56" s="379">
        <f>G31+G54</f>
        <v>1254098</v>
      </c>
      <c r="H56" s="350">
        <f t="shared" si="1"/>
        <v>39767680</v>
      </c>
    </row>
    <row r="57" spans="1:8">
      <c r="A57" s="370"/>
      <c r="B57" s="371"/>
      <c r="C57" s="382"/>
      <c r="D57" s="382"/>
      <c r="E57" s="382"/>
      <c r="F57" s="382"/>
      <c r="G57" s="382"/>
      <c r="H57" s="383"/>
    </row>
    <row r="58" spans="1:8">
      <c r="A58" s="370">
        <v>34</v>
      </c>
      <c r="B58" s="374" t="s">
        <v>142</v>
      </c>
      <c r="C58" s="375">
        <v>36364638.009999998</v>
      </c>
      <c r="D58" s="375">
        <v>3342563.94</v>
      </c>
      <c r="E58" s="353">
        <f t="shared" si="0"/>
        <v>39707201.949999996</v>
      </c>
      <c r="F58" s="375">
        <v>21242465</v>
      </c>
      <c r="G58" s="375">
        <v>1765367</v>
      </c>
      <c r="H58" s="354">
        <f t="shared" si="1"/>
        <v>23007832</v>
      </c>
    </row>
    <row r="59" spans="1:8" s="389" customFormat="1">
      <c r="A59" s="370">
        <v>35</v>
      </c>
      <c r="B59" s="384" t="s">
        <v>143</v>
      </c>
      <c r="C59" s="375">
        <v>-104000</v>
      </c>
      <c r="D59" s="375">
        <v>0</v>
      </c>
      <c r="E59" s="386">
        <f t="shared" si="0"/>
        <v>-104000</v>
      </c>
      <c r="F59" s="387">
        <v>104000</v>
      </c>
      <c r="G59" s="387">
        <v>0</v>
      </c>
      <c r="H59" s="388">
        <f t="shared" si="1"/>
        <v>104000</v>
      </c>
    </row>
    <row r="60" spans="1:8">
      <c r="A60" s="370">
        <v>36</v>
      </c>
      <c r="B60" s="374" t="s">
        <v>144</v>
      </c>
      <c r="C60" s="375">
        <v>425557.33</v>
      </c>
      <c r="D60" s="375">
        <v>4133.8</v>
      </c>
      <c r="E60" s="353">
        <f t="shared" si="0"/>
        <v>429691.13</v>
      </c>
      <c r="F60" s="375">
        <v>403949</v>
      </c>
      <c r="G60" s="375">
        <v>90349</v>
      </c>
      <c r="H60" s="354">
        <f t="shared" si="1"/>
        <v>494298</v>
      </c>
    </row>
    <row r="61" spans="1:8">
      <c r="A61" s="370">
        <v>37</v>
      </c>
      <c r="B61" s="381" t="s">
        <v>145</v>
      </c>
      <c r="C61" s="379">
        <f>C58+C59+C60</f>
        <v>36686195.339999996</v>
      </c>
      <c r="D61" s="379">
        <f>D58+D59+D60</f>
        <v>3346697.7399999998</v>
      </c>
      <c r="E61" s="349">
        <f t="shared" si="0"/>
        <v>40032893.079999998</v>
      </c>
      <c r="F61" s="379">
        <f>F58+F59+F60</f>
        <v>21750414</v>
      </c>
      <c r="G61" s="379">
        <f>G58+G59+G60</f>
        <v>1855716</v>
      </c>
      <c r="H61" s="350">
        <f t="shared" si="1"/>
        <v>23606130</v>
      </c>
    </row>
    <row r="62" spans="1:8">
      <c r="A62" s="370"/>
      <c r="B62" s="390"/>
      <c r="C62" s="375"/>
      <c r="D62" s="375"/>
      <c r="E62" s="375"/>
      <c r="F62" s="375"/>
      <c r="G62" s="375"/>
      <c r="H62" s="385"/>
    </row>
    <row r="63" spans="1:8" ht="30">
      <c r="A63" s="370">
        <v>38</v>
      </c>
      <c r="B63" s="391" t="s">
        <v>274</v>
      </c>
      <c r="C63" s="379">
        <f>C56-C61</f>
        <v>-7743643.6800000146</v>
      </c>
      <c r="D63" s="379">
        <f>D56-D61</f>
        <v>-9537026.5299999975</v>
      </c>
      <c r="E63" s="349">
        <f t="shared" si="0"/>
        <v>-17280670.210000012</v>
      </c>
      <c r="F63" s="379">
        <f>F56-F61</f>
        <v>16763168</v>
      </c>
      <c r="G63" s="379">
        <f>G56-G61</f>
        <v>-601618</v>
      </c>
      <c r="H63" s="350">
        <f t="shared" si="1"/>
        <v>16161550</v>
      </c>
    </row>
    <row r="64" spans="1:8">
      <c r="A64" s="366">
        <v>39</v>
      </c>
      <c r="B64" s="374" t="s">
        <v>146</v>
      </c>
      <c r="C64" s="392">
        <v>0</v>
      </c>
      <c r="D64" s="392">
        <v>0</v>
      </c>
      <c r="E64" s="353">
        <f t="shared" si="0"/>
        <v>0</v>
      </c>
      <c r="F64" s="392">
        <v>0</v>
      </c>
      <c r="G64" s="392">
        <v>0</v>
      </c>
      <c r="H64" s="354">
        <f t="shared" si="1"/>
        <v>0</v>
      </c>
    </row>
    <row r="65" spans="1:8">
      <c r="A65" s="370">
        <v>40</v>
      </c>
      <c r="B65" s="381" t="s">
        <v>147</v>
      </c>
      <c r="C65" s="379">
        <f>C63-C64</f>
        <v>-7743643.6800000146</v>
      </c>
      <c r="D65" s="379">
        <f>D63-D64</f>
        <v>-9537026.5299999975</v>
      </c>
      <c r="E65" s="349">
        <f t="shared" si="0"/>
        <v>-17280670.210000012</v>
      </c>
      <c r="F65" s="379">
        <f>F63-F64</f>
        <v>16763168</v>
      </c>
      <c r="G65" s="379">
        <f>G63-G64</f>
        <v>-601618</v>
      </c>
      <c r="H65" s="350">
        <f t="shared" si="1"/>
        <v>16161550</v>
      </c>
    </row>
    <row r="66" spans="1:8">
      <c r="A66" s="366">
        <v>41</v>
      </c>
      <c r="B66" s="374" t="s">
        <v>148</v>
      </c>
      <c r="C66" s="392">
        <v>0</v>
      </c>
      <c r="D66" s="392">
        <v>0</v>
      </c>
      <c r="E66" s="353">
        <f t="shared" si="0"/>
        <v>0</v>
      </c>
      <c r="F66" s="392">
        <v>0</v>
      </c>
      <c r="G66" s="392">
        <v>0</v>
      </c>
      <c r="H66" s="354">
        <f t="shared" si="1"/>
        <v>0</v>
      </c>
    </row>
    <row r="67" spans="1:8" ht="15.75" thickBot="1">
      <c r="A67" s="393">
        <v>42</v>
      </c>
      <c r="B67" s="394" t="s">
        <v>149</v>
      </c>
      <c r="C67" s="395">
        <f>C65+C66</f>
        <v>-7743643.6800000146</v>
      </c>
      <c r="D67" s="395">
        <f>D65+D66</f>
        <v>-9537026.5299999975</v>
      </c>
      <c r="E67" s="358">
        <f t="shared" si="0"/>
        <v>-17280670.210000012</v>
      </c>
      <c r="F67" s="395">
        <f>F65+F66</f>
        <v>16763168</v>
      </c>
      <c r="G67" s="395">
        <f>G65+G66</f>
        <v>-601618</v>
      </c>
      <c r="H67" s="359">
        <f t="shared" si="1"/>
        <v>16161550</v>
      </c>
    </row>
    <row r="70" spans="1:8">
      <c r="C70" s="115"/>
      <c r="D70" s="115"/>
      <c r="E70" s="115"/>
      <c r="F70" s="115"/>
      <c r="G70" s="115"/>
      <c r="H70" s="115"/>
    </row>
  </sheetData>
  <mergeCells count="2">
    <mergeCell ref="C5:E5"/>
    <mergeCell ref="F5:H5"/>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N16" sqref="N16"/>
    </sheetView>
  </sheetViews>
  <sheetFormatPr defaultColWidth="9.140625" defaultRowHeight="15"/>
  <cols>
    <col min="1" max="1" width="9.5703125" style="45" bestFit="1" customWidth="1"/>
    <col min="2" max="2" width="72.28515625" style="45" customWidth="1"/>
    <col min="3" max="3" width="15.5703125" style="45" bestFit="1" customWidth="1"/>
    <col min="4" max="5" width="17.7109375" style="45" bestFit="1" customWidth="1"/>
    <col min="6" max="6" width="15.5703125" style="45" bestFit="1" customWidth="1"/>
    <col min="7" max="8" width="17.7109375" style="45" bestFit="1" customWidth="1"/>
    <col min="9" max="16384" width="9.140625" style="45"/>
  </cols>
  <sheetData>
    <row r="1" spans="1:8" ht="15.75">
      <c r="A1" s="44" t="s">
        <v>190</v>
      </c>
      <c r="B1" s="45" t="str">
        <f>Info!C2</f>
        <v>სს ”ლიბერთი ბანკი”</v>
      </c>
    </row>
    <row r="2" spans="1:8" ht="15.75">
      <c r="A2" s="44" t="s">
        <v>191</v>
      </c>
      <c r="B2" s="87">
        <f>'1. key ratios'!B2</f>
        <v>44104</v>
      </c>
    </row>
    <row r="3" spans="1:8" ht="15.75">
      <c r="A3" s="44"/>
    </row>
    <row r="4" spans="1:8" ht="16.5" thickBot="1">
      <c r="A4" s="44" t="s">
        <v>410</v>
      </c>
      <c r="B4" s="44"/>
      <c r="C4" s="342"/>
      <c r="D4" s="342"/>
      <c r="E4" s="342"/>
      <c r="F4" s="343"/>
      <c r="G4" s="343"/>
      <c r="H4" s="344" t="s">
        <v>94</v>
      </c>
    </row>
    <row r="5" spans="1:8" ht="15.75">
      <c r="A5" s="508" t="s">
        <v>26</v>
      </c>
      <c r="B5" s="510" t="s">
        <v>247</v>
      </c>
      <c r="C5" s="512" t="s">
        <v>196</v>
      </c>
      <c r="D5" s="512"/>
      <c r="E5" s="512"/>
      <c r="F5" s="512" t="s">
        <v>197</v>
      </c>
      <c r="G5" s="512"/>
      <c r="H5" s="513"/>
    </row>
    <row r="6" spans="1:8">
      <c r="A6" s="509"/>
      <c r="B6" s="511"/>
      <c r="C6" s="345" t="s">
        <v>27</v>
      </c>
      <c r="D6" s="345" t="s">
        <v>95</v>
      </c>
      <c r="E6" s="345" t="s">
        <v>68</v>
      </c>
      <c r="F6" s="345" t="s">
        <v>27</v>
      </c>
      <c r="G6" s="345" t="s">
        <v>95</v>
      </c>
      <c r="H6" s="346" t="s">
        <v>68</v>
      </c>
    </row>
    <row r="7" spans="1:8" s="56" customFormat="1" ht="15.75">
      <c r="A7" s="347">
        <v>1</v>
      </c>
      <c r="B7" s="348" t="s">
        <v>487</v>
      </c>
      <c r="C7" s="349">
        <f>SUM(C8:C11)</f>
        <v>86313826.24000001</v>
      </c>
      <c r="D7" s="349">
        <f t="shared" ref="D7" si="0">SUM(D8:D11)</f>
        <v>78206521.460000008</v>
      </c>
      <c r="E7" s="349">
        <f>C7+D7</f>
        <v>164520347.70000002</v>
      </c>
      <c r="F7" s="349">
        <f>SUM(F8:F11)</f>
        <v>49141039</v>
      </c>
      <c r="G7" s="349">
        <f>SUM(G8:G11)</f>
        <v>52475510</v>
      </c>
      <c r="H7" s="350">
        <f t="shared" ref="H7:H53" si="1">F7+G7</f>
        <v>101616549</v>
      </c>
    </row>
    <row r="8" spans="1:8" s="56" customFormat="1" ht="15.75">
      <c r="A8" s="347">
        <v>1.1000000000000001</v>
      </c>
      <c r="B8" s="351" t="s">
        <v>278</v>
      </c>
      <c r="C8" s="352">
        <v>5555077.8700000001</v>
      </c>
      <c r="D8" s="352">
        <v>7262169.04</v>
      </c>
      <c r="E8" s="353">
        <f t="shared" ref="E8:E52" si="2">C8+D8</f>
        <v>12817246.91</v>
      </c>
      <c r="F8" s="352">
        <v>5363826</v>
      </c>
      <c r="G8" s="352">
        <v>6183884</v>
      </c>
      <c r="H8" s="354">
        <f t="shared" si="1"/>
        <v>11547710</v>
      </c>
    </row>
    <row r="9" spans="1:8" s="56" customFormat="1" ht="15.75">
      <c r="A9" s="347">
        <v>1.2</v>
      </c>
      <c r="B9" s="351" t="s">
        <v>279</v>
      </c>
      <c r="C9" s="352">
        <v>3803568.95</v>
      </c>
      <c r="D9" s="352">
        <v>0</v>
      </c>
      <c r="E9" s="353">
        <f t="shared" si="2"/>
        <v>3803568.95</v>
      </c>
      <c r="F9" s="352">
        <v>3044510</v>
      </c>
      <c r="G9" s="352">
        <v>0</v>
      </c>
      <c r="H9" s="354">
        <f t="shared" si="1"/>
        <v>3044510</v>
      </c>
    </row>
    <row r="10" spans="1:8" s="56" customFormat="1" ht="15.75">
      <c r="A10" s="347">
        <v>1.3</v>
      </c>
      <c r="B10" s="351" t="s">
        <v>280</v>
      </c>
      <c r="C10" s="352">
        <v>76755179.420000002</v>
      </c>
      <c r="D10" s="352">
        <v>70835445.719999999</v>
      </c>
      <c r="E10" s="353">
        <f t="shared" si="2"/>
        <v>147590625.13999999</v>
      </c>
      <c r="F10" s="352">
        <v>40532703</v>
      </c>
      <c r="G10" s="352">
        <v>46193737</v>
      </c>
      <c r="H10" s="354">
        <f t="shared" si="1"/>
        <v>86726440</v>
      </c>
    </row>
    <row r="11" spans="1:8" s="56" customFormat="1" ht="15.75">
      <c r="A11" s="347">
        <v>1.4</v>
      </c>
      <c r="B11" s="351" t="s">
        <v>281</v>
      </c>
      <c r="C11" s="352">
        <v>200000</v>
      </c>
      <c r="D11" s="352">
        <v>108906.7</v>
      </c>
      <c r="E11" s="353">
        <f t="shared" si="2"/>
        <v>308906.7</v>
      </c>
      <c r="F11" s="352">
        <v>200000</v>
      </c>
      <c r="G11" s="352">
        <v>97889</v>
      </c>
      <c r="H11" s="354">
        <f t="shared" si="1"/>
        <v>297889</v>
      </c>
    </row>
    <row r="12" spans="1:8" s="56" customFormat="1" ht="29.25" customHeight="1">
      <c r="A12" s="347">
        <v>2</v>
      </c>
      <c r="B12" s="348" t="s">
        <v>282</v>
      </c>
      <c r="C12" s="349">
        <v>0</v>
      </c>
      <c r="D12" s="349">
        <v>0</v>
      </c>
      <c r="E12" s="353">
        <f t="shared" si="2"/>
        <v>0</v>
      </c>
      <c r="F12" s="349">
        <v>0</v>
      </c>
      <c r="G12" s="349">
        <v>0</v>
      </c>
      <c r="H12" s="354">
        <f t="shared" si="1"/>
        <v>0</v>
      </c>
    </row>
    <row r="13" spans="1:8" s="56" customFormat="1" ht="30">
      <c r="A13" s="347">
        <v>3</v>
      </c>
      <c r="B13" s="348" t="s">
        <v>283</v>
      </c>
      <c r="C13" s="349">
        <f>SUM(C14:C15)</f>
        <v>85010000</v>
      </c>
      <c r="D13" s="349">
        <f t="shared" ref="D13" si="3">SUM(D14:D15)</f>
        <v>0</v>
      </c>
      <c r="E13" s="353">
        <f t="shared" si="2"/>
        <v>85010000</v>
      </c>
      <c r="F13" s="349">
        <f>SUM(F14:F15)</f>
        <v>0</v>
      </c>
      <c r="G13" s="349">
        <f t="shared" ref="G13" si="4">SUM(G14:G15)</f>
        <v>0</v>
      </c>
      <c r="H13" s="354">
        <f t="shared" si="1"/>
        <v>0</v>
      </c>
    </row>
    <row r="14" spans="1:8" s="56" customFormat="1" ht="15.75">
      <c r="A14" s="347">
        <v>3.1</v>
      </c>
      <c r="B14" s="351" t="s">
        <v>284</v>
      </c>
      <c r="C14" s="352">
        <v>85010000</v>
      </c>
      <c r="D14" s="352">
        <v>0</v>
      </c>
      <c r="E14" s="353">
        <f t="shared" si="2"/>
        <v>85010000</v>
      </c>
      <c r="F14" s="352">
        <v>0</v>
      </c>
      <c r="G14" s="352">
        <v>0</v>
      </c>
      <c r="H14" s="354">
        <f t="shared" si="1"/>
        <v>0</v>
      </c>
    </row>
    <row r="15" spans="1:8" s="56" customFormat="1" ht="15.75">
      <c r="A15" s="347">
        <v>3.2</v>
      </c>
      <c r="B15" s="351" t="s">
        <v>285</v>
      </c>
      <c r="C15" s="352">
        <v>0</v>
      </c>
      <c r="D15" s="352">
        <v>0</v>
      </c>
      <c r="E15" s="353">
        <f t="shared" si="2"/>
        <v>0</v>
      </c>
      <c r="F15" s="352">
        <v>0</v>
      </c>
      <c r="G15" s="352">
        <v>0</v>
      </c>
      <c r="H15" s="354">
        <f t="shared" si="1"/>
        <v>0</v>
      </c>
    </row>
    <row r="16" spans="1:8" s="56" customFormat="1" ht="15.75">
      <c r="A16" s="347">
        <v>4</v>
      </c>
      <c r="B16" s="348" t="s">
        <v>286</v>
      </c>
      <c r="C16" s="349">
        <f>SUM(C17:C18)</f>
        <v>484313638.88999999</v>
      </c>
      <c r="D16" s="349">
        <f t="shared" ref="D16" si="5">SUM(D17:D18)</f>
        <v>2686031614.8099999</v>
      </c>
      <c r="E16" s="349">
        <f t="shared" si="2"/>
        <v>3170345253.6999998</v>
      </c>
      <c r="F16" s="349">
        <f t="shared" ref="F16" si="6">SUM(F17:F18)</f>
        <v>614534514</v>
      </c>
      <c r="G16" s="349">
        <f>SUM(G17:G18)</f>
        <v>2008178437</v>
      </c>
      <c r="H16" s="350">
        <f t="shared" si="1"/>
        <v>2622712951</v>
      </c>
    </row>
    <row r="17" spans="1:8" s="56" customFormat="1" ht="15.75">
      <c r="A17" s="347">
        <v>4.0999999999999996</v>
      </c>
      <c r="B17" s="351" t="s">
        <v>287</v>
      </c>
      <c r="C17" s="352">
        <v>0</v>
      </c>
      <c r="D17" s="352">
        <v>0</v>
      </c>
      <c r="E17" s="353">
        <f t="shared" si="2"/>
        <v>0</v>
      </c>
      <c r="F17" s="352">
        <v>0</v>
      </c>
      <c r="G17" s="352">
        <v>0</v>
      </c>
      <c r="H17" s="354">
        <f t="shared" si="1"/>
        <v>0</v>
      </c>
    </row>
    <row r="18" spans="1:8" s="56" customFormat="1" ht="15.75">
      <c r="A18" s="347">
        <v>4.2</v>
      </c>
      <c r="B18" s="351" t="s">
        <v>288</v>
      </c>
      <c r="C18" s="352">
        <v>484313638.88999999</v>
      </c>
      <c r="D18" s="352">
        <v>2686031614.8099999</v>
      </c>
      <c r="E18" s="353">
        <f t="shared" si="2"/>
        <v>3170345253.6999998</v>
      </c>
      <c r="F18" s="352">
        <v>614534514</v>
      </c>
      <c r="G18" s="352">
        <v>2008178437</v>
      </c>
      <c r="H18" s="354">
        <f t="shared" si="1"/>
        <v>2622712951</v>
      </c>
    </row>
    <row r="19" spans="1:8" s="56" customFormat="1" ht="30">
      <c r="A19" s="347">
        <v>5</v>
      </c>
      <c r="B19" s="348" t="s">
        <v>289</v>
      </c>
      <c r="C19" s="349">
        <f>SUM(C20,C21,C22,C28,C29,C30,C31)</f>
        <v>154991428.97999999</v>
      </c>
      <c r="D19" s="349">
        <f t="shared" ref="D19" si="7">SUM(D20,D21,D22,D28,D29,D30,D31)</f>
        <v>2757473782.9700003</v>
      </c>
      <c r="E19" s="349">
        <f>C19+D19</f>
        <v>2912465211.9500003</v>
      </c>
      <c r="F19" s="349">
        <f>SUM(F20,F21,F22,F28,F29,F30,F31)</f>
        <v>146615860</v>
      </c>
      <c r="G19" s="349">
        <f t="shared" ref="G19" si="8">SUM(G20,G21,G22,G28,G29,G30,G31)</f>
        <v>1851216275</v>
      </c>
      <c r="H19" s="350">
        <f>F19+G19</f>
        <v>1997832135</v>
      </c>
    </row>
    <row r="20" spans="1:8" s="56" customFormat="1" ht="15.75">
      <c r="A20" s="347">
        <v>5.0999999999999996</v>
      </c>
      <c r="B20" s="351" t="s">
        <v>290</v>
      </c>
      <c r="C20" s="352">
        <v>6477647.2400000002</v>
      </c>
      <c r="D20" s="352">
        <v>42564551.770000003</v>
      </c>
      <c r="E20" s="353">
        <f t="shared" si="2"/>
        <v>49042199.010000005</v>
      </c>
      <c r="F20" s="352">
        <v>7836231</v>
      </c>
      <c r="G20" s="352">
        <v>21053768</v>
      </c>
      <c r="H20" s="354">
        <f>F20+G20</f>
        <v>28889999</v>
      </c>
    </row>
    <row r="21" spans="1:8" s="56" customFormat="1" ht="15.75">
      <c r="A21" s="347">
        <v>5.2</v>
      </c>
      <c r="B21" s="351" t="s">
        <v>291</v>
      </c>
      <c r="C21" s="352">
        <v>78711495</v>
      </c>
      <c r="D21" s="352">
        <v>106203723.2</v>
      </c>
      <c r="E21" s="353">
        <f t="shared" si="2"/>
        <v>184915218.19999999</v>
      </c>
      <c r="F21" s="352">
        <v>55935560</v>
      </c>
      <c r="G21" s="352">
        <v>89662483</v>
      </c>
      <c r="H21" s="354">
        <f>F21+G21</f>
        <v>145598043</v>
      </c>
    </row>
    <row r="22" spans="1:8" s="56" customFormat="1" ht="15.75">
      <c r="A22" s="347">
        <v>5.3</v>
      </c>
      <c r="B22" s="351" t="s">
        <v>292</v>
      </c>
      <c r="C22" s="353">
        <f>SUM(C23:C27)</f>
        <v>1040031</v>
      </c>
      <c r="D22" s="353">
        <f t="shared" ref="D22" si="9">SUM(D23:D27)</f>
        <v>1594977505</v>
      </c>
      <c r="E22" s="353">
        <f t="shared" si="2"/>
        <v>1596017536</v>
      </c>
      <c r="F22" s="353">
        <f>SUM(F23:F27)</f>
        <v>165246</v>
      </c>
      <c r="G22" s="353">
        <f t="shared" ref="G22" si="10">SUM(G23:G27)</f>
        <v>1002534508</v>
      </c>
      <c r="H22" s="354">
        <f t="shared" si="1"/>
        <v>1002699754</v>
      </c>
    </row>
    <row r="23" spans="1:8" s="56" customFormat="1" ht="15.75">
      <c r="A23" s="347" t="s">
        <v>293</v>
      </c>
      <c r="B23" s="355" t="s">
        <v>294</v>
      </c>
      <c r="C23" s="352">
        <v>948531</v>
      </c>
      <c r="D23" s="352">
        <v>853180122.81004</v>
      </c>
      <c r="E23" s="353">
        <f t="shared" si="2"/>
        <v>854128653.81004</v>
      </c>
      <c r="F23" s="352">
        <v>118246</v>
      </c>
      <c r="G23" s="352">
        <v>417511979</v>
      </c>
      <c r="H23" s="354">
        <f t="shared" si="1"/>
        <v>417630225</v>
      </c>
    </row>
    <row r="24" spans="1:8" s="56" customFormat="1" ht="15.75">
      <c r="A24" s="347" t="s">
        <v>295</v>
      </c>
      <c r="B24" s="355" t="s">
        <v>296</v>
      </c>
      <c r="C24" s="352">
        <v>11000</v>
      </c>
      <c r="D24" s="352">
        <v>454141581.5837999</v>
      </c>
      <c r="E24" s="353">
        <f t="shared" si="2"/>
        <v>454152581.5837999</v>
      </c>
      <c r="F24" s="352">
        <v>0</v>
      </c>
      <c r="G24" s="352">
        <v>187049189</v>
      </c>
      <c r="H24" s="354">
        <f t="shared" si="1"/>
        <v>187049189</v>
      </c>
    </row>
    <row r="25" spans="1:8" s="56" customFormat="1" ht="15.75">
      <c r="A25" s="347" t="s">
        <v>297</v>
      </c>
      <c r="B25" s="356" t="s">
        <v>298</v>
      </c>
      <c r="C25" s="352">
        <v>0</v>
      </c>
      <c r="D25" s="352">
        <v>52105057.687799998</v>
      </c>
      <c r="E25" s="353">
        <f t="shared" si="2"/>
        <v>52105057.687799998</v>
      </c>
      <c r="F25" s="352">
        <v>0</v>
      </c>
      <c r="G25" s="352">
        <v>28541325</v>
      </c>
      <c r="H25" s="354">
        <f t="shared" si="1"/>
        <v>28541325</v>
      </c>
    </row>
    <row r="26" spans="1:8" s="56" customFormat="1" ht="15.75">
      <c r="A26" s="347" t="s">
        <v>299</v>
      </c>
      <c r="B26" s="355" t="s">
        <v>300</v>
      </c>
      <c r="C26" s="352">
        <v>80500</v>
      </c>
      <c r="D26" s="352">
        <v>148510268.10360017</v>
      </c>
      <c r="E26" s="353">
        <f t="shared" si="2"/>
        <v>148590768.10360017</v>
      </c>
      <c r="F26" s="352">
        <v>0</v>
      </c>
      <c r="G26" s="352">
        <v>38160769</v>
      </c>
      <c r="H26" s="354">
        <f t="shared" si="1"/>
        <v>38160769</v>
      </c>
    </row>
    <row r="27" spans="1:8" s="56" customFormat="1" ht="15.75">
      <c r="A27" s="347" t="s">
        <v>301</v>
      </c>
      <c r="B27" s="355" t="s">
        <v>302</v>
      </c>
      <c r="C27" s="352">
        <v>0</v>
      </c>
      <c r="D27" s="352">
        <v>87040474.81475991</v>
      </c>
      <c r="E27" s="353">
        <f t="shared" si="2"/>
        <v>87040474.81475991</v>
      </c>
      <c r="F27" s="352">
        <v>47000</v>
      </c>
      <c r="G27" s="352">
        <v>331271246</v>
      </c>
      <c r="H27" s="354">
        <f t="shared" si="1"/>
        <v>331318246</v>
      </c>
    </row>
    <row r="28" spans="1:8" s="56" customFormat="1" ht="15.75">
      <c r="A28" s="347">
        <v>5.4</v>
      </c>
      <c r="B28" s="351" t="s">
        <v>303</v>
      </c>
      <c r="C28" s="352">
        <v>4017057.74</v>
      </c>
      <c r="D28" s="352">
        <v>186773689.30000001</v>
      </c>
      <c r="E28" s="353">
        <f t="shared" si="2"/>
        <v>190790747.04000002</v>
      </c>
      <c r="F28" s="352">
        <v>6178823</v>
      </c>
      <c r="G28" s="352">
        <v>153897210</v>
      </c>
      <c r="H28" s="354">
        <f t="shared" si="1"/>
        <v>160076033</v>
      </c>
    </row>
    <row r="29" spans="1:8" s="56" customFormat="1" ht="15.75">
      <c r="A29" s="347">
        <v>5.5</v>
      </c>
      <c r="B29" s="351" t="s">
        <v>304</v>
      </c>
      <c r="C29" s="352">
        <v>10000000</v>
      </c>
      <c r="D29" s="352">
        <v>211007300</v>
      </c>
      <c r="E29" s="353">
        <f t="shared" si="2"/>
        <v>221007300</v>
      </c>
      <c r="F29" s="352">
        <v>10000000</v>
      </c>
      <c r="G29" s="352">
        <v>170360200</v>
      </c>
      <c r="H29" s="354">
        <f t="shared" si="1"/>
        <v>180360200</v>
      </c>
    </row>
    <row r="30" spans="1:8" s="56" customFormat="1" ht="15.75">
      <c r="A30" s="347">
        <v>5.6</v>
      </c>
      <c r="B30" s="351" t="s">
        <v>305</v>
      </c>
      <c r="C30" s="352">
        <v>9000000</v>
      </c>
      <c r="D30" s="352">
        <v>219337867.30000001</v>
      </c>
      <c r="E30" s="353">
        <f t="shared" si="2"/>
        <v>228337867.30000001</v>
      </c>
      <c r="F30" s="352">
        <v>31500000</v>
      </c>
      <c r="G30" s="352">
        <v>171820245</v>
      </c>
      <c r="H30" s="354">
        <f t="shared" si="1"/>
        <v>203320245</v>
      </c>
    </row>
    <row r="31" spans="1:8" s="56" customFormat="1" ht="15.75">
      <c r="A31" s="347">
        <v>5.7</v>
      </c>
      <c r="B31" s="351" t="s">
        <v>306</v>
      </c>
      <c r="C31" s="352">
        <v>45745198</v>
      </c>
      <c r="D31" s="352">
        <v>396609146.39999998</v>
      </c>
      <c r="E31" s="353">
        <f t="shared" si="2"/>
        <v>442354344.39999998</v>
      </c>
      <c r="F31" s="352">
        <v>35000000</v>
      </c>
      <c r="G31" s="352">
        <v>241887861</v>
      </c>
      <c r="H31" s="354">
        <f t="shared" si="1"/>
        <v>276887861</v>
      </c>
    </row>
    <row r="32" spans="1:8" s="56" customFormat="1" ht="15.75">
      <c r="A32" s="347">
        <v>6</v>
      </c>
      <c r="B32" s="348" t="s">
        <v>307</v>
      </c>
      <c r="C32" s="349">
        <f>SUM(C33:C39)</f>
        <v>143722591.5</v>
      </c>
      <c r="D32" s="349">
        <f>SUM(D33:D39)</f>
        <v>375297950.48000002</v>
      </c>
      <c r="E32" s="349">
        <f t="shared" si="2"/>
        <v>519020541.98000002</v>
      </c>
      <c r="F32" s="349">
        <f>SUM(F33:F39)</f>
        <v>107707582</v>
      </c>
      <c r="G32" s="349">
        <f>SUM(G33:G39)</f>
        <v>299976074</v>
      </c>
      <c r="H32" s="350">
        <f t="shared" si="1"/>
        <v>407683656</v>
      </c>
    </row>
    <row r="33" spans="1:8" s="56" customFormat="1" ht="30">
      <c r="A33" s="347">
        <v>6.1</v>
      </c>
      <c r="B33" s="351" t="s">
        <v>488</v>
      </c>
      <c r="C33" s="352">
        <v>42492933.00000003</v>
      </c>
      <c r="D33" s="352">
        <v>210134590.92999998</v>
      </c>
      <c r="E33" s="353">
        <f t="shared" si="2"/>
        <v>252627523.93000001</v>
      </c>
      <c r="F33" s="352">
        <v>40833768</v>
      </c>
      <c r="G33" s="352">
        <v>157098783</v>
      </c>
      <c r="H33" s="354">
        <f t="shared" si="1"/>
        <v>197932551</v>
      </c>
    </row>
    <row r="34" spans="1:8" s="56" customFormat="1" ht="30">
      <c r="A34" s="347">
        <v>6.2</v>
      </c>
      <c r="B34" s="351" t="s">
        <v>308</v>
      </c>
      <c r="C34" s="352">
        <v>101229658.49999997</v>
      </c>
      <c r="D34" s="352">
        <v>165163359.55000001</v>
      </c>
      <c r="E34" s="353">
        <f t="shared" si="2"/>
        <v>266393018.04999998</v>
      </c>
      <c r="F34" s="352">
        <v>66873814</v>
      </c>
      <c r="G34" s="352">
        <v>142877291</v>
      </c>
      <c r="H34" s="354">
        <f t="shared" si="1"/>
        <v>209751105</v>
      </c>
    </row>
    <row r="35" spans="1:8" s="56" customFormat="1" ht="30">
      <c r="A35" s="347">
        <v>6.3</v>
      </c>
      <c r="B35" s="351" t="s">
        <v>309</v>
      </c>
      <c r="C35" s="352">
        <v>0</v>
      </c>
      <c r="D35" s="352">
        <v>0</v>
      </c>
      <c r="E35" s="353">
        <f t="shared" si="2"/>
        <v>0</v>
      </c>
      <c r="F35" s="352">
        <v>0</v>
      </c>
      <c r="G35" s="352">
        <v>0</v>
      </c>
      <c r="H35" s="354">
        <f t="shared" si="1"/>
        <v>0</v>
      </c>
    </row>
    <row r="36" spans="1:8" s="56" customFormat="1" ht="15.75">
      <c r="A36" s="347">
        <v>6.4</v>
      </c>
      <c r="B36" s="351" t="s">
        <v>310</v>
      </c>
      <c r="C36" s="352">
        <v>0</v>
      </c>
      <c r="D36" s="352">
        <v>0</v>
      </c>
      <c r="E36" s="353">
        <f t="shared" si="2"/>
        <v>0</v>
      </c>
      <c r="F36" s="352">
        <v>0</v>
      </c>
      <c r="G36" s="352">
        <v>0</v>
      </c>
      <c r="H36" s="354">
        <f t="shared" si="1"/>
        <v>0</v>
      </c>
    </row>
    <row r="37" spans="1:8" s="56" customFormat="1" ht="15.75">
      <c r="A37" s="347">
        <v>6.5</v>
      </c>
      <c r="B37" s="351" t="s">
        <v>311</v>
      </c>
      <c r="C37" s="352">
        <v>0</v>
      </c>
      <c r="D37" s="352">
        <v>0</v>
      </c>
      <c r="E37" s="353">
        <f t="shared" si="2"/>
        <v>0</v>
      </c>
      <c r="F37" s="352">
        <v>0</v>
      </c>
      <c r="G37" s="352">
        <v>0</v>
      </c>
      <c r="H37" s="354">
        <f t="shared" si="1"/>
        <v>0</v>
      </c>
    </row>
    <row r="38" spans="1:8" s="56" customFormat="1" ht="30">
      <c r="A38" s="347">
        <v>6.6</v>
      </c>
      <c r="B38" s="351" t="s">
        <v>312</v>
      </c>
      <c r="C38" s="352">
        <v>0</v>
      </c>
      <c r="D38" s="352">
        <v>0</v>
      </c>
      <c r="E38" s="353">
        <f t="shared" si="2"/>
        <v>0</v>
      </c>
      <c r="F38" s="352">
        <v>0</v>
      </c>
      <c r="G38" s="352">
        <v>0</v>
      </c>
      <c r="H38" s="354">
        <f t="shared" si="1"/>
        <v>0</v>
      </c>
    </row>
    <row r="39" spans="1:8" s="56" customFormat="1" ht="30">
      <c r="A39" s="347">
        <v>6.7</v>
      </c>
      <c r="B39" s="351" t="s">
        <v>313</v>
      </c>
      <c r="C39" s="352">
        <v>0</v>
      </c>
      <c r="D39" s="352">
        <v>0</v>
      </c>
      <c r="E39" s="353">
        <f t="shared" si="2"/>
        <v>0</v>
      </c>
      <c r="F39" s="352">
        <v>0</v>
      </c>
      <c r="G39" s="352">
        <v>0</v>
      </c>
      <c r="H39" s="354">
        <f t="shared" si="1"/>
        <v>0</v>
      </c>
    </row>
    <row r="40" spans="1:8" s="56" customFormat="1" ht="15.75">
      <c r="A40" s="347">
        <v>7</v>
      </c>
      <c r="B40" s="348" t="s">
        <v>314</v>
      </c>
      <c r="C40" s="349">
        <f>SUM(C41:C44)-C41-C42</f>
        <v>95111107.779999733</v>
      </c>
      <c r="D40" s="349">
        <f>SUM(D41:D44)-D41-D42</f>
        <v>1937878.6449927101</v>
      </c>
      <c r="E40" s="349">
        <f t="shared" si="2"/>
        <v>97048986.424992442</v>
      </c>
      <c r="F40" s="349">
        <f>SUM(F41:F44)-F41-F42</f>
        <v>103824512.56999972</v>
      </c>
      <c r="G40" s="349">
        <f>SUM(G41:G44)-G41-G42</f>
        <v>2013277.4900000002</v>
      </c>
      <c r="H40" s="350">
        <f t="shared" si="1"/>
        <v>105837790.05999972</v>
      </c>
    </row>
    <row r="41" spans="1:8" s="56" customFormat="1" ht="30">
      <c r="A41" s="347">
        <v>7.1</v>
      </c>
      <c r="B41" s="351" t="s">
        <v>315</v>
      </c>
      <c r="C41" s="352">
        <v>80654.950000000012</v>
      </c>
      <c r="D41" s="352">
        <v>0</v>
      </c>
      <c r="E41" s="353">
        <f t="shared" si="2"/>
        <v>80654.950000000012</v>
      </c>
      <c r="F41" s="352">
        <v>398226.59</v>
      </c>
      <c r="G41" s="352">
        <v>384619.36</v>
      </c>
      <c r="H41" s="354">
        <f t="shared" si="1"/>
        <v>782845.95</v>
      </c>
    </row>
    <row r="42" spans="1:8" s="56" customFormat="1" ht="30">
      <c r="A42" s="347">
        <v>7.2</v>
      </c>
      <c r="B42" s="351" t="s">
        <v>316</v>
      </c>
      <c r="C42" s="352">
        <v>0</v>
      </c>
      <c r="D42" s="352">
        <v>0</v>
      </c>
      <c r="E42" s="353">
        <f t="shared" si="2"/>
        <v>0</v>
      </c>
      <c r="F42" s="352">
        <v>0</v>
      </c>
      <c r="G42" s="352">
        <v>0</v>
      </c>
      <c r="H42" s="354">
        <f t="shared" si="1"/>
        <v>0</v>
      </c>
    </row>
    <row r="43" spans="1:8" s="56" customFormat="1" ht="30">
      <c r="A43" s="347">
        <v>7.3</v>
      </c>
      <c r="B43" s="351" t="s">
        <v>317</v>
      </c>
      <c r="C43" s="352">
        <v>95111107.779999733</v>
      </c>
      <c r="D43" s="352">
        <v>1937878.6449927101</v>
      </c>
      <c r="E43" s="353">
        <f t="shared" si="2"/>
        <v>97048986.424992442</v>
      </c>
      <c r="F43" s="352">
        <v>103824512.56999972</v>
      </c>
      <c r="G43" s="352">
        <v>2013277.49</v>
      </c>
      <c r="H43" s="354">
        <f t="shared" si="1"/>
        <v>105837790.05999972</v>
      </c>
    </row>
    <row r="44" spans="1:8" s="56" customFormat="1" ht="30">
      <c r="A44" s="347">
        <v>7.4</v>
      </c>
      <c r="B44" s="351" t="s">
        <v>318</v>
      </c>
      <c r="C44" s="352">
        <v>0</v>
      </c>
      <c r="D44" s="352">
        <v>0</v>
      </c>
      <c r="E44" s="353">
        <f t="shared" si="2"/>
        <v>0</v>
      </c>
      <c r="F44" s="352">
        <v>0</v>
      </c>
      <c r="G44" s="352">
        <v>0</v>
      </c>
      <c r="H44" s="354">
        <f t="shared" si="1"/>
        <v>0</v>
      </c>
    </row>
    <row r="45" spans="1:8" s="56" customFormat="1" ht="15.75">
      <c r="A45" s="347">
        <v>8</v>
      </c>
      <c r="B45" s="348" t="s">
        <v>319</v>
      </c>
      <c r="C45" s="349">
        <f>SUM(C46:C52)</f>
        <v>3322776.4146526484</v>
      </c>
      <c r="D45" s="349">
        <f t="shared" ref="D45" si="11">SUM(D46:D52)</f>
        <v>50701280.024344392</v>
      </c>
      <c r="E45" s="349">
        <f t="shared" si="2"/>
        <v>54024056.438997038</v>
      </c>
      <c r="F45" s="349">
        <f t="shared" ref="F45:G45" si="12">SUM(F46:F52)</f>
        <v>5654687.2993657924</v>
      </c>
      <c r="G45" s="349">
        <f t="shared" si="12"/>
        <v>54202355.414044797</v>
      </c>
      <c r="H45" s="350">
        <f t="shared" si="1"/>
        <v>59857042.713410586</v>
      </c>
    </row>
    <row r="46" spans="1:8" s="56" customFormat="1" ht="15.75">
      <c r="A46" s="347">
        <v>8.1</v>
      </c>
      <c r="B46" s="351" t="s">
        <v>320</v>
      </c>
      <c r="C46" s="352">
        <v>0</v>
      </c>
      <c r="D46" s="352">
        <v>0</v>
      </c>
      <c r="E46" s="353">
        <f t="shared" si="2"/>
        <v>0</v>
      </c>
      <c r="F46" s="352">
        <v>0</v>
      </c>
      <c r="G46" s="352">
        <v>0</v>
      </c>
      <c r="H46" s="354">
        <f t="shared" si="1"/>
        <v>0</v>
      </c>
    </row>
    <row r="47" spans="1:8" s="56" customFormat="1" ht="15.75">
      <c r="A47" s="347">
        <v>8.1999999999999993</v>
      </c>
      <c r="B47" s="351" t="s">
        <v>321</v>
      </c>
      <c r="C47" s="352">
        <v>925337.91465264838</v>
      </c>
      <c r="D47" s="352">
        <v>10024248.5511204</v>
      </c>
      <c r="E47" s="353">
        <f t="shared" si="2"/>
        <v>10949586.46577305</v>
      </c>
      <c r="F47" s="352">
        <v>1953658.1459803451</v>
      </c>
      <c r="G47" s="352">
        <v>9150748.6312896013</v>
      </c>
      <c r="H47" s="354">
        <f t="shared" si="1"/>
        <v>11104406.777269946</v>
      </c>
    </row>
    <row r="48" spans="1:8" s="56" customFormat="1" ht="15.75">
      <c r="A48" s="347">
        <v>8.3000000000000007</v>
      </c>
      <c r="B48" s="351" t="s">
        <v>322</v>
      </c>
      <c r="C48" s="352">
        <v>416944</v>
      </c>
      <c r="D48" s="352">
        <v>8903391.5347983986</v>
      </c>
      <c r="E48" s="353">
        <f t="shared" si="2"/>
        <v>9320335.5347983986</v>
      </c>
      <c r="F48" s="352">
        <v>987396.65338544792</v>
      </c>
      <c r="G48" s="352">
        <v>8641078.9994175993</v>
      </c>
      <c r="H48" s="354">
        <f t="shared" si="1"/>
        <v>9628475.6528030466</v>
      </c>
    </row>
    <row r="49" spans="1:8" s="56" customFormat="1" ht="15.75">
      <c r="A49" s="347">
        <v>8.4</v>
      </c>
      <c r="B49" s="351" t="s">
        <v>323</v>
      </c>
      <c r="C49" s="352">
        <v>402358</v>
      </c>
      <c r="D49" s="352">
        <v>7438078.3341055969</v>
      </c>
      <c r="E49" s="353">
        <f t="shared" si="2"/>
        <v>7840436.3341055969</v>
      </c>
      <c r="F49" s="352">
        <v>554770</v>
      </c>
      <c r="G49" s="352">
        <v>7665421.5516415983</v>
      </c>
      <c r="H49" s="354">
        <f t="shared" si="1"/>
        <v>8220191.5516415983</v>
      </c>
    </row>
    <row r="50" spans="1:8" s="56" customFormat="1" ht="15.75">
      <c r="A50" s="347">
        <v>8.5</v>
      </c>
      <c r="B50" s="351" t="s">
        <v>324</v>
      </c>
      <c r="C50" s="352">
        <v>369968</v>
      </c>
      <c r="D50" s="352">
        <v>6154652.8839199971</v>
      </c>
      <c r="E50" s="353">
        <f t="shared" si="2"/>
        <v>6524620.8839199971</v>
      </c>
      <c r="F50" s="352">
        <v>475200</v>
      </c>
      <c r="G50" s="352">
        <v>6920698.2078655995</v>
      </c>
      <c r="H50" s="354">
        <f t="shared" si="1"/>
        <v>7395898.2078655995</v>
      </c>
    </row>
    <row r="51" spans="1:8" s="56" customFormat="1" ht="15.75">
      <c r="A51" s="347">
        <v>8.6</v>
      </c>
      <c r="B51" s="351" t="s">
        <v>325</v>
      </c>
      <c r="C51" s="352">
        <v>353928</v>
      </c>
      <c r="D51" s="352">
        <v>5244622.7219199985</v>
      </c>
      <c r="E51" s="353">
        <f t="shared" si="2"/>
        <v>5598550.7219199985</v>
      </c>
      <c r="F51" s="352">
        <v>421314</v>
      </c>
      <c r="G51" s="352">
        <v>5603618.8323903987</v>
      </c>
      <c r="H51" s="354">
        <f t="shared" si="1"/>
        <v>6024932.8323903987</v>
      </c>
    </row>
    <row r="52" spans="1:8" s="56" customFormat="1" ht="15.75">
      <c r="A52" s="347">
        <v>8.6999999999999993</v>
      </c>
      <c r="B52" s="351" t="s">
        <v>326</v>
      </c>
      <c r="C52" s="352">
        <v>854240.5</v>
      </c>
      <c r="D52" s="352">
        <v>12936285.99848</v>
      </c>
      <c r="E52" s="353">
        <f t="shared" si="2"/>
        <v>13790526.49848</v>
      </c>
      <c r="F52" s="352">
        <v>1262348.5</v>
      </c>
      <c r="G52" s="352">
        <v>16220789.191439997</v>
      </c>
      <c r="H52" s="354">
        <f t="shared" si="1"/>
        <v>17483137.691439997</v>
      </c>
    </row>
    <row r="53" spans="1:8" s="56" customFormat="1" ht="30.75" thickBot="1">
      <c r="A53" s="137">
        <v>9</v>
      </c>
      <c r="B53" s="357" t="s">
        <v>327</v>
      </c>
      <c r="C53" s="358">
        <v>609585</v>
      </c>
      <c r="D53" s="358">
        <v>3443446</v>
      </c>
      <c r="E53" s="358">
        <f>C53+D53</f>
        <v>4053031</v>
      </c>
      <c r="F53" s="358">
        <v>1338457.24</v>
      </c>
      <c r="G53" s="358">
        <v>4357156</v>
      </c>
      <c r="H53" s="359">
        <f t="shared" si="1"/>
        <v>5695613.2400000002</v>
      </c>
    </row>
  </sheetData>
  <mergeCells count="4">
    <mergeCell ref="A5:A6"/>
    <mergeCell ref="B5:B6"/>
    <mergeCell ref="C5:E5"/>
    <mergeCell ref="F5:H5"/>
  </mergeCells>
  <dataValidations count="1">
    <dataValidation type="date" operator="greaterThanOrEqual" allowBlank="1" showInputMessage="1" showErrorMessage="1" error="Date" promptTitle="Reporting Period" sqref="B2">
      <formula1>36526</formula1>
    </dataValidation>
  </dataValidations>
  <pageMargins left="0.25" right="0.25"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8"/>
  <sheetViews>
    <sheetView zoomScaleNormal="100" workbookViewId="0">
      <pane xSplit="1" ySplit="4" topLeftCell="B5" activePane="bottomRight" state="frozen"/>
      <selection activeCell="G34" sqref="G34"/>
      <selection pane="topRight" activeCell="G34" sqref="G34"/>
      <selection pane="bottomLeft" activeCell="G34" sqref="G34"/>
      <selection pane="bottomRight" activeCell="G34" sqref="G34"/>
    </sheetView>
  </sheetViews>
  <sheetFormatPr defaultColWidth="9.140625" defaultRowHeight="15"/>
  <cols>
    <col min="1" max="1" width="9.42578125" style="44" bestFit="1" customWidth="1"/>
    <col min="2" max="2" width="90.85546875" style="44" customWidth="1"/>
    <col min="3" max="4" width="14.85546875" style="44" customWidth="1"/>
    <col min="5" max="11" width="9.7109375" style="86" customWidth="1"/>
    <col min="12" max="16384" width="9.140625" style="86"/>
  </cols>
  <sheetData>
    <row r="1" spans="1:9">
      <c r="A1" s="41" t="s">
        <v>190</v>
      </c>
      <c r="B1" s="43" t="str">
        <f>Info!C2</f>
        <v>სს ”ლიბერთი ბანკი”</v>
      </c>
      <c r="C1" s="43"/>
    </row>
    <row r="2" spans="1:9">
      <c r="A2" s="41" t="s">
        <v>191</v>
      </c>
      <c r="B2" s="87">
        <f>'1. key ratios'!B2</f>
        <v>44104</v>
      </c>
      <c r="C2" s="46"/>
      <c r="D2" s="47"/>
      <c r="E2" s="323"/>
      <c r="F2" s="323"/>
      <c r="G2" s="323"/>
      <c r="H2" s="323"/>
    </row>
    <row r="3" spans="1:9">
      <c r="A3" s="41"/>
      <c r="B3" s="43"/>
      <c r="C3" s="46"/>
      <c r="D3" s="47"/>
      <c r="E3" s="323"/>
      <c r="F3" s="323"/>
      <c r="G3" s="323"/>
      <c r="H3" s="323"/>
    </row>
    <row r="4" spans="1:9" ht="15" customHeight="1" thickBot="1">
      <c r="A4" s="324" t="s">
        <v>411</v>
      </c>
      <c r="B4" s="325" t="s">
        <v>189</v>
      </c>
      <c r="C4" s="324"/>
      <c r="D4" s="326" t="s">
        <v>94</v>
      </c>
    </row>
    <row r="5" spans="1:9" ht="15" customHeight="1">
      <c r="A5" s="327" t="s">
        <v>26</v>
      </c>
      <c r="B5" s="328"/>
      <c r="C5" s="437" t="s">
        <v>637</v>
      </c>
      <c r="D5" s="437" t="s">
        <v>635</v>
      </c>
    </row>
    <row r="6" spans="1:9" ht="15" customHeight="1">
      <c r="A6" s="329">
        <v>1</v>
      </c>
      <c r="B6" s="330" t="s">
        <v>194</v>
      </c>
      <c r="C6" s="331">
        <f>C7+C9+C10</f>
        <v>1648923127.4430413</v>
      </c>
      <c r="D6" s="331">
        <f>D7+D9+D10</f>
        <v>1454246070.8102753</v>
      </c>
      <c r="H6" s="446"/>
      <c r="I6" s="446"/>
    </row>
    <row r="7" spans="1:9" ht="15" customHeight="1">
      <c r="A7" s="329">
        <v>1.1000000000000001</v>
      </c>
      <c r="B7" s="332" t="s">
        <v>609</v>
      </c>
      <c r="C7" s="333">
        <v>1599721772.1414185</v>
      </c>
      <c r="D7" s="333">
        <v>1408185152.1574531</v>
      </c>
      <c r="H7" s="446"/>
      <c r="I7" s="446"/>
    </row>
    <row r="8" spans="1:9" ht="30">
      <c r="A8" s="329" t="s">
        <v>254</v>
      </c>
      <c r="B8" s="334" t="s">
        <v>405</v>
      </c>
      <c r="C8" s="333">
        <v>0</v>
      </c>
      <c r="D8" s="333">
        <v>0</v>
      </c>
      <c r="H8" s="446"/>
      <c r="I8" s="446"/>
    </row>
    <row r="9" spans="1:9" ht="15" customHeight="1">
      <c r="A9" s="329">
        <v>1.2</v>
      </c>
      <c r="B9" s="332" t="s">
        <v>22</v>
      </c>
      <c r="C9" s="333">
        <v>36684352.895354643</v>
      </c>
      <c r="D9" s="333">
        <v>33326941.373222239</v>
      </c>
      <c r="H9" s="446"/>
      <c r="I9" s="446"/>
    </row>
    <row r="10" spans="1:9" ht="15" customHeight="1">
      <c r="A10" s="329">
        <v>1.3</v>
      </c>
      <c r="B10" s="335" t="s">
        <v>77</v>
      </c>
      <c r="C10" s="336">
        <v>12517002.406268001</v>
      </c>
      <c r="D10" s="336">
        <v>12733977.279600002</v>
      </c>
      <c r="H10" s="446"/>
      <c r="I10" s="446"/>
    </row>
    <row r="11" spans="1:9" ht="15" customHeight="1">
      <c r="A11" s="329">
        <v>2</v>
      </c>
      <c r="B11" s="330" t="s">
        <v>195</v>
      </c>
      <c r="C11" s="333">
        <v>17478868.699999623</v>
      </c>
      <c r="D11" s="333">
        <v>6201184.3965417342</v>
      </c>
      <c r="H11" s="446"/>
      <c r="I11" s="446"/>
    </row>
    <row r="12" spans="1:9" ht="15" customHeight="1">
      <c r="A12" s="337">
        <v>3</v>
      </c>
      <c r="B12" s="338" t="s">
        <v>193</v>
      </c>
      <c r="C12" s="336">
        <v>400856479.99999988</v>
      </c>
      <c r="D12" s="336">
        <v>400856479.99999988</v>
      </c>
      <c r="H12" s="446"/>
      <c r="I12" s="446"/>
    </row>
    <row r="13" spans="1:9" ht="15" customHeight="1" thickBot="1">
      <c r="A13" s="279">
        <v>4</v>
      </c>
      <c r="B13" s="339" t="s">
        <v>255</v>
      </c>
      <c r="C13" s="340">
        <f>C6+C11+C12</f>
        <v>2067258476.1430407</v>
      </c>
      <c r="D13" s="340">
        <f>D6+D11+D12</f>
        <v>1861303735.2068172</v>
      </c>
      <c r="H13" s="446"/>
      <c r="I13" s="446"/>
    </row>
    <row r="14" spans="1:9">
      <c r="B14" s="61"/>
    </row>
    <row r="15" spans="1:9" ht="30">
      <c r="B15" s="341" t="s">
        <v>610</v>
      </c>
    </row>
    <row r="16" spans="1:9">
      <c r="B16" s="341"/>
    </row>
    <row r="17" spans="2:2">
      <c r="B17" s="341"/>
    </row>
    <row r="18" spans="2:2">
      <c r="B18" s="341"/>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9"/>
  <sheetViews>
    <sheetView showGridLines="0" zoomScaleNormal="100" workbookViewId="0">
      <pane xSplit="1" ySplit="4" topLeftCell="B5" activePane="bottomRight" state="frozen"/>
      <selection activeCell="G34" sqref="G34"/>
      <selection pane="topRight" activeCell="G34" sqref="G34"/>
      <selection pane="bottomLeft" activeCell="G34" sqref="G34"/>
      <selection pane="bottomRight" activeCell="G34" sqref="G34"/>
    </sheetView>
  </sheetViews>
  <sheetFormatPr defaultColWidth="9.140625" defaultRowHeight="15.75"/>
  <cols>
    <col min="1" max="1" width="9.5703125" style="44" customWidth="1"/>
    <col min="2" max="2" width="83.28515625" style="44" customWidth="1"/>
    <col min="3" max="3" width="14.28515625" style="44" customWidth="1"/>
    <col min="4" max="16384" width="9.140625" style="45"/>
  </cols>
  <sheetData>
    <row r="1" spans="1:3">
      <c r="A1" s="44" t="s">
        <v>190</v>
      </c>
      <c r="B1" s="44" t="str">
        <f>Info!C2</f>
        <v>სს ”ლიბერთი ბანკი”</v>
      </c>
    </row>
    <row r="2" spans="1:3">
      <c r="A2" s="44" t="s">
        <v>191</v>
      </c>
      <c r="B2" s="87">
        <f>'1. key ratios'!B2</f>
        <v>44104</v>
      </c>
    </row>
    <row r="4" spans="1:3" ht="16.5" customHeight="1" thickBot="1">
      <c r="A4" s="305" t="s">
        <v>412</v>
      </c>
      <c r="B4" s="306" t="s">
        <v>150</v>
      </c>
      <c r="C4" s="307"/>
    </row>
    <row r="5" spans="1:3">
      <c r="A5" s="308"/>
      <c r="B5" s="514" t="s">
        <v>151</v>
      </c>
      <c r="C5" s="515"/>
    </row>
    <row r="6" spans="1:3">
      <c r="A6" s="309">
        <v>1</v>
      </c>
      <c r="B6" s="310" t="s">
        <v>617</v>
      </c>
      <c r="C6" s="311"/>
    </row>
    <row r="7" spans="1:3">
      <c r="A7" s="309">
        <v>2</v>
      </c>
      <c r="B7" s="310" t="s">
        <v>623</v>
      </c>
      <c r="C7" s="311"/>
    </row>
    <row r="8" spans="1:3">
      <c r="A8" s="309">
        <v>3</v>
      </c>
      <c r="B8" s="310" t="s">
        <v>624</v>
      </c>
      <c r="C8" s="311"/>
    </row>
    <row r="9" spans="1:3">
      <c r="A9" s="309">
        <v>4</v>
      </c>
      <c r="B9" s="310" t="s">
        <v>625</v>
      </c>
      <c r="C9" s="311"/>
    </row>
    <row r="10" spans="1:3">
      <c r="A10" s="312"/>
      <c r="B10" s="516"/>
      <c r="C10" s="517"/>
    </row>
    <row r="11" spans="1:3">
      <c r="A11" s="312"/>
      <c r="B11" s="518" t="s">
        <v>152</v>
      </c>
      <c r="C11" s="519"/>
    </row>
    <row r="12" spans="1:3">
      <c r="A12" s="309">
        <v>1</v>
      </c>
      <c r="B12" s="310" t="s">
        <v>618</v>
      </c>
      <c r="C12" s="313"/>
    </row>
    <row r="13" spans="1:3">
      <c r="A13" s="309">
        <v>2</v>
      </c>
      <c r="B13" s="310" t="s">
        <v>636</v>
      </c>
      <c r="C13" s="313"/>
    </row>
    <row r="14" spans="1:3">
      <c r="A14" s="309">
        <v>3</v>
      </c>
      <c r="B14" s="310" t="s">
        <v>626</v>
      </c>
      <c r="C14" s="313"/>
    </row>
    <row r="15" spans="1:3">
      <c r="A15" s="309">
        <v>4</v>
      </c>
      <c r="B15" s="310" t="s">
        <v>627</v>
      </c>
      <c r="C15" s="313"/>
    </row>
    <row r="16" spans="1:3">
      <c r="A16" s="309"/>
      <c r="B16" s="310"/>
      <c r="C16" s="313"/>
    </row>
    <row r="17" spans="1:3">
      <c r="A17" s="309"/>
      <c r="B17" s="314"/>
      <c r="C17" s="313"/>
    </row>
    <row r="18" spans="1:3" ht="15">
      <c r="A18" s="312"/>
      <c r="B18" s="520" t="s">
        <v>153</v>
      </c>
      <c r="C18" s="521"/>
    </row>
    <row r="19" spans="1:3">
      <c r="A19" s="309">
        <v>1</v>
      </c>
      <c r="B19" s="310" t="s">
        <v>628</v>
      </c>
      <c r="C19" s="441">
        <v>91.985389999999995</v>
      </c>
    </row>
    <row r="20" spans="1:3">
      <c r="A20" s="309">
        <v>2</v>
      </c>
      <c r="B20" s="310" t="s">
        <v>629</v>
      </c>
      <c r="C20" s="441">
        <v>4.2322300000000004</v>
      </c>
    </row>
    <row r="21" spans="1:3">
      <c r="A21" s="309">
        <v>3</v>
      </c>
      <c r="B21" s="310" t="s">
        <v>630</v>
      </c>
      <c r="C21" s="442">
        <v>1.0734600000000001</v>
      </c>
    </row>
    <row r="22" spans="1:3" ht="15">
      <c r="A22" s="309">
        <v>4</v>
      </c>
      <c r="B22" s="315" t="s">
        <v>631</v>
      </c>
      <c r="C22" s="443">
        <v>2.7089099999999999</v>
      </c>
    </row>
    <row r="23" spans="1:3" ht="15.75" customHeight="1">
      <c r="A23" s="312"/>
      <c r="B23" s="316"/>
      <c r="C23" s="311"/>
    </row>
    <row r="24" spans="1:3" ht="28.5" customHeight="1">
      <c r="A24" s="312"/>
      <c r="B24" s="520" t="s">
        <v>275</v>
      </c>
      <c r="C24" s="521"/>
    </row>
    <row r="25" spans="1:3">
      <c r="A25" s="309">
        <v>1</v>
      </c>
      <c r="B25" s="314" t="s">
        <v>617</v>
      </c>
      <c r="C25" s="444">
        <v>30.661796686666701</v>
      </c>
    </row>
    <row r="26" spans="1:3">
      <c r="A26" s="317">
        <v>2</v>
      </c>
      <c r="B26" s="318" t="s">
        <v>632</v>
      </c>
      <c r="C26" s="444">
        <v>30.661796686666701</v>
      </c>
    </row>
    <row r="27" spans="1:3">
      <c r="A27" s="317">
        <v>3</v>
      </c>
      <c r="B27" s="318" t="s">
        <v>633</v>
      </c>
      <c r="C27" s="445">
        <v>30.661796686666701</v>
      </c>
    </row>
    <row r="28" spans="1:3">
      <c r="A28" s="317"/>
      <c r="B28" s="318"/>
      <c r="C28" s="319"/>
    </row>
    <row r="29" spans="1:3" ht="16.5" thickBot="1">
      <c r="A29" s="320"/>
      <c r="B29" s="321"/>
      <c r="C29" s="322"/>
    </row>
  </sheetData>
  <mergeCells count="5">
    <mergeCell ref="B5:C5"/>
    <mergeCell ref="B10:C10"/>
    <mergeCell ref="B11:C11"/>
    <mergeCell ref="B24:C24"/>
    <mergeCell ref="B18:C18"/>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G34" sqref="G34"/>
      <selection pane="topRight" activeCell="G34" sqref="G34"/>
      <selection pane="bottomLeft" activeCell="G34" sqref="G34"/>
      <selection pane="bottomRight" activeCell="D18" sqref="D18"/>
    </sheetView>
  </sheetViews>
  <sheetFormatPr defaultColWidth="9.140625" defaultRowHeight="15.75"/>
  <cols>
    <col min="1" max="1" width="9.42578125" style="44" bestFit="1" customWidth="1"/>
    <col min="2" max="2" width="47.42578125" style="44" customWidth="1"/>
    <col min="3" max="3" width="25.42578125" style="44" customWidth="1"/>
    <col min="4" max="4" width="20.7109375" style="44" customWidth="1"/>
    <col min="5" max="5" width="19.42578125" style="44" customWidth="1"/>
    <col min="6" max="6" width="12" style="45" bestFit="1" customWidth="1"/>
    <col min="7" max="7" width="12.42578125" style="45" bestFit="1" customWidth="1"/>
    <col min="8" max="16384" width="9.140625" style="45"/>
  </cols>
  <sheetData>
    <row r="1" spans="1:7">
      <c r="A1" s="41" t="s">
        <v>190</v>
      </c>
      <c r="B1" s="43" t="str">
        <f>Info!C2</f>
        <v>სს ”ლიბერთი ბანკი”</v>
      </c>
    </row>
    <row r="2" spans="1:7" s="217" customFormat="1" ht="15.75" customHeight="1">
      <c r="A2" s="217" t="s">
        <v>191</v>
      </c>
      <c r="B2" s="87">
        <f>'1. key ratios'!B2</f>
        <v>44104</v>
      </c>
    </row>
    <row r="3" spans="1:7" s="217" customFormat="1" ht="15.75" customHeight="1"/>
    <row r="4" spans="1:7" s="217" customFormat="1" ht="15.75" customHeight="1" thickBot="1">
      <c r="A4" s="283" t="s">
        <v>413</v>
      </c>
      <c r="B4" s="284" t="s">
        <v>265</v>
      </c>
      <c r="C4" s="285"/>
      <c r="D4" s="285"/>
      <c r="E4" s="264" t="s">
        <v>94</v>
      </c>
    </row>
    <row r="5" spans="1:7" s="290" customFormat="1" ht="17.45" customHeight="1">
      <c r="A5" s="286"/>
      <c r="B5" s="287"/>
      <c r="C5" s="288" t="s">
        <v>0</v>
      </c>
      <c r="D5" s="288" t="s">
        <v>1</v>
      </c>
      <c r="E5" s="289" t="s">
        <v>2</v>
      </c>
    </row>
    <row r="6" spans="1:7" s="56" customFormat="1" ht="14.45" customHeight="1">
      <c r="A6" s="291"/>
      <c r="B6" s="522" t="s">
        <v>233</v>
      </c>
      <c r="C6" s="522" t="s">
        <v>232</v>
      </c>
      <c r="D6" s="523" t="s">
        <v>231</v>
      </c>
      <c r="E6" s="524"/>
      <c r="G6" s="45"/>
    </row>
    <row r="7" spans="1:7" s="56" customFormat="1" ht="99.6" customHeight="1">
      <c r="A7" s="291"/>
      <c r="B7" s="522"/>
      <c r="C7" s="522"/>
      <c r="D7" s="292" t="s">
        <v>230</v>
      </c>
      <c r="E7" s="293" t="s">
        <v>526</v>
      </c>
      <c r="G7" s="45"/>
    </row>
    <row r="8" spans="1:7" ht="15">
      <c r="A8" s="294">
        <v>1</v>
      </c>
      <c r="B8" s="295" t="s">
        <v>155</v>
      </c>
      <c r="C8" s="296">
        <v>240663297.02999997</v>
      </c>
      <c r="D8" s="296"/>
      <c r="E8" s="297">
        <v>240663297.02999997</v>
      </c>
    </row>
    <row r="9" spans="1:7" ht="15">
      <c r="A9" s="294">
        <v>2</v>
      </c>
      <c r="B9" s="295" t="s">
        <v>156</v>
      </c>
      <c r="C9" s="296">
        <v>169835874.94999999</v>
      </c>
      <c r="D9" s="296"/>
      <c r="E9" s="297">
        <v>169835874.94999999</v>
      </c>
    </row>
    <row r="10" spans="1:7" ht="15">
      <c r="A10" s="294">
        <v>3</v>
      </c>
      <c r="B10" s="295" t="s">
        <v>229</v>
      </c>
      <c r="C10" s="296">
        <v>381150706.19999999</v>
      </c>
      <c r="D10" s="296"/>
      <c r="E10" s="297">
        <v>381150706.19999999</v>
      </c>
    </row>
    <row r="11" spans="1:7" ht="30">
      <c r="A11" s="294">
        <v>4</v>
      </c>
      <c r="B11" s="295" t="s">
        <v>186</v>
      </c>
      <c r="C11" s="296">
        <v>0</v>
      </c>
      <c r="D11" s="296"/>
      <c r="E11" s="297">
        <v>0</v>
      </c>
    </row>
    <row r="12" spans="1:7" ht="15">
      <c r="A12" s="294">
        <v>5</v>
      </c>
      <c r="B12" s="295" t="s">
        <v>158</v>
      </c>
      <c r="C12" s="296">
        <v>251289888.67000002</v>
      </c>
      <c r="D12" s="296"/>
      <c r="E12" s="297">
        <v>251289888.67000002</v>
      </c>
    </row>
    <row r="13" spans="1:7" ht="15">
      <c r="A13" s="294">
        <v>6.1</v>
      </c>
      <c r="B13" s="295" t="s">
        <v>159</v>
      </c>
      <c r="C13" s="298">
        <v>1507566774.0100474</v>
      </c>
      <c r="D13" s="296"/>
      <c r="E13" s="297">
        <v>1507566774.0100474</v>
      </c>
    </row>
    <row r="14" spans="1:7" ht="15">
      <c r="A14" s="294">
        <v>6.2</v>
      </c>
      <c r="B14" s="299" t="s">
        <v>160</v>
      </c>
      <c r="C14" s="298">
        <v>-123453872.99720062</v>
      </c>
      <c r="D14" s="296"/>
      <c r="E14" s="297">
        <v>-123453872.99720062</v>
      </c>
    </row>
    <row r="15" spans="1:7" ht="15">
      <c r="A15" s="294">
        <v>6</v>
      </c>
      <c r="B15" s="295" t="s">
        <v>228</v>
      </c>
      <c r="C15" s="296">
        <v>1384112901.0128467</v>
      </c>
      <c r="D15" s="296"/>
      <c r="E15" s="297">
        <v>1384112901.0128467</v>
      </c>
    </row>
    <row r="16" spans="1:7" ht="30">
      <c r="A16" s="294">
        <v>7</v>
      </c>
      <c r="B16" s="295" t="s">
        <v>162</v>
      </c>
      <c r="C16" s="296">
        <v>48695532.25999999</v>
      </c>
      <c r="D16" s="296"/>
      <c r="E16" s="297">
        <v>48695532.25999999</v>
      </c>
    </row>
    <row r="17" spans="1:7" ht="15">
      <c r="A17" s="294">
        <v>8</v>
      </c>
      <c r="B17" s="295" t="s">
        <v>163</v>
      </c>
      <c r="C17" s="296">
        <v>33529.999999999534</v>
      </c>
      <c r="D17" s="296"/>
      <c r="E17" s="297">
        <v>33529.999999999534</v>
      </c>
      <c r="F17" s="300"/>
      <c r="G17" s="300"/>
    </row>
    <row r="18" spans="1:7" ht="15">
      <c r="A18" s="294">
        <v>9</v>
      </c>
      <c r="B18" s="295" t="s">
        <v>164</v>
      </c>
      <c r="C18" s="296">
        <v>106733.3</v>
      </c>
      <c r="D18" s="296">
        <v>106733.3</v>
      </c>
      <c r="E18" s="297">
        <v>0</v>
      </c>
      <c r="G18" s="300"/>
    </row>
    <row r="19" spans="1:7" ht="30">
      <c r="A19" s="294">
        <v>10</v>
      </c>
      <c r="B19" s="295" t="s">
        <v>165</v>
      </c>
      <c r="C19" s="296">
        <v>240638713.24000001</v>
      </c>
      <c r="D19" s="296">
        <v>80116647.480000004</v>
      </c>
      <c r="E19" s="297">
        <v>160522065.75999999</v>
      </c>
      <c r="G19" s="300"/>
    </row>
    <row r="20" spans="1:7" ht="15">
      <c r="A20" s="294">
        <v>11</v>
      </c>
      <c r="B20" s="295" t="s">
        <v>166</v>
      </c>
      <c r="C20" s="296">
        <v>47447164.766999997</v>
      </c>
      <c r="D20" s="296"/>
      <c r="E20" s="297">
        <v>47447164.766999997</v>
      </c>
    </row>
    <row r="21" spans="1:7" ht="52.5" customHeight="1" thickBot="1">
      <c r="A21" s="301"/>
      <c r="B21" s="302" t="s">
        <v>489</v>
      </c>
      <c r="C21" s="303">
        <f>SUM(C8:C12, C15:C20)</f>
        <v>2763974341.4298468</v>
      </c>
      <c r="D21" s="303">
        <f>SUM(D8:D12, D15:D20)</f>
        <v>80223380.780000001</v>
      </c>
      <c r="E21" s="304">
        <f>SUM(E8:E12, E15:E20)</f>
        <v>2683750960.649847</v>
      </c>
    </row>
    <row r="22" spans="1:7" ht="15">
      <c r="A22" s="45"/>
      <c r="B22" s="45"/>
      <c r="C22" s="45"/>
      <c r="D22" s="45"/>
      <c r="E22" s="45"/>
    </row>
    <row r="23" spans="1:7" ht="15">
      <c r="A23" s="45"/>
      <c r="B23" s="45"/>
      <c r="C23" s="45"/>
      <c r="D23" s="45"/>
      <c r="E23" s="45"/>
    </row>
    <row r="24" spans="1:7">
      <c r="C24" s="447"/>
      <c r="D24" s="447"/>
      <c r="E24" s="447"/>
    </row>
    <row r="25" spans="1:7" s="44" customFormat="1">
      <c r="B25" s="282"/>
      <c r="F25" s="45"/>
      <c r="G25" s="45"/>
    </row>
    <row r="26" spans="1:7" s="44" customFormat="1">
      <c r="B26" s="282"/>
      <c r="F26" s="45"/>
      <c r="G26" s="45"/>
    </row>
    <row r="27" spans="1:7" s="44" customFormat="1">
      <c r="B27" s="282"/>
      <c r="F27" s="45"/>
      <c r="G27" s="45"/>
    </row>
    <row r="28" spans="1:7" s="44" customFormat="1">
      <c r="B28" s="282"/>
      <c r="F28" s="45"/>
      <c r="G28" s="45"/>
    </row>
    <row r="29" spans="1:7" s="44" customFormat="1">
      <c r="B29" s="282"/>
      <c r="F29" s="45"/>
      <c r="G29" s="45"/>
    </row>
    <row r="30" spans="1:7" s="44" customFormat="1">
      <c r="B30" s="282"/>
      <c r="F30" s="45"/>
      <c r="G30" s="45"/>
    </row>
    <row r="31" spans="1:7" s="44" customFormat="1">
      <c r="B31" s="282"/>
      <c r="F31" s="45"/>
      <c r="G31" s="45"/>
    </row>
    <row r="32" spans="1:7" s="44" customFormat="1">
      <c r="B32" s="282"/>
      <c r="F32" s="45"/>
      <c r="G32" s="45"/>
    </row>
    <row r="33" spans="2:7" s="44" customFormat="1">
      <c r="B33" s="282"/>
      <c r="F33" s="45"/>
      <c r="G33" s="45"/>
    </row>
    <row r="34" spans="2:7" s="44" customFormat="1">
      <c r="B34" s="282"/>
      <c r="F34" s="45"/>
      <c r="G34" s="45"/>
    </row>
    <row r="35" spans="2:7" s="44" customFormat="1">
      <c r="B35" s="282"/>
      <c r="F35" s="45"/>
      <c r="G35" s="45"/>
    </row>
    <row r="36" spans="2:7" s="44" customFormat="1">
      <c r="B36" s="282"/>
      <c r="F36" s="45"/>
      <c r="G36" s="45"/>
    </row>
    <row r="37" spans="2:7" s="44" customFormat="1">
      <c r="B37" s="282"/>
      <c r="F37" s="45"/>
      <c r="G37" s="45"/>
    </row>
  </sheetData>
  <mergeCells count="3">
    <mergeCell ref="B6:B7"/>
    <mergeCell ref="C6:C7"/>
    <mergeCell ref="D6:E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G34" sqref="G34"/>
      <selection pane="topRight" activeCell="G34" sqref="G34"/>
      <selection pane="bottomLeft" activeCell="G34" sqref="G34"/>
      <selection pane="bottomRight" activeCell="G34" sqref="G34"/>
    </sheetView>
  </sheetViews>
  <sheetFormatPr defaultColWidth="9.140625" defaultRowHeight="15.75" outlineLevelRow="1"/>
  <cols>
    <col min="1" max="1" width="9.42578125" style="44" bestFit="1" customWidth="1"/>
    <col min="2" max="2" width="111" style="44" customWidth="1"/>
    <col min="3" max="3" width="18.85546875" style="45" customWidth="1"/>
    <col min="4" max="4" width="25.42578125" style="45" customWidth="1"/>
    <col min="5" max="5" width="24.28515625" style="45" customWidth="1"/>
    <col min="6" max="6" width="24" style="45" customWidth="1"/>
    <col min="7" max="7" width="10" style="45" bestFit="1" customWidth="1"/>
    <col min="8" max="8" width="12" style="45" bestFit="1" customWidth="1"/>
    <col min="9" max="9" width="12.42578125" style="45" bestFit="1" customWidth="1"/>
    <col min="10" max="16384" width="9.140625" style="45"/>
  </cols>
  <sheetData>
    <row r="1" spans="1:6">
      <c r="A1" s="41" t="s">
        <v>190</v>
      </c>
      <c r="B1" s="43" t="str">
        <f>Info!C2</f>
        <v>სს ”ლიბერთი ბანკი”</v>
      </c>
    </row>
    <row r="2" spans="1:6" s="217" customFormat="1" ht="15.75" customHeight="1">
      <c r="A2" s="217" t="s">
        <v>191</v>
      </c>
      <c r="B2" s="87">
        <f>'1. key ratios'!B2</f>
        <v>44104</v>
      </c>
      <c r="C2" s="45"/>
      <c r="D2" s="45"/>
      <c r="E2" s="45"/>
      <c r="F2" s="45"/>
    </row>
    <row r="3" spans="1:6" s="217" customFormat="1" ht="15.75" customHeight="1">
      <c r="C3" s="45"/>
      <c r="D3" s="45"/>
      <c r="E3" s="45"/>
      <c r="F3" s="45"/>
    </row>
    <row r="4" spans="1:6" s="217" customFormat="1" ht="30.75" thickBot="1">
      <c r="A4" s="217" t="s">
        <v>414</v>
      </c>
      <c r="B4" s="263" t="s">
        <v>268</v>
      </c>
      <c r="C4" s="264" t="s">
        <v>94</v>
      </c>
      <c r="D4" s="45"/>
      <c r="E4" s="45"/>
      <c r="F4" s="45"/>
    </row>
    <row r="5" spans="1:6" ht="30">
      <c r="A5" s="265">
        <v>1</v>
      </c>
      <c r="B5" s="266" t="s">
        <v>437</v>
      </c>
      <c r="C5" s="267">
        <f>'7. LI1'!E21</f>
        <v>2683750960.649847</v>
      </c>
    </row>
    <row r="6" spans="1:6" s="270" customFormat="1">
      <c r="A6" s="182">
        <v>2.1</v>
      </c>
      <c r="B6" s="268" t="s">
        <v>269</v>
      </c>
      <c r="C6" s="269">
        <v>164211440.9939661</v>
      </c>
    </row>
    <row r="7" spans="1:6" s="251" customFormat="1" ht="30" outlineLevel="1">
      <c r="A7" s="271">
        <v>2.2000000000000002</v>
      </c>
      <c r="B7" s="272" t="s">
        <v>270</v>
      </c>
      <c r="C7" s="273">
        <v>256619273.32840002</v>
      </c>
    </row>
    <row r="8" spans="1:6" s="251" customFormat="1" ht="30">
      <c r="A8" s="271">
        <v>3</v>
      </c>
      <c r="B8" s="274" t="s">
        <v>438</v>
      </c>
      <c r="C8" s="275">
        <f>SUM(C5:C7)</f>
        <v>3104581674.9722133</v>
      </c>
    </row>
    <row r="9" spans="1:6" s="270" customFormat="1" ht="15">
      <c r="A9" s="182">
        <v>4</v>
      </c>
      <c r="B9" s="276" t="s">
        <v>266</v>
      </c>
      <c r="C9" s="269">
        <v>25439978.207201399</v>
      </c>
    </row>
    <row r="10" spans="1:6" s="251" customFormat="1" ht="30" outlineLevel="1">
      <c r="A10" s="271">
        <v>5.0999999999999996</v>
      </c>
      <c r="B10" s="272" t="s">
        <v>276</v>
      </c>
      <c r="C10" s="273">
        <v>-119557795.92209257</v>
      </c>
    </row>
    <row r="11" spans="1:6" s="251" customFormat="1" ht="30" outlineLevel="1">
      <c r="A11" s="271">
        <v>5.2</v>
      </c>
      <c r="B11" s="272" t="s">
        <v>277</v>
      </c>
      <c r="C11" s="273">
        <v>-244102270.92213202</v>
      </c>
    </row>
    <row r="12" spans="1:6" s="251" customFormat="1">
      <c r="A12" s="271">
        <v>6</v>
      </c>
      <c r="B12" s="277" t="s">
        <v>611</v>
      </c>
      <c r="C12" s="278">
        <v>12859359</v>
      </c>
    </row>
    <row r="13" spans="1:6" s="251" customFormat="1" ht="16.5" thickBot="1">
      <c r="A13" s="279">
        <v>7</v>
      </c>
      <c r="B13" s="280" t="s">
        <v>267</v>
      </c>
      <c r="C13" s="281">
        <f>SUM(C8:C12)</f>
        <v>2779220945.3351903</v>
      </c>
    </row>
    <row r="15" spans="1:6" ht="30">
      <c r="B15" s="61" t="s">
        <v>612</v>
      </c>
    </row>
    <row r="17" spans="2:9" s="44" customFormat="1">
      <c r="B17" s="188"/>
      <c r="C17" s="45"/>
      <c r="D17" s="45"/>
      <c r="E17" s="45"/>
      <c r="F17" s="45"/>
      <c r="G17" s="45"/>
      <c r="H17" s="45"/>
      <c r="I17" s="45"/>
    </row>
    <row r="18" spans="2:9" s="44" customFormat="1">
      <c r="B18" s="188"/>
      <c r="C18" s="45"/>
      <c r="D18" s="45"/>
      <c r="E18" s="45"/>
      <c r="F18" s="45"/>
      <c r="G18" s="45"/>
      <c r="H18" s="45"/>
      <c r="I18" s="45"/>
    </row>
    <row r="19" spans="2:9" s="44" customFormat="1">
      <c r="B19" s="188"/>
      <c r="C19" s="45"/>
      <c r="D19" s="45"/>
      <c r="E19" s="45"/>
      <c r="F19" s="45"/>
      <c r="G19" s="45"/>
      <c r="H19" s="45"/>
      <c r="I19" s="45"/>
    </row>
    <row r="20" spans="2:9" s="44" customFormat="1">
      <c r="B20" s="282"/>
      <c r="C20" s="45"/>
      <c r="D20" s="45"/>
      <c r="E20" s="45"/>
      <c r="F20" s="45"/>
      <c r="G20" s="45"/>
      <c r="H20" s="45"/>
      <c r="I20" s="45"/>
    </row>
    <row r="21" spans="2:9" s="44" customFormat="1">
      <c r="B21" s="282"/>
      <c r="C21" s="45"/>
      <c r="D21" s="45"/>
      <c r="E21" s="45"/>
      <c r="F21" s="45"/>
      <c r="G21" s="45"/>
      <c r="H21" s="45"/>
      <c r="I21" s="45"/>
    </row>
    <row r="22" spans="2:9" s="44" customFormat="1">
      <c r="B22" s="282"/>
      <c r="C22" s="45"/>
      <c r="D22" s="45"/>
      <c r="E22" s="45"/>
      <c r="F22" s="45"/>
      <c r="G22" s="45"/>
      <c r="H22" s="45"/>
      <c r="I22" s="45"/>
    </row>
    <row r="23" spans="2:9" s="44" customFormat="1">
      <c r="B23" s="282"/>
      <c r="C23" s="45"/>
      <c r="D23" s="45"/>
      <c r="E23" s="45"/>
      <c r="F23" s="45"/>
      <c r="G23" s="45"/>
      <c r="H23" s="45"/>
      <c r="I23" s="45"/>
    </row>
    <row r="24" spans="2:9" s="44" customFormat="1">
      <c r="B24" s="282"/>
      <c r="C24" s="45"/>
      <c r="D24" s="45"/>
      <c r="E24" s="45"/>
      <c r="F24" s="45"/>
      <c r="G24" s="45"/>
      <c r="H24" s="45"/>
      <c r="I24" s="45"/>
    </row>
    <row r="25" spans="2:9" s="44" customFormat="1">
      <c r="B25" s="282"/>
      <c r="C25" s="45"/>
      <c r="D25" s="45"/>
      <c r="E25" s="45"/>
      <c r="F25" s="45"/>
      <c r="G25" s="45"/>
      <c r="H25" s="45"/>
      <c r="I25" s="45"/>
    </row>
    <row r="26" spans="2:9" s="44" customFormat="1">
      <c r="B26" s="282"/>
      <c r="C26" s="45"/>
      <c r="D26" s="45"/>
      <c r="E26" s="45"/>
      <c r="F26" s="45"/>
      <c r="G26" s="45"/>
      <c r="H26" s="45"/>
      <c r="I26" s="45"/>
    </row>
    <row r="27" spans="2:9" s="44" customFormat="1">
      <c r="B27" s="282"/>
      <c r="C27" s="45"/>
      <c r="D27" s="45"/>
      <c r="E27" s="45"/>
      <c r="F27" s="45"/>
      <c r="G27" s="45"/>
      <c r="H27" s="45"/>
      <c r="I27" s="45"/>
    </row>
    <row r="28" spans="2:9" s="44" customFormat="1">
      <c r="B28" s="282"/>
      <c r="C28" s="45"/>
      <c r="D28" s="45"/>
      <c r="E28" s="45"/>
      <c r="F28" s="45"/>
      <c r="G28" s="45"/>
      <c r="H28" s="45"/>
      <c r="I28" s="45"/>
    </row>
    <row r="29" spans="2:9" s="44" customFormat="1">
      <c r="B29" s="282"/>
      <c r="C29" s="45"/>
      <c r="D29" s="45"/>
      <c r="E29" s="45"/>
      <c r="F29" s="45"/>
      <c r="G29" s="45"/>
      <c r="H29" s="45"/>
      <c r="I29" s="45"/>
    </row>
    <row r="30" spans="2:9" s="44" customFormat="1">
      <c r="B30" s="282"/>
      <c r="C30" s="45"/>
      <c r="D30" s="45"/>
      <c r="E30" s="45"/>
      <c r="F30" s="45"/>
      <c r="G30" s="45"/>
      <c r="H30" s="45"/>
      <c r="I30" s="45"/>
    </row>
    <row r="31" spans="2:9" s="44" customFormat="1">
      <c r="B31" s="282"/>
      <c r="C31" s="45"/>
      <c r="D31" s="45"/>
      <c r="E31" s="45"/>
      <c r="F31" s="45"/>
      <c r="G31" s="45"/>
      <c r="H31" s="45"/>
      <c r="I31" s="45"/>
    </row>
    <row r="32" spans="2:9" s="44" customFormat="1">
      <c r="B32" s="282"/>
      <c r="C32" s="45"/>
      <c r="D32" s="45"/>
      <c r="E32" s="45"/>
      <c r="F32" s="45"/>
      <c r="G32" s="45"/>
      <c r="H32" s="45"/>
      <c r="I32" s="45"/>
    </row>
    <row r="33" spans="2:9" s="44" customFormat="1">
      <c r="B33" s="282"/>
      <c r="C33" s="45"/>
      <c r="D33" s="45"/>
      <c r="E33" s="45"/>
      <c r="F33" s="45"/>
      <c r="G33" s="45"/>
      <c r="H33" s="45"/>
      <c r="I33" s="45"/>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3"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Q0dYqeTlSCu/qW/bleTEqFEgtU7i7DZ4b7icOlcVoRU=</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8DblQyBr20kpqYMMKLY/lE/U55Zcl7hDBzD3O9oToXo=</DigestValue>
    </Reference>
  </SignedInfo>
  <SignatureValue>iA8zO7R79gC2UCw7ry1JkFF0prNnG0dNSruvrClUJ73EYOPfKinN3tzRFIYDbIX3A9wSZF82vChK
uSRKG1XU5ZLBk6sM7o4M2bDfpmkOAfNxtf5FJ0xs9ci3MLHsXiZbM94XJrJ9HBNUzw331ADT8Cxm
P2dlXtSoGfEP2EM5Yjae0N9gXb3s+7ACTQ2oEgEtg4OkRLIh1f/v6rZULimCUfqAksIRh6hP7Eo4
XNXISIVKHcjDNFSzHWLkJV/dLzADXpcK9JrYy1o1d++UV/zAer60+bFsvdD+gw2dXfAGh8Nilwwu
KeqiY1i8EpZRDETDEnk7DObrxrm9zbroukLETQ==</SignatureValue>
  <KeyInfo>
    <X509Data>
      <X509Certificate>MIIGOjCCBSKgAwIBAgIKcePTfAACAAEQOjANBgkqhkiG9w0BAQsFADBKMRIwEAYKCZImiZPyLGQBGRYCZ2UxEzARBgoJkiaJk/IsZAEZFgNuYmcxHzAdBgNVBAMTFk5CRyBDbGFzcyAyIElOVCBTdWIgQ0EwHhcNMTkwMjI2MTIyODMxWhcNMjEwMjI1MTIyODMxWjA4MRgwFgYDVQQKEw9KU0MgTGliZXR5IEJhbmsxHDAaBgNVBAMTE0JMQiAtIE5vZGFyIFRzb21haWEwggEiMA0GCSqGSIb3DQEBAQUAA4IBDwAwggEKAoIBAQDQwoTITr1vmJtk/MzzjDFnwTYq/wOIK7vuPF7aUvBXF0JRcTA/70m2eschrWDkLy6QVJjbG6deanUqpttJ4WpyH0XERarnBw4CHP3BBJfs3XszcwgfJx89qQUB4gMInbm8l4llOqFH/j1MuqCJGO/Cxq31kPgWjn1GbdgjMxTojRGdH9mLA2UYa2JgoCv38uMwUAmVMevSQl3ZV7WLsYD2x7reIToIKT3h0weJILJUiANhbM88ZqToEnPfRhGLJauA7emFXXvs996PyndphaRZJUQhLkeoUYMJlBGO6UTzRMI3kSuc5t6iX+IVbx0a+mvp73b/M8FUXijLzyOq4G/5AgMBAAGjggMyMIIDLjA8BgkrBgEEAYI3FQcELzAtBiUrBgEEAYI3FQjmsmCDjfVEhoGZCYO4oUqDvoRxBIPEkTOEg4hdAgFkAgEjMB0GA1UdJQQWMBQGCCsGAQUFBwMCBggrBgEFBQcDBDALBgNVHQ8EBAMCB4AwJwYJKwYBBAGCNxUKBBowGDAKBggrBgEFBQcDAjAKBggrBgEFBQcDBDAdBgNVHQ4EFgQU8CjPxT7t2OQJjVQFpiMlqpIvNb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4yCbjKLegggOGStXTKk3yUeYK+/9h1VUK/SYLrVLbQW9um/ypV+eouokj+Whwk4nEQEmuYL5kBL/T1LGPAbtkAZMM8AomM1ihgcBCcWJLK9ZZ2M/DwRUiuMR2+9wu3fb7qN6CR8NvKJcEFBV6BcgRXUcgQrOJJomUaa7aXGdGHYrp/LlnzrvZRwK7rKmAaSoZk9ZBNgdUIUVVEP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YW7nVrNax44U96jWRdcTs1KIgWMhoR0Zo3BUvyDY6No=</DigestValue>
      </Reference>
      <Reference URI="/xl/drawings/drawing1.xml?ContentType=application/vnd.openxmlformats-officedocument.drawing+xml">
        <DigestMethod Algorithm="http://www.w3.org/2001/04/xmlenc#sha256"/>
        <DigestValue>zUMwFaDZsFdlZu2ihqSvTSAfvXIHeFO0bBz+FhEuCGk=</DigestValue>
      </Reference>
      <Reference URI="/xl/drawings/drawing2.xml?ContentType=application/vnd.openxmlformats-officedocument.drawing+xml">
        <DigestMethod Algorithm="http://www.w3.org/2001/04/xmlenc#sha256"/>
        <DigestValue>5BQnNyWPt2kEr4nLuZflqdtwJq9ETZ222ZcF3D+lu3k=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4jl4PlBNcdICM7BABDQid3aEsw3WMxOGR/HbL5O5MI4=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HuPXSmJlU+8DUJXJfDJqiX4ticDieu24svan5XFkZ3w=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EWcBAO96T6lLbPkykxt/TxVu/Gb/watDcsJQHi5q+tk=</DigestValue>
      </Reference>
      <Reference URI="/xl/printerSettings/printerSettings10.bin?ContentType=application/vnd.openxmlformats-officedocument.spreadsheetml.printerSettings">
        <DigestMethod Algorithm="http://www.w3.org/2001/04/xmlenc#sha256"/>
        <DigestValue>ADRKwy9gxqwfTU+r/zq4+IdOcoMtk5zSSUmn3pQgUoI=</DigestValue>
      </Reference>
      <Reference URI="/xl/printerSettings/printerSettings11.bin?ContentType=application/vnd.openxmlformats-officedocument.spreadsheetml.printerSettings">
        <DigestMethod Algorithm="http://www.w3.org/2001/04/xmlenc#sha256"/>
        <DigestValue>lYtYoyAoSDDrDwz4ZLF4tjt98GnHK6pdxNrF6pZFQxM=</DigestValue>
      </Reference>
      <Reference URI="/xl/printerSettings/printerSettings12.bin?ContentType=application/vnd.openxmlformats-officedocument.spreadsheetml.printerSettings">
        <DigestMethod Algorithm="http://www.w3.org/2001/04/xmlenc#sha256"/>
        <DigestValue>EWcBAO96T6lLbPkykxt/TxVu/Gb/watDcsJQHi5q+tk=</DigestValue>
      </Reference>
      <Reference URI="/xl/printerSettings/printerSettings13.bin?ContentType=application/vnd.openxmlformats-officedocument.spreadsheetml.printerSettings">
        <DigestMethod Algorithm="http://www.w3.org/2001/04/xmlenc#sha256"/>
        <DigestValue>B1orkxAS2NWwWMGbap/xATJqTsJWxJ/29DN0WnbXp18=</DigestValue>
      </Reference>
      <Reference URI="/xl/printerSettings/printerSettings14.bin?ContentType=application/vnd.openxmlformats-officedocument.spreadsheetml.printerSettings">
        <DigestMethod Algorithm="http://www.w3.org/2001/04/xmlenc#sha256"/>
        <DigestValue>095NUuoe2pC/wFv3sOXq2gRarvbwKjm/jc9suqYD3BA=</DigestValue>
      </Reference>
      <Reference URI="/xl/printerSettings/printerSettings15.bin?ContentType=application/vnd.openxmlformats-officedocument.spreadsheetml.printerSettings">
        <DigestMethod Algorithm="http://www.w3.org/2001/04/xmlenc#sha256"/>
        <DigestValue>4uKsmAkFP9xf7AMRdJhzMfiPADSgZdkrT8jSIzbBlgk=</DigestValue>
      </Reference>
      <Reference URI="/xl/printerSettings/printerSettings16.bin?ContentType=application/vnd.openxmlformats-officedocument.spreadsheetml.printerSettings">
        <DigestMethod Algorithm="http://www.w3.org/2001/04/xmlenc#sha256"/>
        <DigestValue>e34VLXZfHwPfLFZqQYTrUqjDas5sbeTzW6GxibbSOfI=</DigestValue>
      </Reference>
      <Reference URI="/xl/printerSettings/printerSettings17.bin?ContentType=application/vnd.openxmlformats-officedocument.spreadsheetml.printerSettings">
        <DigestMethod Algorithm="http://www.w3.org/2001/04/xmlenc#sha256"/>
        <DigestValue>PQxvUdcTkAFCMUbjs7ePq/FPbOOga7INbmyecdL44Wg=</DigestValue>
      </Reference>
      <Reference URI="/xl/printerSettings/printerSettings18.bin?ContentType=application/vnd.openxmlformats-officedocument.spreadsheetml.printerSettings">
        <DigestMethod Algorithm="http://www.w3.org/2001/04/xmlenc#sha256"/>
        <DigestValue>0RH2oV5OFdgutf6XAj6q/Uz3+k7v1c9qMpKiz2tpU9o=</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IU0I/DZN2zosRXE+Fgi/4bFYQEZdWjCpaAuX8p4zQEA=</DigestValue>
      </Reference>
      <Reference URI="/xl/printerSettings/printerSettings3.bin?ContentType=application/vnd.openxmlformats-officedocument.spreadsheetml.printerSettings">
        <DigestMethod Algorithm="http://www.w3.org/2001/04/xmlenc#sha256"/>
        <DigestValue>jXoypTtJuojEzNIlQDA0GuL2NsQrgcyxNCspdPl1gKA=</DigestValue>
      </Reference>
      <Reference URI="/xl/printerSettings/printerSettings4.bin?ContentType=application/vnd.openxmlformats-officedocument.spreadsheetml.printerSettings">
        <DigestMethod Algorithm="http://www.w3.org/2001/04/xmlenc#sha256"/>
        <DigestValue>2A+Wia7SX+GP0Gnrzh8xrgyW8auQ+NiGtFG3z6N2up0=</DigestValue>
      </Reference>
      <Reference URI="/xl/printerSettings/printerSettings5.bin?ContentType=application/vnd.openxmlformats-officedocument.spreadsheetml.printerSettings">
        <DigestMethod Algorithm="http://www.w3.org/2001/04/xmlenc#sha256"/>
        <DigestValue>ADRKwy9gxqwfTU+r/zq4+IdOcoMtk5zSSUmn3pQgUoI=</DigestValue>
      </Reference>
      <Reference URI="/xl/printerSettings/printerSettings6.bin?ContentType=application/vnd.openxmlformats-officedocument.spreadsheetml.printerSettings">
        <DigestMethod Algorithm="http://www.w3.org/2001/04/xmlenc#sha256"/>
        <DigestValue>0gdMfE3I7oXXDcZLLkWL9fsIzBH5CGJlENWu31n1iZ8=</DigestValue>
      </Reference>
      <Reference URI="/xl/printerSettings/printerSettings7.bin?ContentType=application/vnd.openxmlformats-officedocument.spreadsheetml.printerSettings">
        <DigestMethod Algorithm="http://www.w3.org/2001/04/xmlenc#sha256"/>
        <DigestValue>0RH2oV5OFdgutf6XAj6q/Uz3+k7v1c9qMpKiz2tpU9o=</DigestValue>
      </Reference>
      <Reference URI="/xl/printerSettings/printerSettings8.bin?ContentType=application/vnd.openxmlformats-officedocument.spreadsheetml.printerSettings">
        <DigestMethod Algorithm="http://www.w3.org/2001/04/xmlenc#sha256"/>
        <DigestValue>0gdMfE3I7oXXDcZLLkWL9fsIzBH5CGJlENWu31n1iZ8=</DigestValue>
      </Reference>
      <Reference URI="/xl/printerSettings/printerSettings9.bin?ContentType=application/vnd.openxmlformats-officedocument.spreadsheetml.printerSettings">
        <DigestMethod Algorithm="http://www.w3.org/2001/04/xmlenc#sha256"/>
        <DigestValue>Mq07aqOauglow6d1jqlg2scJkp8OHbMDFILCHedBcZQ=</DigestValue>
      </Reference>
      <Reference URI="/xl/sharedStrings.xml?ContentType=application/vnd.openxmlformats-officedocument.spreadsheetml.sharedStrings+xml">
        <DigestMethod Algorithm="http://www.w3.org/2001/04/xmlenc#sha256"/>
        <DigestValue>qSOt6UfqYDhAwjogJvlaimYsMYOm3rBiUMgjcTKsKeM=</DigestValue>
      </Reference>
      <Reference URI="/xl/styles.xml?ContentType=application/vnd.openxmlformats-officedocument.spreadsheetml.styles+xml">
        <DigestMethod Algorithm="http://www.w3.org/2001/04/xmlenc#sha256"/>
        <DigestValue>fa2hqQLTcDJPLhzJDsXCo3pvBk3t29IyH0YlCd5goBo=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D2KNqgQntJaW+XYYujE9uKxUfGN4JRc2/oYzhYn/uhE=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HF4fSksFKBUYcHfJgqvcqtoTSq1zMhFKFN4QNVXHGjE=</DigestValue>
      </Reference>
      <Reference URI="/xl/worksheets/sheet10.xml?ContentType=application/vnd.openxmlformats-officedocument.spreadsheetml.worksheet+xml">
        <DigestMethod Algorithm="http://www.w3.org/2001/04/xmlenc#sha256"/>
        <DigestValue>WjWOelNXTBv12DltgB3IqfT/PnQccipoEZEJRSn0tlQ=</DigestValue>
      </Reference>
      <Reference URI="/xl/worksheets/sheet11.xml?ContentType=application/vnd.openxmlformats-officedocument.spreadsheetml.worksheet+xml">
        <DigestMethod Algorithm="http://www.w3.org/2001/04/xmlenc#sha256"/>
        <DigestValue>2NdjicP9WYCYk6YrKu/wjlvlZHcrQYBcohxiT+g76no=</DigestValue>
      </Reference>
      <Reference URI="/xl/worksheets/sheet12.xml?ContentType=application/vnd.openxmlformats-officedocument.spreadsheetml.worksheet+xml">
        <DigestMethod Algorithm="http://www.w3.org/2001/04/xmlenc#sha256"/>
        <DigestValue>/7VJqNVyo5K5TbjL9rfLuxS37BK2ybe5DNld7Tg0GLQ=</DigestValue>
      </Reference>
      <Reference URI="/xl/worksheets/sheet13.xml?ContentType=application/vnd.openxmlformats-officedocument.spreadsheetml.worksheet+xml">
        <DigestMethod Algorithm="http://www.w3.org/2001/04/xmlenc#sha256"/>
        <DigestValue>O2rxwNVEGk3WEonqgRDeqT5n6qAEqjANx6QNP9c/nPI=</DigestValue>
      </Reference>
      <Reference URI="/xl/worksheets/sheet14.xml?ContentType=application/vnd.openxmlformats-officedocument.spreadsheetml.worksheet+xml">
        <DigestMethod Algorithm="http://www.w3.org/2001/04/xmlenc#sha256"/>
        <DigestValue>MhyKkXM55E3hxGQEV4Va3mCv8U/tZ3zwGKwZHy14biM=</DigestValue>
      </Reference>
      <Reference URI="/xl/worksheets/sheet15.xml?ContentType=application/vnd.openxmlformats-officedocument.spreadsheetml.worksheet+xml">
        <DigestMethod Algorithm="http://www.w3.org/2001/04/xmlenc#sha256"/>
        <DigestValue>J1Oy11Mf5MUcxbo7Z/DwUbgFIp7hD1jnmOJk0gFRdS4=</DigestValue>
      </Reference>
      <Reference URI="/xl/worksheets/sheet16.xml?ContentType=application/vnd.openxmlformats-officedocument.spreadsheetml.worksheet+xml">
        <DigestMethod Algorithm="http://www.w3.org/2001/04/xmlenc#sha256"/>
        <DigestValue>pA1CUVoo5ljoszyPfMPof++HUedFMkPvGi6TFAFDLYw=</DigestValue>
      </Reference>
      <Reference URI="/xl/worksheets/sheet17.xml?ContentType=application/vnd.openxmlformats-officedocument.spreadsheetml.worksheet+xml">
        <DigestMethod Algorithm="http://www.w3.org/2001/04/xmlenc#sha256"/>
        <DigestValue>NGqZbpIYm9Ut8TdMueH0XjlQWYMlBhT+Acg1Io9Eti8=</DigestValue>
      </Reference>
      <Reference URI="/xl/worksheets/sheet18.xml?ContentType=application/vnd.openxmlformats-officedocument.spreadsheetml.worksheet+xml">
        <DigestMethod Algorithm="http://www.w3.org/2001/04/xmlenc#sha256"/>
        <DigestValue>Jd3W2Qmt4Lp1k0bswLh13yP8x1MXOZIU3nfIVXYEUwc=</DigestValue>
      </Reference>
      <Reference URI="/xl/worksheets/sheet19.xml?ContentType=application/vnd.openxmlformats-officedocument.spreadsheetml.worksheet+xml">
        <DigestMethod Algorithm="http://www.w3.org/2001/04/xmlenc#sha256"/>
        <DigestValue>y484r+klAM9E3UQtv8t6nIJlxGs7ZnwcqdiUq+PRM4Y=</DigestValue>
      </Reference>
      <Reference URI="/xl/worksheets/sheet2.xml?ContentType=application/vnd.openxmlformats-officedocument.spreadsheetml.worksheet+xml">
        <DigestMethod Algorithm="http://www.w3.org/2001/04/xmlenc#sha256"/>
        <DigestValue>XJ82lSgA2IlyoA1+U37Huc1pjyK5Yu3jsWj+X9XP0TY=</DigestValue>
      </Reference>
      <Reference URI="/xl/worksheets/sheet3.xml?ContentType=application/vnd.openxmlformats-officedocument.spreadsheetml.worksheet+xml">
        <DigestMethod Algorithm="http://www.w3.org/2001/04/xmlenc#sha256"/>
        <DigestValue>y5SZ3kTL5dkxflG7cyFP5qpQ4dO+zQ+rhDo9AZT2R8E=</DigestValue>
      </Reference>
      <Reference URI="/xl/worksheets/sheet4.xml?ContentType=application/vnd.openxmlformats-officedocument.spreadsheetml.worksheet+xml">
        <DigestMethod Algorithm="http://www.w3.org/2001/04/xmlenc#sha256"/>
        <DigestValue>63Alq08//y6//vTL8fFtXya4ATKxO7eO/SGuZ71joiY=</DigestValue>
      </Reference>
      <Reference URI="/xl/worksheets/sheet5.xml?ContentType=application/vnd.openxmlformats-officedocument.spreadsheetml.worksheet+xml">
        <DigestMethod Algorithm="http://www.w3.org/2001/04/xmlenc#sha256"/>
        <DigestValue>BnVMghnvSF7g3sbDzRH0kfhpSd2WSebdTDKvEgZIXEs=</DigestValue>
      </Reference>
      <Reference URI="/xl/worksheets/sheet6.xml?ContentType=application/vnd.openxmlformats-officedocument.spreadsheetml.worksheet+xml">
        <DigestMethod Algorithm="http://www.w3.org/2001/04/xmlenc#sha256"/>
        <DigestValue>lg0XXFUdtdtYPpUk+CVnEr7o/6pdQ596i32MMgWZ0mM=</DigestValue>
      </Reference>
      <Reference URI="/xl/worksheets/sheet7.xml?ContentType=application/vnd.openxmlformats-officedocument.spreadsheetml.worksheet+xml">
        <DigestMethod Algorithm="http://www.w3.org/2001/04/xmlenc#sha256"/>
        <DigestValue>xR0VXcy2dBykrKS5mBFGH9PRtqV3+iXUJBxnrem06ug=</DigestValue>
      </Reference>
      <Reference URI="/xl/worksheets/sheet8.xml?ContentType=application/vnd.openxmlformats-officedocument.spreadsheetml.worksheet+xml">
        <DigestMethod Algorithm="http://www.w3.org/2001/04/xmlenc#sha256"/>
        <DigestValue>hyJ+52VlNCynuqXfq5zCbYS+y0YaOcIhjlh6uiJfFOg=</DigestValue>
      </Reference>
      <Reference URI="/xl/worksheets/sheet9.xml?ContentType=application/vnd.openxmlformats-officedocument.spreadsheetml.worksheet+xml">
        <DigestMethod Algorithm="http://www.w3.org/2001/04/xmlenc#sha256"/>
        <DigestValue>SB7yXTTP6j6yrpBfpmfGcvYleCilF6JZQtNy9Gy3Nqs=</DigestValue>
      </Reference>
    </Manifest>
    <SignatureProperties>
      <SignatureProperty Id="idSignatureTime" Target="#idPackageSignature">
        <mdssi:SignatureTime xmlns:mdssi="http://schemas.openxmlformats.org/package/2006/digital-signature">
          <mdssi:Format>YYYY-MM-DDThh:mm:ssTZD</mdssi:Format>
          <mdssi:Value>2020-10-29T05:11:37Z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2020-10-29T05:11:37Z</xd:SigningTime>
          <xd:SigningCertificate>
            <xd:Cert>
              <xd:CertDigest>
                <DigestMethod Algorithm="http://www.w3.org/2001/04/xmlenc#sha256"/>
                <DigestValue>5SfvUCnHzO5+o/WsxITNbOIgZa5KHUEaer7dlxwLx+A=</DigestValue>
              </xd:CertDigest>
              <xd:IssuerSerial>
                <X509IssuerName>CN=NBG Class 2 INT Sub CA, DC=nbg, DC=ge</X509IssuerName>
                <X509SerialNumber>537830062524249682284602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QZYy3KRhdfMlXNtDaEV1gCu6clPllsFQHACFrgaGNRc=</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CVG7gupuAyj/ZZOz5Q3OhlC/7RPy4/fYv2XYtsgiIeQ=</DigestValue>
    </Reference>
  </SignedInfo>
  <SignatureValue>p1Z6/GYlql9ZFDsbUfwQ/Qlhf7Al4mu1DZpZ43SzgyE3Nr9xbOhuLeHiA5lBT7YFuRftw4onZIdV
S9uGBcTUS0Vlyl2JT7m44QWAV0JDwihCjdxheuIQ7VKgxTYg/Pw9Ua2OK6mOKxy8NjPatCtw5qKl
5XknhWXxvyBJXaTqRSiXCvTxhcxJXoimtmDGFVWV2YLHP3mWwadlxeGmKJlkFLcNEJYH6Pi8abFv
wGU1R2AoN0sXvA5O3d9aQlrKmk9EOhJMY7A3iXIY6wM/bFZlBLtmN5EmCIgp6unAokJ6Dz1cByQL
sJIYZTwcvsr3bTmihAOeJ+RqXb3e4qYNDVyqNw==</SignatureValue>
  <KeyInfo>
    <X509Data>
      <X509Certificate>MIIGPDCCBSSgAwIBAgIKcaFonQACAAF7UzANBgkqhkiG9w0BAQsFADBKMRIwEAYKCZImiZPyLGQBGRYCZ2UxEzARBgoJkiaJk/IsZAEZFgNuYmcxHzAdBgNVBAMTFk5CRyBDbGFzcyAyIElOVCBTdWIgQ0EwHhcNMjAwNDE1MDczNjE5WhcNMjExMjIyMDk0NjU2WjA6MRgwFgYDVQQKEw9KU0MgTGliZXR5IEJhbmsxHjAcBgNVBAMTFUJMQiAtIERhdmlkIFRzaWtsYXVyaTCCASIwDQYJKoZIhvcNAQEBBQADggEPADCCAQoCggEBAN6J8pyxzY+BK9nqOh2sm91CpP83MfhpbLN9fHQNBA8sPn7fl6vR31+CVAV7aej+YHAnsg9ra4J8eVf+0TPr9ws63aVKdK7my50sQCIZSxPtq1QQjHTE4l9UsDsOLg+aPFoaFjK9mEC/WjHwO3/p3+wM6ThU+G3m2txjiiLjLMT5+Ka77cYhBUdtyuhsFzfOmJRNKJJzH4zYlDZrzfOM2/VV2+z8yZnvpoZAERiEUG6BjRuUYXG2b/WYg03OI7ymMRzEDOLdgeDpGZR2l/TdCLzIZiF3gsc1WlSjaBqktkPpjXZ1M6WwYzCDSW0qUxsa/0ohRqptJ+Me3sCLIuQH0kECAwEAAaOCAzIwggMuMDwGCSsGAQQBgjcVBwQvMC0GJSsGAQQBgjcVCOayYION9USGgZkJg7ihSoO+hHEEg8SRM4SDiF0CAWQCASMwHQYDVR0lBBYwFAYIKwYBBQUHAwIGCCsGAQUFBwMEMAsGA1UdDwQEAwIHgDAnBgkrBgEEAYI3FQoEGjAYMAoGCCsGAQUFBwMCMAoGCCsGAQUFBwMEMB0GA1UdDgQWBBTekevho0BU+cWz/lVTIDf0UkxFk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EBLAZ0H388xQn+ZzwHl3R+Gdsxh4jZ4maS6Y0s+v1Mw1jfo2jxm364b8mV0mscG69QvoUIZzDKMTf7AKnWmPJ9EL9BtO3ZJKB8fsgYDTsTN4Lei6e53+Go+TRQw8FTeKWPztYx9go+N4UDlT65AhYMcYbaUxosAdul7eIsi9+Q4kXah5ixHx0HIln9Fb5M2qXdNYypD2+s6LcNVcLDcddrurDXoqO23O3OTN6f+0dgEb28nKUpwmReek5//89Evc1ey+va4KWNWsUQWwR7ZigCY508b9TLSHrIo1v7GZQqpRP4/jEUynyoBUDHqXLt5x2uZnrO3XI7EOpRDMbKI2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YW7nVrNax44U96jWRdcTs1KIgWMhoR0Zo3BUvyDY6No=</DigestValue>
      </Reference>
      <Reference URI="/xl/drawings/drawing1.xml?ContentType=application/vnd.openxmlformats-officedocument.drawing+xml">
        <DigestMethod Algorithm="http://www.w3.org/2001/04/xmlenc#sha256"/>
        <DigestValue>zUMwFaDZsFdlZu2ihqSvTSAfvXIHeFO0bBz+FhEuCGk=</DigestValue>
      </Reference>
      <Reference URI="/xl/drawings/drawing2.xml?ContentType=application/vnd.openxmlformats-officedocument.drawing+xml">
        <DigestMethod Algorithm="http://www.w3.org/2001/04/xmlenc#sha256"/>
        <DigestValue>5BQnNyWPt2kEr4nLuZflqdtwJq9ETZ222ZcF3D+lu3k=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4jl4PlBNcdICM7BABDQid3aEsw3WMxOGR/HbL5O5MI4=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HuPXSmJlU+8DUJXJfDJqiX4ticDieu24svan5XFkZ3w=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EWcBAO96T6lLbPkykxt/TxVu/Gb/watDcsJQHi5q+tk=</DigestValue>
      </Reference>
      <Reference URI="/xl/printerSettings/printerSettings10.bin?ContentType=application/vnd.openxmlformats-officedocument.spreadsheetml.printerSettings">
        <DigestMethod Algorithm="http://www.w3.org/2001/04/xmlenc#sha256"/>
        <DigestValue>ADRKwy9gxqwfTU+r/zq4+IdOcoMtk5zSSUmn3pQgUoI=</DigestValue>
      </Reference>
      <Reference URI="/xl/printerSettings/printerSettings11.bin?ContentType=application/vnd.openxmlformats-officedocument.spreadsheetml.printerSettings">
        <DigestMethod Algorithm="http://www.w3.org/2001/04/xmlenc#sha256"/>
        <DigestValue>lYtYoyAoSDDrDwz4ZLF4tjt98GnHK6pdxNrF6pZFQxM=</DigestValue>
      </Reference>
      <Reference URI="/xl/printerSettings/printerSettings12.bin?ContentType=application/vnd.openxmlformats-officedocument.spreadsheetml.printerSettings">
        <DigestMethod Algorithm="http://www.w3.org/2001/04/xmlenc#sha256"/>
        <DigestValue>EWcBAO96T6lLbPkykxt/TxVu/Gb/watDcsJQHi5q+tk=</DigestValue>
      </Reference>
      <Reference URI="/xl/printerSettings/printerSettings13.bin?ContentType=application/vnd.openxmlformats-officedocument.spreadsheetml.printerSettings">
        <DigestMethod Algorithm="http://www.w3.org/2001/04/xmlenc#sha256"/>
        <DigestValue>B1orkxAS2NWwWMGbap/xATJqTsJWxJ/29DN0WnbXp18=</DigestValue>
      </Reference>
      <Reference URI="/xl/printerSettings/printerSettings14.bin?ContentType=application/vnd.openxmlformats-officedocument.spreadsheetml.printerSettings">
        <DigestMethod Algorithm="http://www.w3.org/2001/04/xmlenc#sha256"/>
        <DigestValue>095NUuoe2pC/wFv3sOXq2gRarvbwKjm/jc9suqYD3BA=</DigestValue>
      </Reference>
      <Reference URI="/xl/printerSettings/printerSettings15.bin?ContentType=application/vnd.openxmlformats-officedocument.spreadsheetml.printerSettings">
        <DigestMethod Algorithm="http://www.w3.org/2001/04/xmlenc#sha256"/>
        <DigestValue>4uKsmAkFP9xf7AMRdJhzMfiPADSgZdkrT8jSIzbBlgk=</DigestValue>
      </Reference>
      <Reference URI="/xl/printerSettings/printerSettings16.bin?ContentType=application/vnd.openxmlformats-officedocument.spreadsheetml.printerSettings">
        <DigestMethod Algorithm="http://www.w3.org/2001/04/xmlenc#sha256"/>
        <DigestValue>e34VLXZfHwPfLFZqQYTrUqjDas5sbeTzW6GxibbSOfI=</DigestValue>
      </Reference>
      <Reference URI="/xl/printerSettings/printerSettings17.bin?ContentType=application/vnd.openxmlformats-officedocument.spreadsheetml.printerSettings">
        <DigestMethod Algorithm="http://www.w3.org/2001/04/xmlenc#sha256"/>
        <DigestValue>PQxvUdcTkAFCMUbjs7ePq/FPbOOga7INbmyecdL44Wg=</DigestValue>
      </Reference>
      <Reference URI="/xl/printerSettings/printerSettings18.bin?ContentType=application/vnd.openxmlformats-officedocument.spreadsheetml.printerSettings">
        <DigestMethod Algorithm="http://www.w3.org/2001/04/xmlenc#sha256"/>
        <DigestValue>0RH2oV5OFdgutf6XAj6q/Uz3+k7v1c9qMpKiz2tpU9o=</DigestValue>
      </Reference>
      <Reference URI="/xl/printerSettings/printerSettings19.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IU0I/DZN2zosRXE+Fgi/4bFYQEZdWjCpaAuX8p4zQEA=</DigestValue>
      </Reference>
      <Reference URI="/xl/printerSettings/printerSettings3.bin?ContentType=application/vnd.openxmlformats-officedocument.spreadsheetml.printerSettings">
        <DigestMethod Algorithm="http://www.w3.org/2001/04/xmlenc#sha256"/>
        <DigestValue>jXoypTtJuojEzNIlQDA0GuL2NsQrgcyxNCspdPl1gKA=</DigestValue>
      </Reference>
      <Reference URI="/xl/printerSettings/printerSettings4.bin?ContentType=application/vnd.openxmlformats-officedocument.spreadsheetml.printerSettings">
        <DigestMethod Algorithm="http://www.w3.org/2001/04/xmlenc#sha256"/>
        <DigestValue>2A+Wia7SX+GP0Gnrzh8xrgyW8auQ+NiGtFG3z6N2up0=</DigestValue>
      </Reference>
      <Reference URI="/xl/printerSettings/printerSettings5.bin?ContentType=application/vnd.openxmlformats-officedocument.spreadsheetml.printerSettings">
        <DigestMethod Algorithm="http://www.w3.org/2001/04/xmlenc#sha256"/>
        <DigestValue>ADRKwy9gxqwfTU+r/zq4+IdOcoMtk5zSSUmn3pQgUoI=</DigestValue>
      </Reference>
      <Reference URI="/xl/printerSettings/printerSettings6.bin?ContentType=application/vnd.openxmlformats-officedocument.spreadsheetml.printerSettings">
        <DigestMethod Algorithm="http://www.w3.org/2001/04/xmlenc#sha256"/>
        <DigestValue>0gdMfE3I7oXXDcZLLkWL9fsIzBH5CGJlENWu31n1iZ8=</DigestValue>
      </Reference>
      <Reference URI="/xl/printerSettings/printerSettings7.bin?ContentType=application/vnd.openxmlformats-officedocument.spreadsheetml.printerSettings">
        <DigestMethod Algorithm="http://www.w3.org/2001/04/xmlenc#sha256"/>
        <DigestValue>0RH2oV5OFdgutf6XAj6q/Uz3+k7v1c9qMpKiz2tpU9o=</DigestValue>
      </Reference>
      <Reference URI="/xl/printerSettings/printerSettings8.bin?ContentType=application/vnd.openxmlformats-officedocument.spreadsheetml.printerSettings">
        <DigestMethod Algorithm="http://www.w3.org/2001/04/xmlenc#sha256"/>
        <DigestValue>0gdMfE3I7oXXDcZLLkWL9fsIzBH5CGJlENWu31n1iZ8=</DigestValue>
      </Reference>
      <Reference URI="/xl/printerSettings/printerSettings9.bin?ContentType=application/vnd.openxmlformats-officedocument.spreadsheetml.printerSettings">
        <DigestMethod Algorithm="http://www.w3.org/2001/04/xmlenc#sha256"/>
        <DigestValue>Mq07aqOauglow6d1jqlg2scJkp8OHbMDFILCHedBcZQ=</DigestValue>
      </Reference>
      <Reference URI="/xl/sharedStrings.xml?ContentType=application/vnd.openxmlformats-officedocument.spreadsheetml.sharedStrings+xml">
        <DigestMethod Algorithm="http://www.w3.org/2001/04/xmlenc#sha256"/>
        <DigestValue>qSOt6UfqYDhAwjogJvlaimYsMYOm3rBiUMgjcTKsKeM=</DigestValue>
      </Reference>
      <Reference URI="/xl/styles.xml?ContentType=application/vnd.openxmlformats-officedocument.spreadsheetml.styles+xml">
        <DigestMethod Algorithm="http://www.w3.org/2001/04/xmlenc#sha256"/>
        <DigestValue>fa2hqQLTcDJPLhzJDsXCo3pvBk3t29IyH0YlCd5goBo=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D2KNqgQntJaW+XYYujE9uKxUfGN4JRc2/oYzhYn/uhE=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HF4fSksFKBUYcHfJgqvcqtoTSq1zMhFKFN4QNVXHGjE=</DigestValue>
      </Reference>
      <Reference URI="/xl/worksheets/sheet10.xml?ContentType=application/vnd.openxmlformats-officedocument.spreadsheetml.worksheet+xml">
        <DigestMethod Algorithm="http://www.w3.org/2001/04/xmlenc#sha256"/>
        <DigestValue>WjWOelNXTBv12DltgB3IqfT/PnQccipoEZEJRSn0tlQ=</DigestValue>
      </Reference>
      <Reference URI="/xl/worksheets/sheet11.xml?ContentType=application/vnd.openxmlformats-officedocument.spreadsheetml.worksheet+xml">
        <DigestMethod Algorithm="http://www.w3.org/2001/04/xmlenc#sha256"/>
        <DigestValue>2NdjicP9WYCYk6YrKu/wjlvlZHcrQYBcohxiT+g76no=</DigestValue>
      </Reference>
      <Reference URI="/xl/worksheets/sheet12.xml?ContentType=application/vnd.openxmlformats-officedocument.spreadsheetml.worksheet+xml">
        <DigestMethod Algorithm="http://www.w3.org/2001/04/xmlenc#sha256"/>
        <DigestValue>/7VJqNVyo5K5TbjL9rfLuxS37BK2ybe5DNld7Tg0GLQ=</DigestValue>
      </Reference>
      <Reference URI="/xl/worksheets/sheet13.xml?ContentType=application/vnd.openxmlformats-officedocument.spreadsheetml.worksheet+xml">
        <DigestMethod Algorithm="http://www.w3.org/2001/04/xmlenc#sha256"/>
        <DigestValue>O2rxwNVEGk3WEonqgRDeqT5n6qAEqjANx6QNP9c/nPI=</DigestValue>
      </Reference>
      <Reference URI="/xl/worksheets/sheet14.xml?ContentType=application/vnd.openxmlformats-officedocument.spreadsheetml.worksheet+xml">
        <DigestMethod Algorithm="http://www.w3.org/2001/04/xmlenc#sha256"/>
        <DigestValue>MhyKkXM55E3hxGQEV4Va3mCv8U/tZ3zwGKwZHy14biM=</DigestValue>
      </Reference>
      <Reference URI="/xl/worksheets/sheet15.xml?ContentType=application/vnd.openxmlformats-officedocument.spreadsheetml.worksheet+xml">
        <DigestMethod Algorithm="http://www.w3.org/2001/04/xmlenc#sha256"/>
        <DigestValue>J1Oy11Mf5MUcxbo7Z/DwUbgFIp7hD1jnmOJk0gFRdS4=</DigestValue>
      </Reference>
      <Reference URI="/xl/worksheets/sheet16.xml?ContentType=application/vnd.openxmlformats-officedocument.spreadsheetml.worksheet+xml">
        <DigestMethod Algorithm="http://www.w3.org/2001/04/xmlenc#sha256"/>
        <DigestValue>pA1CUVoo5ljoszyPfMPof++HUedFMkPvGi6TFAFDLYw=</DigestValue>
      </Reference>
      <Reference URI="/xl/worksheets/sheet17.xml?ContentType=application/vnd.openxmlformats-officedocument.spreadsheetml.worksheet+xml">
        <DigestMethod Algorithm="http://www.w3.org/2001/04/xmlenc#sha256"/>
        <DigestValue>NGqZbpIYm9Ut8TdMueH0XjlQWYMlBhT+Acg1Io9Eti8=</DigestValue>
      </Reference>
      <Reference URI="/xl/worksheets/sheet18.xml?ContentType=application/vnd.openxmlformats-officedocument.spreadsheetml.worksheet+xml">
        <DigestMethod Algorithm="http://www.w3.org/2001/04/xmlenc#sha256"/>
        <DigestValue>Jd3W2Qmt4Lp1k0bswLh13yP8x1MXOZIU3nfIVXYEUwc=</DigestValue>
      </Reference>
      <Reference URI="/xl/worksheets/sheet19.xml?ContentType=application/vnd.openxmlformats-officedocument.spreadsheetml.worksheet+xml">
        <DigestMethod Algorithm="http://www.w3.org/2001/04/xmlenc#sha256"/>
        <DigestValue>y484r+klAM9E3UQtv8t6nIJlxGs7ZnwcqdiUq+PRM4Y=</DigestValue>
      </Reference>
      <Reference URI="/xl/worksheets/sheet2.xml?ContentType=application/vnd.openxmlformats-officedocument.spreadsheetml.worksheet+xml">
        <DigestMethod Algorithm="http://www.w3.org/2001/04/xmlenc#sha256"/>
        <DigestValue>XJ82lSgA2IlyoA1+U37Huc1pjyK5Yu3jsWj+X9XP0TY=</DigestValue>
      </Reference>
      <Reference URI="/xl/worksheets/sheet3.xml?ContentType=application/vnd.openxmlformats-officedocument.spreadsheetml.worksheet+xml">
        <DigestMethod Algorithm="http://www.w3.org/2001/04/xmlenc#sha256"/>
        <DigestValue>y5SZ3kTL5dkxflG7cyFP5qpQ4dO+zQ+rhDo9AZT2R8E=</DigestValue>
      </Reference>
      <Reference URI="/xl/worksheets/sheet4.xml?ContentType=application/vnd.openxmlformats-officedocument.spreadsheetml.worksheet+xml">
        <DigestMethod Algorithm="http://www.w3.org/2001/04/xmlenc#sha256"/>
        <DigestValue>63Alq08//y6//vTL8fFtXya4ATKxO7eO/SGuZ71joiY=</DigestValue>
      </Reference>
      <Reference URI="/xl/worksheets/sheet5.xml?ContentType=application/vnd.openxmlformats-officedocument.spreadsheetml.worksheet+xml">
        <DigestMethod Algorithm="http://www.w3.org/2001/04/xmlenc#sha256"/>
        <DigestValue>BnVMghnvSF7g3sbDzRH0kfhpSd2WSebdTDKvEgZIXEs=</DigestValue>
      </Reference>
      <Reference URI="/xl/worksheets/sheet6.xml?ContentType=application/vnd.openxmlformats-officedocument.spreadsheetml.worksheet+xml">
        <DigestMethod Algorithm="http://www.w3.org/2001/04/xmlenc#sha256"/>
        <DigestValue>lg0XXFUdtdtYPpUk+CVnEr7o/6pdQ596i32MMgWZ0mM=</DigestValue>
      </Reference>
      <Reference URI="/xl/worksheets/sheet7.xml?ContentType=application/vnd.openxmlformats-officedocument.spreadsheetml.worksheet+xml">
        <DigestMethod Algorithm="http://www.w3.org/2001/04/xmlenc#sha256"/>
        <DigestValue>xR0VXcy2dBykrKS5mBFGH9PRtqV3+iXUJBxnrem06ug=</DigestValue>
      </Reference>
      <Reference URI="/xl/worksheets/sheet8.xml?ContentType=application/vnd.openxmlformats-officedocument.spreadsheetml.worksheet+xml">
        <DigestMethod Algorithm="http://www.w3.org/2001/04/xmlenc#sha256"/>
        <DigestValue>hyJ+52VlNCynuqXfq5zCbYS+y0YaOcIhjlh6uiJfFOg=</DigestValue>
      </Reference>
      <Reference URI="/xl/worksheets/sheet9.xml?ContentType=application/vnd.openxmlformats-officedocument.spreadsheetml.worksheet+xml">
        <DigestMethod Algorithm="http://www.w3.org/2001/04/xmlenc#sha256"/>
        <DigestValue>SB7yXTTP6j6yrpBfpmfGcvYleCilF6JZQtNy9Gy3Nqs=</DigestValue>
      </Reference>
    </Manifest>
    <SignatureProperties>
      <SignatureProperty Id="idSignatureTime" Target="#idPackageSignature">
        <mdssi:SignatureTime xmlns:mdssi="http://schemas.openxmlformats.org/package/2006/digital-signature">
          <mdssi:Format>YYYY-MM-DDThh:mm:ssTZD</mdssi:Format>
          <mdssi:Value>2020-10-29T05:12:29Z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2020-10-29T05:12:29Z</xd:SigningTime>
          <xd:SigningCertificate>
            <xd:Cert>
              <xd:CertDigest>
                <DigestMethod Algorithm="http://www.w3.org/2001/04/xmlenc#sha256"/>
                <DigestValue>u86YSGoVIEZ3C0ue/+R01+KbdE0nd5OPVepyYd1MrVQ=</DigestValue>
              </xd:CertDigest>
              <xd:IssuerSerial>
                <X509IssuerName>CN=NBG Class 2 INT Sub CA, DC=nbg, DC=ge</X509IssuerName>
                <X509SerialNumber>536604876541497025067859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'15.1. LR'!Print_Area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2020-10-27T13:26:27Z</dcterms:modified>
</cp:coreProperties>
</file>