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20" yWindow="480" windowWidth="28800" windowHeight="16305" tabRatio="893"/>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7">'15.1. LR'!$A$1:$D$43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79" l="1"/>
  <c r="C18" i="79"/>
  <c r="C6" i="79" l="1"/>
  <c r="E8" i="53" l="1"/>
  <c r="H8" i="53"/>
  <c r="C9" i="53"/>
  <c r="D9" i="53"/>
  <c r="F9" i="53"/>
  <c r="G9" i="53"/>
  <c r="G22" i="53" s="1"/>
  <c r="E10" i="53"/>
  <c r="H10" i="53"/>
  <c r="E11" i="53"/>
  <c r="H11" i="53"/>
  <c r="E12" i="53"/>
  <c r="H12" i="53"/>
  <c r="E13" i="53"/>
  <c r="H13" i="53"/>
  <c r="E14" i="53"/>
  <c r="H14" i="53"/>
  <c r="E15" i="53"/>
  <c r="H15" i="53"/>
  <c r="E16" i="53"/>
  <c r="H16" i="53"/>
  <c r="E17" i="53"/>
  <c r="H17" i="53"/>
  <c r="E18" i="53"/>
  <c r="H18" i="53"/>
  <c r="E19" i="53"/>
  <c r="H19" i="53"/>
  <c r="E20" i="53"/>
  <c r="H20" i="53"/>
  <c r="E21" i="53"/>
  <c r="H21" i="53"/>
  <c r="C22" i="53"/>
  <c r="D22" i="53"/>
  <c r="E24" i="53"/>
  <c r="H24" i="53"/>
  <c r="E25" i="53"/>
  <c r="H25" i="53"/>
  <c r="E26" i="53"/>
  <c r="H26" i="53"/>
  <c r="E27" i="53"/>
  <c r="H27" i="53"/>
  <c r="E28" i="53"/>
  <c r="H28" i="53"/>
  <c r="E29" i="53"/>
  <c r="H29" i="53"/>
  <c r="C30" i="53"/>
  <c r="E30" i="53" s="1"/>
  <c r="D30" i="53"/>
  <c r="F30" i="53"/>
  <c r="H30" i="53" s="1"/>
  <c r="G30" i="53"/>
  <c r="D31" i="53"/>
  <c r="C34" i="53"/>
  <c r="E34" i="53" s="1"/>
  <c r="D34" i="53"/>
  <c r="F34" i="53"/>
  <c r="G34" i="53"/>
  <c r="G45" i="53" s="1"/>
  <c r="E35" i="53"/>
  <c r="H35" i="53"/>
  <c r="E36" i="53"/>
  <c r="H36" i="53"/>
  <c r="E37" i="53"/>
  <c r="H37" i="53"/>
  <c r="E38" i="53"/>
  <c r="H38" i="53"/>
  <c r="E39" i="53"/>
  <c r="H39" i="53"/>
  <c r="E40" i="53"/>
  <c r="H40" i="53"/>
  <c r="E41" i="53"/>
  <c r="H41" i="53"/>
  <c r="E42" i="53"/>
  <c r="H42" i="53"/>
  <c r="E43" i="53"/>
  <c r="H43" i="53"/>
  <c r="E44" i="53"/>
  <c r="H44" i="53"/>
  <c r="D45" i="53"/>
  <c r="E47" i="53"/>
  <c r="H47" i="53"/>
  <c r="E48" i="53"/>
  <c r="H48" i="53"/>
  <c r="E49" i="53"/>
  <c r="H49" i="53"/>
  <c r="E50" i="53"/>
  <c r="H50" i="53"/>
  <c r="E51" i="53"/>
  <c r="H51" i="53"/>
  <c r="E52" i="53"/>
  <c r="H52" i="53"/>
  <c r="C53" i="53"/>
  <c r="D53" i="53"/>
  <c r="F53" i="53"/>
  <c r="G53" i="53"/>
  <c r="E58" i="53"/>
  <c r="H58" i="53"/>
  <c r="E59" i="53"/>
  <c r="H59" i="53"/>
  <c r="E60" i="53"/>
  <c r="H60" i="53"/>
  <c r="C61" i="53"/>
  <c r="E61" i="53" s="1"/>
  <c r="D61" i="53"/>
  <c r="F61" i="53"/>
  <c r="H61" i="53" s="1"/>
  <c r="G61" i="53"/>
  <c r="E64" i="53"/>
  <c r="H64" i="53"/>
  <c r="E66" i="53"/>
  <c r="H66" i="53"/>
  <c r="H53" i="53" l="1"/>
  <c r="G54" i="53"/>
  <c r="H34" i="53"/>
  <c r="G31" i="53"/>
  <c r="H9" i="53"/>
  <c r="E53" i="53"/>
  <c r="D54" i="53"/>
  <c r="D56" i="53" s="1"/>
  <c r="D63" i="53" s="1"/>
  <c r="D65" i="53" s="1"/>
  <c r="D67" i="53" s="1"/>
  <c r="E9" i="53"/>
  <c r="E22" i="53"/>
  <c r="F45" i="53"/>
  <c r="F22" i="53"/>
  <c r="C45" i="53"/>
  <c r="C31" i="53"/>
  <c r="D6" i="71"/>
  <c r="D13" i="71" s="1"/>
  <c r="B1" i="6"/>
  <c r="C1" i="37"/>
  <c r="B2" i="79"/>
  <c r="C2" i="37"/>
  <c r="B2" i="36"/>
  <c r="B2" i="74"/>
  <c r="B2" i="64"/>
  <c r="B2" i="35"/>
  <c r="B2" i="69"/>
  <c r="B2" i="77"/>
  <c r="B2" i="28"/>
  <c r="B2" i="73"/>
  <c r="B2" i="72"/>
  <c r="B2" i="52"/>
  <c r="B2" i="71"/>
  <c r="B2" i="75"/>
  <c r="B2" i="53"/>
  <c r="G56" i="53" l="1"/>
  <c r="G63" i="53" s="1"/>
  <c r="G65" i="53" s="1"/>
  <c r="G67" i="53" s="1"/>
  <c r="E31" i="53"/>
  <c r="C54" i="53"/>
  <c r="E54" i="53" s="1"/>
  <c r="E45" i="53"/>
  <c r="H22" i="53"/>
  <c r="F31" i="53"/>
  <c r="H45" i="53"/>
  <c r="F54" i="53"/>
  <c r="H54" i="53" s="1"/>
  <c r="C22" i="74"/>
  <c r="C37" i="69"/>
  <c r="C15" i="69"/>
  <c r="H31" i="53" l="1"/>
  <c r="F56" i="53"/>
  <c r="C56" i="53"/>
  <c r="B2" i="62"/>
  <c r="H53" i="75"/>
  <c r="E53" i="75"/>
  <c r="H52" i="75"/>
  <c r="E52" i="75"/>
  <c r="H51" i="75"/>
  <c r="E51" i="75"/>
  <c r="H50" i="75"/>
  <c r="E50" i="75"/>
  <c r="H49" i="75"/>
  <c r="E49" i="75"/>
  <c r="H48" i="75"/>
  <c r="E48" i="75"/>
  <c r="H47" i="75"/>
  <c r="E47" i="75"/>
  <c r="H46" i="75"/>
  <c r="E46" i="75"/>
  <c r="G45" i="75"/>
  <c r="F45" i="75"/>
  <c r="D45" i="75"/>
  <c r="C45" i="75"/>
  <c r="E45" i="75" s="1"/>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H32" i="75" s="1"/>
  <c r="D32" i="75"/>
  <c r="C32" i="75"/>
  <c r="H31" i="75"/>
  <c r="E31" i="75"/>
  <c r="H30" i="75"/>
  <c r="E30" i="75"/>
  <c r="H29" i="75"/>
  <c r="E29" i="75"/>
  <c r="H28" i="75"/>
  <c r="E28" i="75"/>
  <c r="H27" i="75"/>
  <c r="E27" i="75"/>
  <c r="H26" i="75"/>
  <c r="E26" i="75"/>
  <c r="H25" i="75"/>
  <c r="E25" i="75"/>
  <c r="H24" i="75"/>
  <c r="E24" i="75"/>
  <c r="H23" i="75"/>
  <c r="E23" i="75"/>
  <c r="G22" i="75"/>
  <c r="F22" i="75"/>
  <c r="D22" i="75"/>
  <c r="D19" i="75" s="1"/>
  <c r="C22" i="75"/>
  <c r="C19" i="75" s="1"/>
  <c r="E19" i="75" s="1"/>
  <c r="H21" i="75"/>
  <c r="E21" i="75"/>
  <c r="H20" i="75"/>
  <c r="E20" i="75"/>
  <c r="G19" i="75"/>
  <c r="F19" i="75"/>
  <c r="H18" i="75"/>
  <c r="E18" i="75"/>
  <c r="H17" i="75"/>
  <c r="E17" i="75"/>
  <c r="G16" i="75"/>
  <c r="F16" i="75"/>
  <c r="H16" i="75" s="1"/>
  <c r="D16" i="75"/>
  <c r="E16" i="75" s="1"/>
  <c r="C16" i="75"/>
  <c r="H15" i="75"/>
  <c r="E15" i="75"/>
  <c r="H14" i="75"/>
  <c r="E14" i="75"/>
  <c r="G13" i="75"/>
  <c r="F13" i="75"/>
  <c r="H13" i="75" s="1"/>
  <c r="D13" i="75"/>
  <c r="C13" i="75"/>
  <c r="H12" i="75"/>
  <c r="E12" i="75"/>
  <c r="H11" i="75"/>
  <c r="E11" i="75"/>
  <c r="H10" i="75"/>
  <c r="E10" i="75"/>
  <c r="H9" i="75"/>
  <c r="E9" i="75"/>
  <c r="H8" i="75"/>
  <c r="E8" i="75"/>
  <c r="G7" i="75"/>
  <c r="F7" i="75"/>
  <c r="D7" i="75"/>
  <c r="C7" i="75"/>
  <c r="E7" i="75" s="1"/>
  <c r="C14" i="62"/>
  <c r="H40" i="62"/>
  <c r="E40" i="62"/>
  <c r="H39" i="62"/>
  <c r="E39" i="62"/>
  <c r="H38" i="62"/>
  <c r="E38" i="62"/>
  <c r="H37" i="62"/>
  <c r="E37" i="62"/>
  <c r="H36" i="62"/>
  <c r="E36" i="62"/>
  <c r="H35" i="62"/>
  <c r="E35" i="62"/>
  <c r="H34" i="62"/>
  <c r="E34" i="62"/>
  <c r="H33" i="62"/>
  <c r="E33" i="62"/>
  <c r="G31" i="62"/>
  <c r="G41" i="62" s="1"/>
  <c r="F31" i="62"/>
  <c r="F41" i="62" s="1"/>
  <c r="D31" i="62"/>
  <c r="D41" i="62" s="1"/>
  <c r="C31" i="62"/>
  <c r="C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D14" i="62"/>
  <c r="D20" i="62" s="1"/>
  <c r="H13" i="62"/>
  <c r="E13" i="62"/>
  <c r="H12" i="62"/>
  <c r="E12" i="62"/>
  <c r="H11" i="62"/>
  <c r="E11" i="62"/>
  <c r="H10" i="62"/>
  <c r="E10" i="62"/>
  <c r="H9" i="62"/>
  <c r="E9" i="62"/>
  <c r="H8" i="62"/>
  <c r="E8" i="62"/>
  <c r="H7" i="62"/>
  <c r="E7" i="62"/>
  <c r="H22" i="75" l="1"/>
  <c r="E56" i="53"/>
  <c r="C63" i="53"/>
  <c r="H56" i="53"/>
  <c r="F63" i="53"/>
  <c r="H40" i="75"/>
  <c r="H19" i="75"/>
  <c r="E14" i="62"/>
  <c r="E41" i="62"/>
  <c r="E40" i="75"/>
  <c r="H7" i="75"/>
  <c r="E13" i="75"/>
  <c r="E32" i="75"/>
  <c r="H20" i="62"/>
  <c r="H41" i="62"/>
  <c r="H45" i="75"/>
  <c r="E22" i="75"/>
  <c r="C20" i="62"/>
  <c r="E20" i="62" s="1"/>
  <c r="H14" i="62"/>
  <c r="H31" i="62"/>
  <c r="E31" i="62"/>
  <c r="C65" i="53" l="1"/>
  <c r="E63" i="53"/>
  <c r="H63" i="53"/>
  <c r="F65" i="53"/>
  <c r="C35" i="79"/>
  <c r="F67" i="53" l="1"/>
  <c r="H67" i="53" s="1"/>
  <c r="H65" i="53"/>
  <c r="C67" i="53"/>
  <c r="E67" i="53" s="1"/>
  <c r="E65" i="53"/>
  <c r="B1" i="79"/>
  <c r="B1" i="37"/>
  <c r="B1" i="36"/>
  <c r="B1" i="74"/>
  <c r="B1" i="64"/>
  <c r="B1" i="35"/>
  <c r="B1" i="69"/>
  <c r="B1" i="77"/>
  <c r="B1" i="28"/>
  <c r="B1" i="73"/>
  <c r="B1" i="72"/>
  <c r="B1" i="52"/>
  <c r="B1" i="71"/>
  <c r="B1" i="75"/>
  <c r="B1" i="53"/>
  <c r="B1" i="62"/>
  <c r="C21" i="77" l="1"/>
  <c r="B17" i="6" s="1"/>
  <c r="C20" i="77"/>
  <c r="B16" i="6" s="1"/>
  <c r="C19" i="77"/>
  <c r="B15" i="6" s="1"/>
  <c r="C30" i="79" l="1"/>
  <c r="C26" i="79"/>
  <c r="C8" i="79"/>
  <c r="H14" i="74" l="1"/>
  <c r="C6" i="71"/>
  <c r="C13" i="71" s="1"/>
  <c r="D12" i="77" l="1"/>
  <c r="D9" i="77"/>
  <c r="D16" i="77"/>
  <c r="D13" i="77"/>
  <c r="D7" i="77"/>
  <c r="D17" i="77"/>
  <c r="D11" i="77"/>
  <c r="D8" i="77"/>
  <c r="D15" i="77"/>
  <c r="D21" i="77"/>
  <c r="D20" i="77"/>
  <c r="D19" i="77"/>
  <c r="E8" i="37"/>
  <c r="N16" i="37"/>
  <c r="N17" i="37"/>
  <c r="N18" i="37"/>
  <c r="N19" i="37"/>
  <c r="N20" i="37"/>
  <c r="N15" i="37"/>
  <c r="N13" i="37"/>
  <c r="N10" i="37"/>
  <c r="N9" i="37"/>
  <c r="N11" i="37"/>
  <c r="N12" i="37"/>
  <c r="E19" i="37"/>
  <c r="E18" i="37"/>
  <c r="E17" i="37"/>
  <c r="E16" i="37"/>
  <c r="E15"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5" i="69" l="1"/>
  <c r="C25" i="69"/>
</calcChain>
</file>

<file path=xl/sharedStrings.xml><?xml version="1.0" encoding="utf-8"?>
<sst xmlns="http://schemas.openxmlformats.org/spreadsheetml/2006/main" count="907" uniqueCount="639">
  <si>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</si>
  <si>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</si>
  <si>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</si>
  <si>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</si>
  <si>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</si>
  <si>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</si>
  <si>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</si>
  <si>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</si>
  <si>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</si>
  <si>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</si>
  <si>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</si>
  <si>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</si>
  <si>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</si>
  <si>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</si>
  <si>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</si>
  <si>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</si>
  <si>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</si>
  <si>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</si>
  <si>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</si>
  <si>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</si>
  <si>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</si>
  <si>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</si>
  <si>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</si>
  <si>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</si>
  <si>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</si>
  <si>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</si>
  <si>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</si>
  <si>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</si>
  <si>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</si>
  <si>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</si>
  <si>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</si>
  <si>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</si>
  <si>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</si>
  <si>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</si>
  <si>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</si>
  <si>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</si>
  <si>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</si>
  <si>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</si>
  <si>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</si>
  <si>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</si>
  <si>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</si>
  <si>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</si>
  <si>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</si>
  <si>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</si>
  <si>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</si>
  <si>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</si>
  <si>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</si>
  <si>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</si>
  <si>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</si>
  <si>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</si>
  <si>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</si>
  <si>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</si>
  <si>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</si>
  <si>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</si>
  <si>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</si>
  <si>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</si>
  <si>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</si>
  <si>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</si>
  <si>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</si>
  <si>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</si>
  <si>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</si>
  <si>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</si>
  <si>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</si>
  <si>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</si>
  <si>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</si>
  <si>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</si>
  <si>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</si>
  <si>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</si>
  <si>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</si>
  <si>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</si>
  <si>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</si>
  <si>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</si>
  <si>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</si>
  <si>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</si>
  <si>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</si>
  <si>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</si>
  <si>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</si>
  <si>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</si>
  <si>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</si>
  <si>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</si>
  <si>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</si>
  <si>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</si>
  <si>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</si>
  <si>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</si>
  <si>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</si>
  <si>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</si>
  <si>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</si>
  <si>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</si>
  <si>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</si>
  <si>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</si>
  <si>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</si>
  <si>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</si>
  <si>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</si>
  <si>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</si>
  <si>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</si>
  <si>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</si>
  <si>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</si>
  <si>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</si>
  <si>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</si>
  <si>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</si>
  <si>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</si>
  <si>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</si>
  <si>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</si>
  <si>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</si>
  <si>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</si>
  <si>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</si>
  <si>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</si>
  <si>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</si>
  <si>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</si>
  <si>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</si>
  <si>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</si>
  <si>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</si>
  <si>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</si>
  <si>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</si>
  <si>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</si>
  <si>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</si>
  <si>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</si>
  <si>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</si>
  <si>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</si>
  <si>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</si>
  <si>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</si>
  <si>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</si>
  <si>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</si>
  <si>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</si>
  <si>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</si>
  <si>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</si>
  <si>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</si>
  <si>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</si>
  <si>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</si>
  <si>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</si>
  <si>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</si>
  <si>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</si>
  <si>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</si>
  <si>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</si>
  <si>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</si>
  <si>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</si>
  <si>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</si>
  <si>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</si>
  <si>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</si>
  <si>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</si>
  <si>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</si>
  <si>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</si>
  <si>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</si>
  <si>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</si>
  <si>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</si>
  <si>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</si>
  <si>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</si>
  <si>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</si>
  <si>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</si>
  <si>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</si>
  <si>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</si>
  <si>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</si>
  <si>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</si>
  <si>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</si>
  <si>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</si>
  <si>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</si>
  <si>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</si>
  <si>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</si>
  <si>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</si>
  <si>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</si>
  <si>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</si>
  <si>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</si>
  <si>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</si>
  <si>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</si>
  <si>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</si>
  <si>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</si>
  <si>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</si>
  <si>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</si>
  <si>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</si>
  <si>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</si>
  <si>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</si>
  <si>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</si>
  <si>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</si>
  <si>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</si>
  <si>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</si>
  <si>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</si>
  <si>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</si>
  <si>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</si>
  <si>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</si>
  <si>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</si>
  <si>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</si>
  <si>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</si>
  <si>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</si>
  <si>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</si>
  <si>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</si>
  <si>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</si>
  <si>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</si>
  <si>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</si>
  <si>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</si>
  <si>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</si>
  <si>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</si>
  <si>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</si>
  <si>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</si>
  <si>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</si>
  <si>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</si>
  <si>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</si>
  <si>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</si>
  <si>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</si>
  <si>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</si>
  <si>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</si>
  <si>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</si>
  <si>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</si>
  <si>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</si>
  <si>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</si>
  <si>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</si>
  <si>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</si>
  <si>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</si>
  <si>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</si>
  <si>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</si>
  <si>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</si>
  <si>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</si>
  <si>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</si>
  <si>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</si>
  <si>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</si>
  <si>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</si>
  <si>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</si>
  <si>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</si>
  <si>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</si>
  <si>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</si>
  <si>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</si>
  <si>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</si>
  <si>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</si>
  <si>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</si>
  <si>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</si>
  <si>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</si>
  <si>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</si>
  <si>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</si>
  <si>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</si>
  <si>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</si>
  <si>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</si>
  <si>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</si>
  <si>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</si>
  <si>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</si>
  <si>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</si>
  <si>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</si>
  <si>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</si>
  <si>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</si>
  <si>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</si>
  <si>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</si>
  <si>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</si>
  <si>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</si>
  <si>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</si>
  <si>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</si>
  <si>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</si>
  <si>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</si>
  <si>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</si>
  <si>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</si>
  <si>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</si>
  <si>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</si>
  <si>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</si>
  <si>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</si>
  <si>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</si>
  <si>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</si>
  <si>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</si>
  <si>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</si>
  <si>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</si>
  <si>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</si>
  <si>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</si>
  <si>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</si>
  <si>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</si>
  <si>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</si>
  <si>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</si>
  <si>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</si>
  <si>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</si>
  <si>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</si>
  <si>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</si>
  <si>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</si>
  <si>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</si>
  <si>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</si>
  <si>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</si>
  <si>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</si>
  <si>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</si>
  <si>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</si>
  <si>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</si>
  <si>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</si>
  <si>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</si>
  <si>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</si>
  <si>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</si>
  <si>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</si>
  <si>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</si>
  <si>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</si>
  <si>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</si>
  <si>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</si>
  <si>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</si>
  <si>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</si>
  <si>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</si>
  <si>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</si>
  <si>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</si>
  <si>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</si>
  <si>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</si>
  <si>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</si>
  <si>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</si>
  <si>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</si>
  <si>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</si>
  <si>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</si>
  <si>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</si>
  <si>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</si>
  <si>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</si>
  <si>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</si>
  <si>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</si>
  <si>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</si>
  <si>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</si>
  <si>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</si>
  <si>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</si>
  <si>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</si>
  <si>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</si>
  <si>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</si>
  <si>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</si>
  <si>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</si>
  <si>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</si>
  <si>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</si>
  <si>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</si>
  <si>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</si>
  <si>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</si>
  <si>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</si>
  <si>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</si>
  <si>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</si>
  <si>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</si>
  <si>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</si>
  <si>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</si>
  <si>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</si>
  <si>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</si>
  <si>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</si>
  <si>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</si>
  <si>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</si>
  <si>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</si>
  <si>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</si>
  <si>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</si>
  <si>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</si>
  <si>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</si>
  <si>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</si>
  <si>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</si>
  <si>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</si>
  <si>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</si>
  <si>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</si>
  <si>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</si>
  <si>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</si>
  <si>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</si>
  <si>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</si>
  <si>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</si>
  <si>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</si>
  <si>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</si>
  <si>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</si>
  <si>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</si>
  <si>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</si>
  <si>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</si>
  <si>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</si>
  <si>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</si>
  <si>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</si>
  <si>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</si>
  <si>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</si>
  <si>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</si>
  <si>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</si>
  <si>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</si>
  <si>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</si>
  <si>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</si>
  <si>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</si>
  <si>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</si>
  <si>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</si>
  <si>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</si>
  <si>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</si>
  <si>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</si>
  <si>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</si>
  <si>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</si>
  <si>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</si>
  <si>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</si>
  <si>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</si>
  <si>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</si>
  <si>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</si>
  <si>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</si>
  <si>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</si>
  <si>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</si>
  <si>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</si>
  <si>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</si>
  <si>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</si>
  <si>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</si>
  <si>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</si>
  <si>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</si>
  <si>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</si>
  <si>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</si>
  <si>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</si>
  <si>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</si>
  <si>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</si>
  <si>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</si>
  <si>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</si>
  <si>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</si>
  <si>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</si>
  <si>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</si>
  <si>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</si>
  <si>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</si>
  <si>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</si>
  <si>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</si>
  <si>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</si>
  <si>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</si>
  <si>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</si>
  <si>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</si>
  <si>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</si>
  <si>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</si>
  <si>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</si>
  <si>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</si>
  <si>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</si>
  <si>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</si>
  <si>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</si>
  <si>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</si>
  <si>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</si>
  <si>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</si>
  <si>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</si>
  <si>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</si>
  <si>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</si>
  <si>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</si>
  <si>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</si>
  <si>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</si>
  <si>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</si>
  <si>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</si>
  <si>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</si>
  <si>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</si>
  <si>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</si>
  <si>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</si>
  <si>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</si>
  <si>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</si>
  <si>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</si>
  <si>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</si>
  <si>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</si>
  <si>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</si>
  <si>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</si>
  <si>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</si>
  <si>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</si>
  <si>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</si>
  <si>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</si>
  <si>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</si>
  <si>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</si>
  <si>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</si>
  <si>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</si>
  <si>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</si>
  <si>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</si>
  <si>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</si>
  <si>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</si>
  <si>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</si>
  <si>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</si>
  <si>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</si>
  <si>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</si>
  <si>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</si>
  <si>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</si>
  <si>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</si>
  <si>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</si>
  <si>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</si>
  <si>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</si>
  <si>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</si>
  <si>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</si>
  <si>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</si>
  <si>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</si>
  <si>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</si>
  <si>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</si>
  <si>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</si>
  <si>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</si>
  <si>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</si>
  <si>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</si>
  <si>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</si>
  <si>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</si>
  <si>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</si>
  <si>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</si>
  <si>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</si>
  <si>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</si>
  <si>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</si>
  <si>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</si>
  <si>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</si>
  <si>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</si>
  <si>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</si>
  <si>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</si>
  <si>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</si>
  <si>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</si>
  <si>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</si>
  <si>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</si>
  <si>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</si>
  <si>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</si>
  <si>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</si>
  <si>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</si>
  <si>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</si>
  <si>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</si>
  <si>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</si>
  <si>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</si>
  <si>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</si>
  <si>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</si>
  <si>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</si>
  <si>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</si>
  <si>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</si>
  <si>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</si>
  <si>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</si>
  <si>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</si>
  <si>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</si>
  <si>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</si>
  <si>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</si>
  <si>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</si>
  <si>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</si>
  <si>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</si>
  <si>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</si>
  <si>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</si>
  <si>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</si>
  <si>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</si>
  <si>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</si>
  <si>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</si>
  <si>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</si>
  <si>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</si>
  <si>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</si>
  <si>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</si>
  <si>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</si>
  <si>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</si>
  <si>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</si>
  <si>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</si>
  <si>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</si>
  <si>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</si>
  <si>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</si>
  <si>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</si>
  <si>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</si>
  <si>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</si>
  <si>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</si>
  <si>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</si>
  <si>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</si>
  <si>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</si>
  <si>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</si>
  <si>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</si>
  <si>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</si>
  <si>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</si>
  <si>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</si>
  <si>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</si>
  <si>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</si>
  <si>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</si>
  <si>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</si>
  <si>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</si>
  <si>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</si>
  <si>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</si>
  <si>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</si>
  <si>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</si>
  <si>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</si>
  <si>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</si>
  <si>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</si>
  <si>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</si>
  <si>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</si>
  <si>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</si>
  <si>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</si>
  <si>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</si>
  <si>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</si>
  <si>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</si>
  <si>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</si>
  <si>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</si>
  <si>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</si>
  <si>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</si>
  <si>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</si>
  <si>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</si>
  <si>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</si>
  <si>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</si>
  <si>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</si>
  <si>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</si>
  <si>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</si>
  <si>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</si>
  <si>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</si>
  <si>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</si>
  <si>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</si>
  <si>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</si>
  <si>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</si>
  <si>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</si>
  <si>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</si>
  <si>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</si>
  <si>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</si>
  <si>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</si>
  <si>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</si>
  <si>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</si>
  <si>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</si>
  <si>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</si>
  <si>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</si>
  <si>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</si>
  <si>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</si>
  <si>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</si>
  <si>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</si>
  <si>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</si>
  <si>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</si>
  <si>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</si>
  <si>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</si>
  <si>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</si>
  <si>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</si>
  <si>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</si>
  <si>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</si>
  <si>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</si>
  <si>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</si>
  <si>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</si>
  <si>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</si>
  <si>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</si>
  <si>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</si>
  <si>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</si>
  <si>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</si>
  <si>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</si>
  <si>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</si>
  <si>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</si>
  <si>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</si>
  <si>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</si>
  <si>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</si>
  <si>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</si>
  <si>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</si>
  <si>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</si>
  <si>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</si>
  <si>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</si>
  <si>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</si>
  <si>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</si>
  <si>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</si>
  <si>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</si>
  <si>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</si>
  <si>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</si>
  <si>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</si>
  <si>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</si>
  <si>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</si>
  <si>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</si>
  <si>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</si>
  <si>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</si>
  <si>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</si>
  <si>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</si>
  <si>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</si>
  <si>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”ლიბერთი ბანკი”</t>
  </si>
  <si>
    <t xml:space="preserve">ირაკლი ოთარ რუხაძე </t>
  </si>
  <si>
    <t>ვასილ ხოდელი</t>
  </si>
  <si>
    <t>www.libertybank.ge</t>
  </si>
  <si>
    <t>1Q 2020</t>
  </si>
  <si>
    <t>4Q 2019</t>
  </si>
  <si>
    <t>3Q 2019</t>
  </si>
  <si>
    <t>2Q 2019</t>
  </si>
  <si>
    <t>მამუკა წერეთელი</t>
  </si>
  <si>
    <t>მურთაზ კიკორია</t>
  </si>
  <si>
    <t>მაგდა მაღრაძე</t>
  </si>
  <si>
    <t>ლევან თხელიძე</t>
  </si>
  <si>
    <t>მამუკა კვარაცხელია</t>
  </si>
  <si>
    <t>დავით ვერულაშვილი</t>
  </si>
  <si>
    <t>Georgian Financial Group B.V.</t>
  </si>
  <si>
    <t>სს,,გალტ &amp; თაგარტი"(ნომინალური მფლობელი)</t>
  </si>
  <si>
    <t>სს,,ჰერითიჯ სიქიურითიზ"(ნომინალური მფლობელი)</t>
  </si>
  <si>
    <t>დანარჩენი აქციონერები</t>
  </si>
  <si>
    <t>ბენჯამინ ალბერტ მარსონი</t>
  </si>
  <si>
    <t>იგორ ალექსეევი</t>
  </si>
  <si>
    <t>nmf</t>
  </si>
  <si>
    <t>2Q 2020</t>
  </si>
  <si>
    <t>დავით წიკლაური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</si>
</sst>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10"/>
      <color theme="1"/>
      <name val="Sylfaen"/>
      <family val="1"/>
      <charset val="204"/>
    </font>
    <font>
      <u/>
      <sz val="10"/>
      <color indexed="12"/>
      <name val="Sylfaen"/>
      <family val="1"/>
      <charset val="204"/>
    </font>
    <font>
      <sz val="10"/>
      <name val="Sylfaen"/>
      <family val="1"/>
      <charset val="204"/>
    </font>
    <font>
      <b/>
      <sz val="10"/>
      <color theme="1"/>
      <name val="Sylfaen"/>
      <family val="1"/>
      <charset val="204"/>
    </font>
    <font>
      <sz val="11"/>
      <color theme="1"/>
      <name val="Sylfaen"/>
      <family val="1"/>
      <charset val="204"/>
    </font>
    <font>
      <b/>
      <sz val="10"/>
      <name val="Sylfaen"/>
      <family val="1"/>
      <charset val="204"/>
    </font>
    <font>
      <b/>
      <i/>
      <sz val="10"/>
      <name val="Sylfaen"/>
      <family val="1"/>
      <charset val="204"/>
    </font>
    <font>
      <sz val="8"/>
      <color theme="1"/>
      <name val="Sylfaen"/>
      <family val="1"/>
      <charset val="204"/>
    </font>
    <font>
      <sz val="10"/>
      <color indexed="8"/>
      <name val="Sylfaen"/>
      <family val="1"/>
      <charset val="204"/>
    </font>
    <font>
      <i/>
      <sz val="10"/>
      <color theme="1"/>
      <name val="Sylfaen"/>
      <family val="1"/>
      <charset val="204"/>
    </font>
    <font>
      <i/>
      <sz val="10"/>
      <name val="Sylfaen"/>
      <family val="1"/>
      <charset val="204"/>
    </font>
    <font>
      <sz val="9"/>
      <color theme="1"/>
      <name val="Sylfaen"/>
      <family val="1"/>
      <charset val="204"/>
    </font>
    <font>
      <i/>
      <sz val="11"/>
      <color theme="1"/>
      <name val="Sylfaen"/>
      <family val="1"/>
      <charset val="204"/>
    </font>
    <font>
      <b/>
      <sz val="11"/>
      <color theme="1"/>
      <name val="Sylfaen"/>
      <family val="1"/>
      <charset val="204"/>
    </font>
    <font>
      <sz val="10"/>
      <color theme="1"/>
      <name val="Calibri"/>
      <family val="2"/>
      <charset val="204"/>
      <scheme val="minor"/>
    </font>
    <font>
      <sz val="11"/>
      <color theme="1"/>
      <name val="Calibri"/>
      <family val="2"/>
      <charset val="204"/>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auto="1"/>
      </left>
      <right style="medium">
        <color indexed="64"/>
      </right>
      <top style="thin">
        <color auto="1"/>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1" fillId="0" borderId="0"/>
    <xf numFmtId="168" fontId="12" fillId="37" borderId="0"/>
    <xf numFmtId="169" fontId="12" fillId="37" borderId="0"/>
    <xf numFmtId="168" fontId="12" fillId="37" borderId="0"/>
    <xf numFmtId="0" fontId="13" fillId="38"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0" fontId="13"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3" fillId="46"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0" fontId="13" fillId="47"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0" fontId="15" fillId="48"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0" fontId="15"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5" fillId="56"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5" fillId="56"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61"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55" borderId="0" applyNumberFormat="0" applyBorder="0" applyAlignment="0" applyProtection="0"/>
    <xf numFmtId="0" fontId="13"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8" fillId="39" borderId="0" applyNumberFormat="0" applyBorder="0" applyAlignment="0" applyProtection="0"/>
    <xf numFmtId="170" fontId="21"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1" fontId="23" fillId="0" borderId="0" applyFill="0" applyBorder="0" applyAlignment="0"/>
    <xf numFmtId="171" fontId="23"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2" fontId="23" fillId="0" borderId="0" applyFill="0" applyBorder="0" applyAlignment="0"/>
    <xf numFmtId="173" fontId="23" fillId="0" borderId="0" applyFill="0" applyBorder="0" applyAlignment="0"/>
    <xf numFmtId="174" fontId="23" fillId="0" borderId="0" applyFill="0" applyBorder="0" applyAlignment="0"/>
    <xf numFmtId="175"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9"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7"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172" fontId="23"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xf numFmtId="14" fontId="32" fillId="0" borderId="0" applyFill="0" applyBorder="0" applyAlignment="0"/>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0" applyFont="0" applyFill="0" applyBorder="0" applyAlignment="0" applyProtection="0"/>
    <xf numFmtId="180" fontId="2" fillId="0" borderId="0" applyFont="0" applyFill="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0" fontId="34" fillId="0" borderId="0" applyNumberFormat="0" applyFill="0" applyBorder="0" applyAlignment="0" applyProtection="0"/>
    <xf numFmtId="168" fontId="2" fillId="0" borderId="0"/>
    <xf numFmtId="0" fontId="2" fillId="0" borderId="0"/>
    <xf numFmtId="168" fontId="2" fillId="0" borderId="0"/>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37" fillId="40"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0" fontId="37"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0" fontId="37" fillId="40" borderId="0" applyNumberFormat="0" applyBorder="0" applyAlignment="0" applyProtection="0"/>
    <xf numFmtId="0" fontId="2" fillId="69" borderId="3" applyNumberFormat="0" applyFont="0" applyBorder="0" applyProtection="0">
      <alignment horizontal="center" vertical="center"/>
    </xf>
    <xf numFmtId="0" fontId="40" fillId="0" borderId="34" applyNumberFormat="0" applyAlignment="0" applyProtection="0">
      <alignment horizontal="left" vertical="center"/>
    </xf>
    <xf numFmtId="0" fontId="40" fillId="0" borderId="34" applyNumberFormat="0" applyAlignment="0" applyProtection="0">
      <alignment horizontal="left" vertical="center"/>
    </xf>
    <xf numFmtId="168" fontId="40" fillId="0" borderId="34" applyNumberFormat="0" applyAlignment="0" applyProtection="0">
      <alignment horizontal="left" vertical="center"/>
    </xf>
    <xf numFmtId="0" fontId="40" fillId="0" borderId="9">
      <alignment horizontal="left" vertical="center"/>
    </xf>
    <xf numFmtId="0" fontId="40" fillId="0" borderId="9">
      <alignment horizontal="left" vertical="center"/>
    </xf>
    <xf numFmtId="168" fontId="40" fillId="0" borderId="9">
      <alignment horizontal="left" vertical="center"/>
    </xf>
    <xf numFmtId="0" fontId="41" fillId="0" borderId="47" applyNumberFormat="0" applyFill="0" applyAlignment="0" applyProtection="0"/>
    <xf numFmtId="169" fontId="41" fillId="0" borderId="47" applyNumberFormat="0" applyFill="0" applyAlignment="0" applyProtection="0"/>
    <xf numFmtId="0"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0" fontId="41" fillId="0" borderId="47" applyNumberFormat="0" applyFill="0" applyAlignment="0" applyProtection="0"/>
    <xf numFmtId="0" fontId="42" fillId="0" borderId="48" applyNumberFormat="0" applyFill="0" applyAlignment="0" applyProtection="0"/>
    <xf numFmtId="169" fontId="42" fillId="0" borderId="48" applyNumberFormat="0" applyFill="0" applyAlignment="0" applyProtection="0"/>
    <xf numFmtId="0"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0" fontId="42" fillId="0" borderId="48" applyNumberFormat="0" applyFill="0" applyAlignment="0" applyProtection="0"/>
    <xf numFmtId="0" fontId="43" fillId="0" borderId="49" applyNumberFormat="0" applyFill="0" applyAlignment="0" applyProtection="0"/>
    <xf numFmtId="169"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0" fontId="43" fillId="0" borderId="0" applyNumberFormat="0" applyFill="0" applyBorder="0" applyAlignment="0" applyProtection="0"/>
    <xf numFmtId="37" fontId="44" fillId="0" borderId="0"/>
    <xf numFmtId="168" fontId="45" fillId="0" borderId="0"/>
    <xf numFmtId="0" fontId="45" fillId="0" borderId="0"/>
    <xf numFmtId="168" fontId="45" fillId="0" borderId="0"/>
    <xf numFmtId="168" fontId="40" fillId="0" borderId="0"/>
    <xf numFmtId="0" fontId="40" fillId="0" borderId="0"/>
    <xf numFmtId="168" fontId="40" fillId="0" borderId="0"/>
    <xf numFmtId="168" fontId="46" fillId="0" borderId="0"/>
    <xf numFmtId="0" fontId="46" fillId="0" borderId="0"/>
    <xf numFmtId="168" fontId="46"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0" fontId="48"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0" fillId="0" borderId="0" applyNumberFormat="0" applyFill="0" applyBorder="0" applyAlignment="0" applyProtection="0">
      <alignment vertical="top"/>
      <protection locked="0"/>
    </xf>
    <xf numFmtId="169" fontId="50" fillId="0" borderId="0" applyNumberFormat="0" applyFill="0" applyBorder="0" applyAlignment="0" applyProtection="0">
      <alignment vertical="top"/>
      <protection locked="0"/>
    </xf>
    <xf numFmtId="168" fontId="50" fillId="0" borderId="0" applyNumberFormat="0" applyFill="0" applyBorder="0" applyAlignment="0" applyProtection="0">
      <alignment vertical="top"/>
      <protection locked="0"/>
    </xf>
    <xf numFmtId="168" fontId="51" fillId="0" borderId="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9"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0" fontId="52" fillId="43" borderId="44" applyNumberFormat="0" applyAlignment="0" applyProtection="0"/>
    <xf numFmtId="3" fontId="2" fillId="72" borderId="3" applyFont="0">
      <alignment horizontal="right" vertical="center"/>
      <protection locked="0"/>
    </xf>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55" fillId="0" borderId="50"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0" fontId="55" fillId="0" borderId="50"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0" fontId="55"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8" fillId="73"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0" fontId="58" fillId="73"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0" fontId="58" fillId="73" borderId="0" applyNumberFormat="0" applyBorder="0" applyAlignment="0" applyProtection="0"/>
    <xf numFmtId="1" fontId="61" fillId="0" borderId="0" applyProtection="0"/>
    <xf numFmtId="168" fontId="12" fillId="0" borderId="51"/>
    <xf numFmtId="169" fontId="12" fillId="0" borderId="51"/>
    <xf numFmtId="168" fontId="12"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2" fillId="0" borderId="0"/>
    <xf numFmtId="181" fontId="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0" fontId="63" fillId="0" borderId="0"/>
    <xf numFmtId="0" fontId="62" fillId="0" borderId="0"/>
    <xf numFmtId="179" fontId="14" fillId="0" borderId="0"/>
    <xf numFmtId="179" fontId="2" fillId="0" borderId="0"/>
    <xf numFmtId="179" fontId="2" fillId="0" borderId="0"/>
    <xf numFmtId="0" fontId="2" fillId="0" borderId="0"/>
    <xf numFmtId="0" fontId="2"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4"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4" fillId="0" borderId="0"/>
    <xf numFmtId="0" fontId="14" fillId="0" borderId="0"/>
    <xf numFmtId="168" fontId="14"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68" fontId="14" fillId="0" borderId="0"/>
    <xf numFmtId="0" fontId="14" fillId="0" borderId="0"/>
    <xf numFmtId="0" fontId="14"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179" fontId="14" fillId="0" borderId="0"/>
    <xf numFmtId="179" fontId="1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4" fillId="0" borderId="0"/>
    <xf numFmtId="179" fontId="14" fillId="0" borderId="0"/>
    <xf numFmtId="179" fontId="14" fillId="0" borderId="0"/>
    <xf numFmtId="179"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 fillId="0" borderId="0"/>
    <xf numFmtId="0" fontId="14" fillId="0" borderId="0"/>
    <xf numFmtId="0" fontId="2" fillId="0" borderId="0"/>
    <xf numFmtId="0" fontId="13" fillId="0" borderId="0"/>
    <xf numFmtId="168" fontId="11" fillId="0" borderId="0"/>
    <xf numFmtId="0" fontId="2"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4" fillId="0" borderId="0"/>
    <xf numFmtId="0" fontId="14" fillId="0" borderId="0"/>
    <xf numFmtId="168" fontId="11" fillId="0" borderId="0"/>
    <xf numFmtId="0" fontId="51" fillId="0" borderId="0"/>
    <xf numFmtId="0" fontId="2" fillId="0" borderId="0"/>
    <xf numFmtId="168" fontId="11" fillId="0" borderId="0"/>
    <xf numFmtId="0" fontId="1"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179" fontId="2" fillId="0" borderId="0"/>
    <xf numFmtId="0" fontId="2" fillId="0" borderId="0"/>
    <xf numFmtId="179" fontId="2" fillId="0" borderId="0"/>
    <xf numFmtId="0" fontId="2" fillId="0" borderId="0"/>
    <xf numFmtId="179"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79" fontId="2"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2" fillId="0" borderId="0"/>
    <xf numFmtId="0" fontId="6"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179" fontId="6" fillId="0" borderId="0"/>
    <xf numFmtId="0" fontId="12" fillId="0" borderId="0"/>
    <xf numFmtId="179" fontId="12" fillId="0" borderId="0"/>
    <xf numFmtId="0" fontId="12" fillId="0" borderId="0"/>
    <xf numFmtId="0" fontId="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2" fillId="0" borderId="0"/>
    <xf numFmtId="179" fontId="6"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2" fillId="0" borderId="0"/>
    <xf numFmtId="0" fontId="12" fillId="0" borderId="0"/>
    <xf numFmtId="168" fontId="12" fillId="0" borderId="0"/>
    <xf numFmtId="0" fontId="62"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2" fillId="0" borderId="0"/>
    <xf numFmtId="0" fontId="6" fillId="0" borderId="0"/>
    <xf numFmtId="0" fontId="62" fillId="0" borderId="0"/>
    <xf numFmtId="168" fontId="6" fillId="0" borderId="0"/>
    <xf numFmtId="0" fontId="62" fillId="0" borderId="0"/>
    <xf numFmtId="168" fontId="6"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179" fontId="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179" fontId="1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2"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179" fontId="1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2" fillId="0" borderId="0"/>
    <xf numFmtId="0" fontId="62" fillId="0" borderId="0"/>
    <xf numFmtId="168" fontId="3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2"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69"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168" fontId="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6" fillId="0" borderId="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9"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7"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8" fillId="0" borderId="0"/>
    <xf numFmtId="0" fontId="68" fillId="0" borderId="0"/>
    <xf numFmtId="168" fontId="68" fillId="0" borderId="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9"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11" fillId="0" borderId="0"/>
    <xf numFmtId="175" fontId="23" fillId="0" borderId="0" applyFont="0" applyFill="0" applyBorder="0" applyAlignment="0" applyProtection="0"/>
    <xf numFmtId="186"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xf numFmtId="0" fontId="2" fillId="0" borderId="0"/>
    <xf numFmtId="168" fontId="2" fillId="0" borderId="0"/>
    <xf numFmtId="187" fontId="51" fillId="0" borderId="3" applyNumberFormat="0">
      <alignment horizontal="center" vertical="top" wrapText="1"/>
    </xf>
    <xf numFmtId="0" fontId="73"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4" fillId="0" borderId="0"/>
    <xf numFmtId="0" fontId="11" fillId="0" borderId="0"/>
    <xf numFmtId="0" fontId="75" fillId="0" borderId="0"/>
    <xf numFmtId="0" fontId="75" fillId="0" borderId="0"/>
    <xf numFmtId="168" fontId="11" fillId="0" borderId="0"/>
    <xf numFmtId="168" fontId="11"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49" fontId="32" fillId="0" borderId="0" applyFill="0" applyBorder="0" applyAlignment="0"/>
    <xf numFmtId="189" fontId="23" fillId="0" borderId="0" applyFill="0" applyBorder="0" applyAlignment="0"/>
    <xf numFmtId="190" fontId="23" fillId="0" borderId="0" applyFill="0" applyBorder="0" applyAlignment="0"/>
    <xf numFmtId="0" fontId="78" fillId="0" borderId="0">
      <alignment horizontal="center" vertical="top"/>
    </xf>
    <xf numFmtId="0" fontId="79" fillId="0" borderId="0" applyNumberFormat="0" applyFill="0" applyBorder="0" applyAlignment="0" applyProtection="0"/>
    <xf numFmtId="169" fontId="79" fillId="0" borderId="0" applyNumberFormat="0" applyFill="0" applyBorder="0" applyAlignment="0" applyProtection="0"/>
    <xf numFmtId="0"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9" fillId="0" borderId="0" applyNumberFormat="0" applyFill="0" applyBorder="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9"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11" fillId="0" borderId="55"/>
    <xf numFmtId="185" fontId="67"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2" fillId="0" borderId="0" applyFont="0" applyFill="0" applyBorder="0" applyAlignment="0" applyProtection="0"/>
    <xf numFmtId="192" fontId="2"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0" fontId="81" fillId="0" borderId="0" applyNumberFormat="0" applyFill="0" applyBorder="0" applyAlignment="0" applyProtection="0"/>
    <xf numFmtId="1" fontId="83" fillId="0" borderId="0" applyFill="0" applyProtection="0">
      <alignment horizontal="right"/>
    </xf>
    <xf numFmtId="42" fontId="84" fillId="0" borderId="0" applyFont="0" applyFill="0" applyBorder="0" applyAlignment="0" applyProtection="0"/>
    <xf numFmtId="44" fontId="84" fillId="0" borderId="0" applyFont="0" applyFill="0" applyBorder="0" applyAlignment="0" applyProtection="0"/>
    <xf numFmtId="0" fontId="85" fillId="0" borderId="0"/>
    <xf numFmtId="0" fontId="86" fillId="0" borderId="0"/>
    <xf numFmtId="38" fontId="12" fillId="0" borderId="0" applyFont="0" applyFill="0" applyBorder="0" applyAlignment="0" applyProtection="0"/>
    <xf numFmtId="40" fontId="12"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0" fontId="2" fillId="0" borderId="0"/>
    <xf numFmtId="9" fontId="1" fillId="0" borderId="0" applyFont="0" applyFill="0" applyBorder="0" applyAlignment="0" applyProtection="0"/>
    <xf numFmtId="0" fontId="33" fillId="0" borderId="112" applyNumberFormat="0" applyFill="0" applyAlignment="0" applyProtection="0"/>
    <xf numFmtId="168" fontId="80" fillId="0" borderId="112" applyNumberFormat="0" applyFill="0" applyAlignment="0" applyProtection="0"/>
    <xf numFmtId="169" fontId="80" fillId="0" borderId="112" applyNumberFormat="0" applyFill="0" applyAlignment="0" applyProtection="0"/>
    <xf numFmtId="168" fontId="80" fillId="0" borderId="112" applyNumberFormat="0" applyFill="0" applyAlignment="0" applyProtection="0"/>
    <xf numFmtId="168" fontId="80" fillId="0" borderId="112" applyNumberFormat="0" applyFill="0" applyAlignment="0" applyProtection="0"/>
    <xf numFmtId="169" fontId="80" fillId="0" borderId="112" applyNumberFormat="0" applyFill="0" applyAlignment="0" applyProtection="0"/>
    <xf numFmtId="168" fontId="80" fillId="0" borderId="112" applyNumberFormat="0" applyFill="0" applyAlignment="0" applyProtection="0"/>
    <xf numFmtId="168" fontId="80" fillId="0" borderId="112" applyNumberFormat="0" applyFill="0" applyAlignment="0" applyProtection="0"/>
    <xf numFmtId="169" fontId="80" fillId="0" borderId="112" applyNumberFormat="0" applyFill="0" applyAlignment="0" applyProtection="0"/>
    <xf numFmtId="168" fontId="80" fillId="0" borderId="112" applyNumberFormat="0" applyFill="0" applyAlignment="0" applyProtection="0"/>
    <xf numFmtId="168" fontId="80" fillId="0" borderId="112" applyNumberFormat="0" applyFill="0" applyAlignment="0" applyProtection="0"/>
    <xf numFmtId="169" fontId="80" fillId="0" borderId="112" applyNumberFormat="0" applyFill="0" applyAlignment="0" applyProtection="0"/>
    <xf numFmtId="168" fontId="80"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169" fontId="80"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168" fontId="80"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168" fontId="80"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0" fontId="33"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69" fillId="64" borderId="111" applyNumberFormat="0" applyAlignment="0" applyProtection="0"/>
    <xf numFmtId="168" fontId="71" fillId="64" borderId="111" applyNumberFormat="0" applyAlignment="0" applyProtection="0"/>
    <xf numFmtId="169" fontId="71" fillId="64" borderId="111" applyNumberFormat="0" applyAlignment="0" applyProtection="0"/>
    <xf numFmtId="168" fontId="71" fillId="64" borderId="111" applyNumberFormat="0" applyAlignment="0" applyProtection="0"/>
    <xf numFmtId="168" fontId="71" fillId="64" borderId="111" applyNumberFormat="0" applyAlignment="0" applyProtection="0"/>
    <xf numFmtId="169" fontId="71" fillId="64" borderId="111" applyNumberFormat="0" applyAlignment="0" applyProtection="0"/>
    <xf numFmtId="168" fontId="71" fillId="64" borderId="111" applyNumberFormat="0" applyAlignment="0" applyProtection="0"/>
    <xf numFmtId="168" fontId="71" fillId="64" borderId="111" applyNumberFormat="0" applyAlignment="0" applyProtection="0"/>
    <xf numFmtId="169" fontId="71" fillId="64" borderId="111" applyNumberFormat="0" applyAlignment="0" applyProtection="0"/>
    <xf numFmtId="168" fontId="71" fillId="64" borderId="111" applyNumberFormat="0" applyAlignment="0" applyProtection="0"/>
    <xf numFmtId="168" fontId="71" fillId="64" borderId="111" applyNumberFormat="0" applyAlignment="0" applyProtection="0"/>
    <xf numFmtId="169" fontId="71" fillId="64" borderId="111" applyNumberFormat="0" applyAlignment="0" applyProtection="0"/>
    <xf numFmtId="168" fontId="71"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169" fontId="71"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168" fontId="71"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168" fontId="71"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0" fontId="69"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2"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2" fillId="74" borderId="110" applyNumberFormat="0" applyFont="0" applyAlignment="0" applyProtection="0"/>
    <xf numFmtId="0" fontId="13"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2"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0" fontId="13" fillId="74" borderId="110" applyNumberFormat="0" applyFont="0" applyAlignment="0" applyProtection="0"/>
    <xf numFmtId="3" fontId="2" fillId="72" borderId="106" applyFont="0">
      <alignment horizontal="right" vertical="center"/>
      <protection locked="0"/>
    </xf>
    <xf numFmtId="0" fontId="52" fillId="43" borderId="109" applyNumberFormat="0" applyAlignment="0" applyProtection="0"/>
    <xf numFmtId="168" fontId="54" fillId="43" borderId="109" applyNumberFormat="0" applyAlignment="0" applyProtection="0"/>
    <xf numFmtId="169" fontId="54" fillId="43" borderId="109" applyNumberFormat="0" applyAlignment="0" applyProtection="0"/>
    <xf numFmtId="168" fontId="54" fillId="43" borderId="109" applyNumberFormat="0" applyAlignment="0" applyProtection="0"/>
    <xf numFmtId="168" fontId="54" fillId="43" borderId="109" applyNumberFormat="0" applyAlignment="0" applyProtection="0"/>
    <xf numFmtId="169" fontId="54" fillId="43" borderId="109" applyNumberFormat="0" applyAlignment="0" applyProtection="0"/>
    <xf numFmtId="168" fontId="54" fillId="43" borderId="109" applyNumberFormat="0" applyAlignment="0" applyProtection="0"/>
    <xf numFmtId="168" fontId="54" fillId="43" borderId="109" applyNumberFormat="0" applyAlignment="0" applyProtection="0"/>
    <xf numFmtId="169" fontId="54" fillId="43" borderId="109" applyNumberFormat="0" applyAlignment="0" applyProtection="0"/>
    <xf numFmtId="168" fontId="54" fillId="43" borderId="109" applyNumberFormat="0" applyAlignment="0" applyProtection="0"/>
    <xf numFmtId="168" fontId="54" fillId="43" borderId="109" applyNumberFormat="0" applyAlignment="0" applyProtection="0"/>
    <xf numFmtId="169" fontId="54" fillId="43" borderId="109" applyNumberFormat="0" applyAlignment="0" applyProtection="0"/>
    <xf numFmtId="168" fontId="54"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169" fontId="54"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168" fontId="54"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168" fontId="54"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52"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48" fillId="70" borderId="107" applyFont="0" applyBorder="0">
      <alignment horizontal="center" wrapText="1"/>
    </xf>
    <xf numFmtId="168" fontId="40" fillId="0" borderId="104">
      <alignment horizontal="left" vertical="center"/>
    </xf>
    <xf numFmtId="0" fontId="40" fillId="0" borderId="104">
      <alignment horizontal="left" vertical="center"/>
    </xf>
    <xf numFmtId="0" fontId="40" fillId="0" borderId="104">
      <alignment horizontal="left" vertical="center"/>
    </xf>
    <xf numFmtId="0" fontId="2" fillId="69" borderId="106" applyNumberFormat="0" applyFont="0" applyBorder="0" applyProtection="0">
      <alignment horizontal="center" vertical="center"/>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4" fillId="64" borderId="109" applyNumberFormat="0" applyAlignment="0" applyProtection="0"/>
    <xf numFmtId="168" fontId="26" fillId="64" borderId="109" applyNumberFormat="0" applyAlignment="0" applyProtection="0"/>
    <xf numFmtId="169" fontId="26" fillId="64" borderId="109" applyNumberFormat="0" applyAlignment="0" applyProtection="0"/>
    <xf numFmtId="168" fontId="26" fillId="64" borderId="109" applyNumberFormat="0" applyAlignment="0" applyProtection="0"/>
    <xf numFmtId="168" fontId="26" fillId="64" borderId="109" applyNumberFormat="0" applyAlignment="0" applyProtection="0"/>
    <xf numFmtId="169" fontId="26" fillId="64" borderId="109" applyNumberFormat="0" applyAlignment="0" applyProtection="0"/>
    <xf numFmtId="168" fontId="26" fillId="64" borderId="109" applyNumberFormat="0" applyAlignment="0" applyProtection="0"/>
    <xf numFmtId="168" fontId="26" fillId="64" borderId="109" applyNumberFormat="0" applyAlignment="0" applyProtection="0"/>
    <xf numFmtId="169" fontId="26" fillId="64" borderId="109" applyNumberFormat="0" applyAlignment="0" applyProtection="0"/>
    <xf numFmtId="168" fontId="26" fillId="64" borderId="109" applyNumberFormat="0" applyAlignment="0" applyProtection="0"/>
    <xf numFmtId="168" fontId="26" fillId="64" borderId="109" applyNumberFormat="0" applyAlignment="0" applyProtection="0"/>
    <xf numFmtId="169" fontId="26" fillId="64" borderId="109" applyNumberFormat="0" applyAlignment="0" applyProtection="0"/>
    <xf numFmtId="168" fontId="26"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169" fontId="26"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168" fontId="26"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168" fontId="26"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24" fillId="64" borderId="109" applyNumberFormat="0" applyAlignment="0" applyProtection="0"/>
    <xf numFmtId="0" fontId="1" fillId="0" borderId="0"/>
    <xf numFmtId="169" fontId="12" fillId="37" borderId="0"/>
    <xf numFmtId="0" fontId="2" fillId="0" borderId="0">
      <alignment vertical="center"/>
    </xf>
  </cellStyleXfs>
  <cellXfs count="585">
    <xf numFmtId="0" fontId="0" fillId="0" borderId="0" xfId="0"/>
    <xf numFmtId="0" fontId="3" fillId="0" borderId="0" xfId="0" applyFont="1"/>
    <xf numFmtId="0" fontId="0" fillId="0" borderId="0" xfId="0" applyFill="1"/>
    <xf numFmtId="0" fontId="3" fillId="0" borderId="0" xfId="0" applyFont="1" applyFill="1"/>
    <xf numFmtId="0" fontId="3" fillId="0" borderId="3" xfId="0" applyFont="1" applyBorder="1"/>
    <xf numFmtId="0" fontId="9"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7" fillId="0" borderId="3" xfId="20960" applyFont="1" applyFill="1" applyBorder="1" applyAlignment="1" applyProtection="1">
      <alignment horizontal="center" vertical="center"/>
    </xf>
    <xf numFmtId="0" fontId="88" fillId="0" borderId="0" xfId="0" applyFont="1" applyBorder="1" applyAlignment="1">
      <alignment wrapText="1"/>
    </xf>
    <xf numFmtId="0" fontId="7" fillId="0" borderId="2" xfId="20960" applyFont="1" applyFill="1" applyBorder="1" applyAlignment="1" applyProtection="1">
      <alignment horizontal="left" wrapText="1" indent="1"/>
    </xf>
    <xf numFmtId="0" fontId="90" fillId="0" borderId="0" xfId="0" applyFont="1" applyFill="1" applyBorder="1" applyAlignment="1"/>
    <xf numFmtId="49" fontId="90" fillId="0" borderId="3" xfId="0" applyNumberFormat="1" applyFont="1" applyFill="1" applyBorder="1" applyAlignment="1">
      <alignment horizontal="right" vertical="center"/>
    </xf>
    <xf numFmtId="49" fontId="90" fillId="0" borderId="7" xfId="0" applyNumberFormat="1" applyFont="1" applyFill="1" applyBorder="1" applyAlignment="1">
      <alignment horizontal="right" vertical="center"/>
    </xf>
    <xf numFmtId="49" fontId="90" fillId="0" borderId="84" xfId="0" applyNumberFormat="1" applyFont="1" applyFill="1" applyBorder="1" applyAlignment="1">
      <alignment horizontal="right" vertical="center"/>
    </xf>
    <xf numFmtId="49" fontId="90" fillId="0" borderId="87" xfId="0" applyNumberFormat="1" applyFont="1" applyFill="1" applyBorder="1" applyAlignment="1">
      <alignment horizontal="right" vertical="center"/>
    </xf>
    <xf numFmtId="49" fontId="90" fillId="0" borderId="92" xfId="0" applyNumberFormat="1" applyFont="1" applyFill="1" applyBorder="1" applyAlignment="1">
      <alignment horizontal="right" vertical="center"/>
    </xf>
    <xf numFmtId="0" fontId="90" fillId="0" borderId="0" xfId="0" applyFont="1" applyFill="1" applyBorder="1" applyAlignment="1">
      <alignment horizontal="left"/>
    </xf>
    <xf numFmtId="0" fontId="90" fillId="0" borderId="92" xfId="0" applyNumberFormat="1" applyFont="1" applyFill="1" applyBorder="1" applyAlignment="1">
      <alignment horizontal="right" vertical="center"/>
    </xf>
    <xf numFmtId="49" fontId="90" fillId="0" borderId="0" xfId="0" applyNumberFormat="1" applyFont="1" applyFill="1" applyBorder="1" applyAlignment="1">
      <alignment horizontal="right" vertical="center"/>
    </xf>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90" fillId="78" borderId="94" xfId="0" applyFont="1" applyFill="1" applyBorder="1" applyAlignment="1">
      <alignment horizontal="left" vertical="center"/>
    </xf>
    <xf numFmtId="0" fontId="90" fillId="78" borderId="92" xfId="0" applyFont="1" applyFill="1" applyBorder="1" applyAlignment="1">
      <alignment vertical="center" wrapText="1"/>
    </xf>
    <xf numFmtId="0" fontId="90" fillId="78" borderId="92" xfId="0" applyFont="1" applyFill="1" applyBorder="1" applyAlignment="1">
      <alignment horizontal="left" vertical="center" wrapText="1"/>
    </xf>
    <xf numFmtId="0" fontId="90" fillId="0" borderId="94" xfId="0" applyFont="1" applyFill="1" applyBorder="1" applyAlignment="1">
      <alignment horizontal="right" vertical="center"/>
    </xf>
    <xf numFmtId="0" fontId="8" fillId="0" borderId="106" xfId="17" applyFill="1" applyBorder="1" applyAlignment="1" applyProtection="1"/>
    <xf numFmtId="0" fontId="5" fillId="3" borderId="106" xfId="20960" applyFont="1" applyFill="1" applyBorder="1" applyAlignment="1" applyProtection="1"/>
    <xf numFmtId="0" fontId="87" fillId="0" borderId="106" xfId="20960" applyFont="1" applyFill="1" applyBorder="1" applyAlignment="1" applyProtection="1">
      <alignment horizontal="center" vertical="center"/>
    </xf>
    <xf numFmtId="0" fontId="3" fillId="0" borderId="106" xfId="0" applyFont="1" applyBorder="1"/>
    <xf numFmtId="0" fontId="8" fillId="0" borderId="106" xfId="17" applyFill="1" applyBorder="1" applyAlignment="1" applyProtection="1">
      <alignment horizontal="left" vertical="center" wrapText="1"/>
    </xf>
    <xf numFmtId="49" fontId="92" fillId="0" borderId="106" xfId="0" applyNumberFormat="1" applyFont="1" applyFill="1" applyBorder="1" applyAlignment="1">
      <alignment horizontal="right" vertical="center" wrapText="1"/>
    </xf>
    <xf numFmtId="0" fontId="8" fillId="0" borderId="106" xfId="17" applyFill="1" applyBorder="1" applyAlignment="1" applyProtection="1">
      <alignment horizontal="left" vertical="center"/>
    </xf>
    <xf numFmtId="0" fontId="8" fillId="0" borderId="106" xfId="17" applyBorder="1" applyAlignment="1" applyProtection="1"/>
    <xf numFmtId="0" fontId="3" fillId="0" borderId="106" xfId="0" applyFont="1" applyFill="1" applyBorder="1"/>
    <xf numFmtId="0" fontId="93" fillId="0" borderId="106" xfId="0" applyFont="1" applyBorder="1"/>
    <xf numFmtId="0" fontId="94" fillId="0" borderId="106" xfId="17" applyFont="1" applyBorder="1" applyAlignment="1" applyProtection="1"/>
    <xf numFmtId="0" fontId="95" fillId="0" borderId="0" xfId="11" applyFont="1" applyFill="1" applyBorder="1" applyProtection="1"/>
    <xf numFmtId="0" fontId="96" fillId="0" borderId="0" xfId="0" applyFont="1"/>
    <xf numFmtId="0" fontId="95" fillId="0" borderId="0" xfId="0" applyFont="1"/>
    <xf numFmtId="0" fontId="93" fillId="0" borderId="0" xfId="0" applyFont="1"/>
    <xf numFmtId="0" fontId="97" fillId="0" borderId="0" xfId="0" applyFont="1"/>
    <xf numFmtId="14" fontId="96" fillId="0" borderId="0" xfId="0" applyNumberFormat="1" applyFont="1" applyBorder="1" applyAlignment="1">
      <alignment horizontal="left"/>
    </xf>
    <xf numFmtId="0" fontId="95" fillId="0" borderId="0" xfId="0" applyFont="1" applyBorder="1"/>
    <xf numFmtId="0" fontId="93" fillId="0" borderId="0" xfId="0" applyFont="1" applyBorder="1"/>
    <xf numFmtId="0" fontId="97" fillId="0" borderId="0" xfId="0" applyFont="1" applyBorder="1"/>
    <xf numFmtId="0" fontId="95" fillId="0" borderId="1" xfId="0" applyFont="1" applyBorder="1"/>
    <xf numFmtId="0" fontId="98" fillId="0" borderId="1" xfId="0" applyFont="1" applyBorder="1" applyAlignment="1">
      <alignment horizontal="center"/>
    </xf>
    <xf numFmtId="0" fontId="98" fillId="0" borderId="1" xfId="0" applyFont="1" applyBorder="1" applyAlignment="1">
      <alignment horizontal="center" vertical="center"/>
    </xf>
    <xf numFmtId="0" fontId="96" fillId="0" borderId="1" xfId="0" applyFont="1" applyBorder="1" applyAlignment="1">
      <alignment horizontal="center" vertical="center"/>
    </xf>
    <xf numFmtId="0" fontId="95" fillId="0" borderId="19" xfId="0" applyFont="1" applyFill="1" applyBorder="1" applyAlignment="1">
      <alignment horizontal="right" vertical="center" wrapText="1"/>
    </xf>
    <xf numFmtId="0" fontId="95" fillId="0" borderId="20" xfId="0" applyFont="1" applyFill="1" applyBorder="1" applyAlignment="1">
      <alignment vertical="center" wrapText="1"/>
    </xf>
    <xf numFmtId="0" fontId="93" fillId="0" borderId="20" xfId="0" applyFont="1" applyFill="1" applyBorder="1" applyAlignment="1">
      <alignment horizontal="center" vertical="center" wrapText="1"/>
    </xf>
    <xf numFmtId="169" fontId="95" fillId="37" borderId="0" xfId="20" applyFont="1" applyBorder="1"/>
    <xf numFmtId="0" fontId="97" fillId="0" borderId="0" xfId="0" applyFont="1" applyFill="1"/>
    <xf numFmtId="0" fontId="95" fillId="2" borderId="25" xfId="0" applyFont="1" applyFill="1" applyBorder="1" applyAlignment="1">
      <alignment horizontal="right" vertical="center"/>
    </xf>
    <xf numFmtId="193" fontId="95" fillId="2" borderId="26" xfId="0" applyNumberFormat="1" applyFont="1" applyFill="1" applyBorder="1" applyAlignment="1" applyProtection="1">
      <alignment vertical="center"/>
      <protection locked="0"/>
    </xf>
    <xf numFmtId="10" fontId="95" fillId="0" borderId="26" xfId="20641" applyNumberFormat="1" applyFont="1" applyFill="1" applyBorder="1" applyAlignment="1" applyProtection="1">
      <alignment vertical="center"/>
      <protection locked="0"/>
    </xf>
    <xf numFmtId="0" fontId="95" fillId="0" borderId="0" xfId="0" applyFont="1" applyAlignment="1">
      <alignment horizontal="right"/>
    </xf>
    <xf numFmtId="0" fontId="93" fillId="0" borderId="0" xfId="0" applyFont="1" applyAlignment="1">
      <alignment wrapText="1"/>
    </xf>
    <xf numFmtId="0" fontId="95" fillId="0" borderId="0" xfId="0" applyFont="1" applyFill="1" applyAlignment="1">
      <alignment wrapText="1"/>
    </xf>
    <xf numFmtId="14" fontId="93" fillId="0" borderId="0" xfId="0" applyNumberFormat="1" applyFont="1" applyAlignment="1">
      <alignment horizontal="left"/>
    </xf>
    <xf numFmtId="0" fontId="98" fillId="79" borderId="107" xfId="21412" applyFont="1" applyFill="1" applyBorder="1" applyAlignment="1" applyProtection="1">
      <alignment vertical="center" wrapText="1"/>
      <protection locked="0"/>
    </xf>
    <xf numFmtId="0" fontId="98" fillId="79" borderId="105" xfId="21412" applyFont="1" applyFill="1" applyBorder="1" applyAlignment="1" applyProtection="1">
      <alignment vertical="center"/>
      <protection locked="0"/>
    </xf>
    <xf numFmtId="0" fontId="95" fillId="70" borderId="101" xfId="21412" applyFont="1" applyFill="1" applyBorder="1" applyAlignment="1" applyProtection="1">
      <alignment horizontal="center" vertical="center"/>
      <protection locked="0"/>
    </xf>
    <xf numFmtId="0" fontId="95" fillId="0" borderId="105" xfId="21412" applyFont="1" applyFill="1" applyBorder="1" applyAlignment="1" applyProtection="1">
      <alignment horizontal="left" vertical="center" wrapText="1"/>
      <protection locked="0"/>
    </xf>
    <xf numFmtId="164" fontId="95" fillId="0" borderId="106" xfId="948" applyNumberFormat="1" applyFont="1" applyFill="1" applyBorder="1" applyAlignment="1" applyProtection="1">
      <alignment horizontal="right" vertical="center"/>
      <protection locked="0"/>
    </xf>
    <xf numFmtId="0" fontId="98" fillId="80" borderId="106" xfId="21412" applyFont="1" applyFill="1" applyBorder="1" applyAlignment="1" applyProtection="1">
      <alignment horizontal="center" vertical="center"/>
      <protection locked="0"/>
    </xf>
    <xf numFmtId="0" fontId="98" fillId="80" borderId="105" xfId="21412" applyFont="1" applyFill="1" applyBorder="1" applyAlignment="1" applyProtection="1">
      <alignment vertical="top" wrapText="1"/>
      <protection locked="0"/>
    </xf>
    <xf numFmtId="164" fontId="95" fillId="80" borderId="106" xfId="948" applyNumberFormat="1" applyFont="1" applyFill="1" applyBorder="1" applyAlignment="1" applyProtection="1">
      <alignment horizontal="right" vertical="center"/>
    </xf>
    <xf numFmtId="0" fontId="98" fillId="79" borderId="107" xfId="21412" applyFont="1" applyFill="1" applyBorder="1" applyAlignment="1" applyProtection="1">
      <alignment vertical="center"/>
      <protection locked="0"/>
    </xf>
    <xf numFmtId="164" fontId="98" fillId="79" borderId="105" xfId="948" applyNumberFormat="1" applyFont="1" applyFill="1" applyBorder="1" applyAlignment="1" applyProtection="1">
      <alignment horizontal="right" vertical="center"/>
      <protection locked="0"/>
    </xf>
    <xf numFmtId="0" fontId="95" fillId="70" borderId="105" xfId="21412" applyFont="1" applyFill="1" applyBorder="1" applyAlignment="1" applyProtection="1">
      <alignment vertical="center" wrapText="1"/>
      <protection locked="0"/>
    </xf>
    <xf numFmtId="0" fontId="95" fillId="70" borderId="105" xfId="21412" applyFont="1" applyFill="1" applyBorder="1" applyAlignment="1" applyProtection="1">
      <alignment horizontal="left" vertical="center" wrapText="1"/>
      <protection locked="0"/>
    </xf>
    <xf numFmtId="0" fontId="95" fillId="3" borderId="101" xfId="21412" applyFont="1" applyFill="1" applyBorder="1" applyAlignment="1" applyProtection="1">
      <alignment horizontal="center" vertical="center"/>
      <protection locked="0"/>
    </xf>
    <xf numFmtId="0" fontId="95" fillId="0" borderId="105" xfId="21412" applyFont="1" applyFill="1" applyBorder="1" applyAlignment="1" applyProtection="1">
      <alignment vertical="center" wrapText="1"/>
      <protection locked="0"/>
    </xf>
    <xf numFmtId="0" fontId="95" fillId="3" borderId="105" xfId="21412" applyFont="1" applyFill="1" applyBorder="1" applyAlignment="1" applyProtection="1">
      <alignment horizontal="left" vertical="center" wrapText="1"/>
      <protection locked="0"/>
    </xf>
    <xf numFmtId="0" fontId="95" fillId="0" borderId="101" xfId="21412" applyFont="1" applyFill="1" applyBorder="1" applyAlignment="1" applyProtection="1">
      <alignment horizontal="center" vertical="center"/>
      <protection locked="0"/>
    </xf>
    <xf numFmtId="0" fontId="98" fillId="80" borderId="105" xfId="21412" applyFont="1" applyFill="1" applyBorder="1" applyAlignment="1" applyProtection="1">
      <alignment vertical="center" wrapText="1"/>
      <protection locked="0"/>
    </xf>
    <xf numFmtId="0" fontId="98" fillId="79" borderId="107" xfId="21412" applyFont="1" applyFill="1" applyBorder="1" applyAlignment="1" applyProtection="1">
      <alignment horizontal="center" vertical="center"/>
      <protection locked="0"/>
    </xf>
    <xf numFmtId="164" fontId="95" fillId="3" borderId="106" xfId="948" applyNumberFormat="1" applyFont="1" applyFill="1" applyBorder="1" applyAlignment="1" applyProtection="1">
      <alignment horizontal="right" vertical="center"/>
      <protection locked="0"/>
    </xf>
    <xf numFmtId="10" fontId="95" fillId="80" borderId="106" xfId="20961" applyNumberFormat="1" applyFont="1" applyFill="1" applyBorder="1" applyAlignment="1" applyProtection="1">
      <alignment horizontal="right" vertical="center"/>
    </xf>
    <xf numFmtId="0" fontId="95" fillId="70" borderId="106" xfId="21412" applyFont="1" applyFill="1" applyBorder="1" applyAlignment="1" applyProtection="1">
      <alignment horizontal="center" vertical="center"/>
      <protection locked="0"/>
    </xf>
    <xf numFmtId="0" fontId="93" fillId="0" borderId="0" xfId="0" applyFont="1" applyFill="1"/>
    <xf numFmtId="0" fontId="100" fillId="0" borderId="0" xfId="0" applyFont="1"/>
    <xf numFmtId="14" fontId="101" fillId="0" borderId="0" xfId="0" applyNumberFormat="1" applyFont="1" applyBorder="1" applyAlignment="1">
      <alignment horizontal="left"/>
    </xf>
    <xf numFmtId="0" fontId="93" fillId="0" borderId="60" xfId="0" applyFont="1" applyBorder="1" applyAlignment="1">
      <alignment horizontal="center"/>
    </xf>
    <xf numFmtId="0" fontId="93" fillId="0" borderId="61" xfId="0" applyFont="1" applyBorder="1" applyAlignment="1">
      <alignment horizontal="center"/>
    </xf>
    <xf numFmtId="0" fontId="93" fillId="0" borderId="20" xfId="0" applyFont="1" applyBorder="1" applyAlignment="1">
      <alignment horizontal="center"/>
    </xf>
    <xf numFmtId="0" fontId="93" fillId="0" borderId="21" xfId="0" applyFont="1" applyBorder="1" applyAlignment="1">
      <alignment horizontal="center"/>
    </xf>
    <xf numFmtId="0" fontId="100" fillId="0" borderId="0" xfId="0" applyFont="1" applyAlignment="1">
      <alignment horizontal="center"/>
    </xf>
    <xf numFmtId="0" fontId="95" fillId="3" borderId="22" xfId="5" applyFont="1" applyFill="1" applyBorder="1" applyAlignment="1" applyProtection="1">
      <alignment horizontal="left" vertical="center"/>
      <protection locked="0"/>
    </xf>
    <xf numFmtId="0" fontId="95" fillId="3" borderId="3" xfId="5" applyFont="1" applyFill="1" applyBorder="1" applyProtection="1">
      <protection locked="0"/>
    </xf>
    <xf numFmtId="0" fontId="95" fillId="0" borderId="3" xfId="13" applyFont="1" applyFill="1" applyBorder="1" applyAlignment="1" applyProtection="1">
      <alignment horizontal="center" vertical="center" wrapText="1"/>
      <protection locked="0"/>
    </xf>
    <xf numFmtId="0" fontId="95" fillId="3" borderId="3" xfId="13" applyFont="1" applyFill="1" applyBorder="1" applyAlignment="1" applyProtection="1">
      <alignment horizontal="center" vertical="center" wrapText="1"/>
      <protection locked="0"/>
    </xf>
    <xf numFmtId="3" fontId="95" fillId="3" borderId="3" xfId="1" applyNumberFormat="1" applyFont="1" applyFill="1" applyBorder="1" applyAlignment="1" applyProtection="1">
      <alignment horizontal="center" vertical="center" wrapText="1"/>
      <protection locked="0"/>
    </xf>
    <xf numFmtId="9" fontId="95" fillId="3" borderId="3" xfId="15" applyNumberFormat="1" applyFont="1" applyFill="1" applyBorder="1" applyAlignment="1" applyProtection="1">
      <alignment horizontal="center" vertical="center"/>
      <protection locked="0"/>
    </xf>
    <xf numFmtId="0" fontId="95" fillId="3" borderId="23" xfId="13" applyFont="1" applyFill="1" applyBorder="1" applyAlignment="1" applyProtection="1">
      <alignment horizontal="center" vertical="center" wrapText="1"/>
      <protection locked="0"/>
    </xf>
    <xf numFmtId="0" fontId="95" fillId="3" borderId="22" xfId="5" applyFont="1" applyFill="1" applyBorder="1" applyAlignment="1" applyProtection="1">
      <alignment horizontal="right" vertical="center"/>
      <protection locked="0"/>
    </xf>
    <xf numFmtId="0" fontId="98" fillId="3" borderId="3" xfId="13" applyFont="1" applyFill="1" applyBorder="1" applyAlignment="1" applyProtection="1">
      <alignment wrapText="1"/>
      <protection locked="0"/>
    </xf>
    <xf numFmtId="164" fontId="95" fillId="36" borderId="3" xfId="7" applyNumberFormat="1" applyFont="1" applyFill="1" applyBorder="1" applyProtection="1">
      <protection locked="0"/>
    </xf>
    <xf numFmtId="164" fontId="95" fillId="36" borderId="23" xfId="7" applyNumberFormat="1" applyFont="1" applyFill="1" applyBorder="1" applyProtection="1">
      <protection locked="0"/>
    </xf>
    <xf numFmtId="0" fontId="95" fillId="3" borderId="3" xfId="13" applyFont="1" applyFill="1" applyBorder="1" applyAlignment="1" applyProtection="1">
      <alignment horizontal="left" vertical="center" wrapText="1"/>
      <protection locked="0"/>
    </xf>
    <xf numFmtId="164" fontId="95" fillId="3" borderId="3" xfId="7" applyNumberFormat="1" applyFont="1" applyFill="1" applyBorder="1" applyProtection="1">
      <protection locked="0"/>
    </xf>
    <xf numFmtId="165" fontId="95" fillId="3" borderId="3" xfId="8" applyNumberFormat="1" applyFont="1" applyFill="1" applyBorder="1" applyAlignment="1" applyProtection="1">
      <alignment horizontal="right" wrapText="1"/>
      <protection locked="0"/>
    </xf>
    <xf numFmtId="0" fontId="95" fillId="0" borderId="3" xfId="13" applyFont="1" applyFill="1" applyBorder="1" applyAlignment="1" applyProtection="1">
      <alignment horizontal="left" vertical="center" wrapText="1"/>
      <protection locked="0"/>
    </xf>
    <xf numFmtId="165" fontId="95" fillId="4" borderId="3" xfId="8" applyNumberFormat="1" applyFont="1" applyFill="1" applyBorder="1" applyAlignment="1" applyProtection="1">
      <alignment horizontal="right" wrapText="1"/>
      <protection locked="0"/>
    </xf>
    <xf numFmtId="0" fontId="98" fillId="0" borderId="3" xfId="13" applyFont="1" applyFill="1" applyBorder="1" applyAlignment="1" applyProtection="1">
      <alignment wrapText="1"/>
      <protection locked="0"/>
    </xf>
    <xf numFmtId="164" fontId="95" fillId="0" borderId="3" xfId="7" applyNumberFormat="1" applyFont="1" applyFill="1" applyBorder="1" applyProtection="1">
      <protection locked="0"/>
    </xf>
    <xf numFmtId="0" fontId="95" fillId="3" borderId="25" xfId="9" applyFont="1" applyFill="1" applyBorder="1" applyAlignment="1" applyProtection="1">
      <alignment horizontal="right" vertical="center"/>
      <protection locked="0"/>
    </xf>
    <xf numFmtId="0" fontId="98" fillId="3" borderId="26" xfId="16" applyFont="1" applyFill="1" applyBorder="1" applyAlignment="1" applyProtection="1">
      <protection locked="0"/>
    </xf>
    <xf numFmtId="164" fontId="98" fillId="36" borderId="26" xfId="7" applyNumberFormat="1" applyFont="1" applyFill="1" applyBorder="1" applyAlignment="1" applyProtection="1">
      <protection locked="0"/>
    </xf>
    <xf numFmtId="3" fontId="98" fillId="36" borderId="26" xfId="16" applyNumberFormat="1" applyFont="1" applyFill="1" applyBorder="1" applyAlignment="1" applyProtection="1">
      <protection locked="0"/>
    </xf>
    <xf numFmtId="164" fontId="95" fillId="3" borderId="26" xfId="7" applyNumberFormat="1" applyFont="1" applyFill="1" applyBorder="1" applyProtection="1">
      <protection locked="0"/>
    </xf>
    <xf numFmtId="164" fontId="98" fillId="36" borderId="27" xfId="7" applyNumberFormat="1" applyFont="1" applyFill="1" applyBorder="1" applyAlignment="1" applyProtection="1">
      <protection locked="0"/>
    </xf>
    <xf numFmtId="193" fontId="93" fillId="0" borderId="0" xfId="0" applyNumberFormat="1" applyFont="1"/>
    <xf numFmtId="0" fontId="96" fillId="0" borderId="0" xfId="0" applyFont="1" applyFill="1" applyAlignment="1">
      <alignment horizontal="center"/>
    </xf>
    <xf numFmtId="0" fontId="102" fillId="3" borderId="119" xfId="0" applyFont="1" applyFill="1" applyBorder="1" applyAlignment="1">
      <alignment horizontal="left"/>
    </xf>
    <xf numFmtId="0" fontId="102" fillId="3" borderId="120" xfId="0" applyFont="1" applyFill="1" applyBorder="1" applyAlignment="1">
      <alignment horizontal="left"/>
    </xf>
    <xf numFmtId="0" fontId="93" fillId="0" borderId="106" xfId="0" applyFont="1" applyFill="1" applyBorder="1" applyAlignment="1">
      <alignment horizontal="center" vertical="center" wrapText="1"/>
    </xf>
    <xf numFmtId="0" fontId="93" fillId="0" borderId="121" xfId="0" applyFont="1" applyFill="1" applyBorder="1" applyAlignment="1">
      <alignment horizontal="center" vertical="center" wrapText="1"/>
    </xf>
    <xf numFmtId="0" fontId="96" fillId="3" borderId="122" xfId="0" applyFont="1" applyFill="1" applyBorder="1" applyAlignment="1">
      <alignment vertical="center"/>
    </xf>
    <xf numFmtId="0" fontId="93" fillId="3" borderId="104" xfId="0" applyFont="1" applyFill="1" applyBorder="1" applyAlignment="1">
      <alignment vertical="center"/>
    </xf>
    <xf numFmtId="0" fontId="93" fillId="3" borderId="24" xfId="0" applyFont="1" applyFill="1" applyBorder="1" applyAlignment="1">
      <alignment vertical="center"/>
    </xf>
    <xf numFmtId="0" fontId="93" fillId="0" borderId="77" xfId="0" applyFont="1" applyFill="1" applyBorder="1" applyAlignment="1">
      <alignment horizontal="center" vertical="center"/>
    </xf>
    <xf numFmtId="0" fontId="93" fillId="0" borderId="7" xfId="0" applyFont="1" applyFill="1" applyBorder="1" applyAlignment="1">
      <alignment vertical="center"/>
    </xf>
    <xf numFmtId="3" fontId="95" fillId="37" borderId="0" xfId="20" applyNumberFormat="1" applyFont="1" applyBorder="1"/>
    <xf numFmtId="3" fontId="93" fillId="0" borderId="59" xfId="0" applyNumberFormat="1" applyFont="1" applyFill="1" applyBorder="1" applyAlignment="1">
      <alignment vertical="center"/>
    </xf>
    <xf numFmtId="3" fontId="93" fillId="0" borderId="72" xfId="0" applyNumberFormat="1" applyFont="1" applyFill="1" applyBorder="1" applyAlignment="1">
      <alignment vertical="center"/>
    </xf>
    <xf numFmtId="3" fontId="93" fillId="3" borderId="104" xfId="0" applyNumberFormat="1" applyFont="1" applyFill="1" applyBorder="1" applyAlignment="1">
      <alignment vertical="center"/>
    </xf>
    <xf numFmtId="3" fontId="93" fillId="3" borderId="24" xfId="0" applyNumberFormat="1" applyFont="1" applyFill="1" applyBorder="1" applyAlignment="1">
      <alignment vertical="center"/>
    </xf>
    <xf numFmtId="0" fontId="93" fillId="0" borderId="123" xfId="0" applyFont="1" applyFill="1" applyBorder="1" applyAlignment="1">
      <alignment horizontal="center" vertical="center"/>
    </xf>
    <xf numFmtId="0" fontId="93" fillId="0" borderId="106" xfId="0" applyFont="1" applyFill="1" applyBorder="1" applyAlignment="1">
      <alignment vertical="center"/>
    </xf>
    <xf numFmtId="3" fontId="93" fillId="0" borderId="106" xfId="0" applyNumberFormat="1" applyFont="1" applyFill="1" applyBorder="1" applyAlignment="1">
      <alignment vertical="center"/>
    </xf>
    <xf numFmtId="3" fontId="93" fillId="0" borderId="107" xfId="0" applyNumberFormat="1" applyFont="1" applyFill="1" applyBorder="1" applyAlignment="1">
      <alignment vertical="center"/>
    </xf>
    <xf numFmtId="3" fontId="93" fillId="0" borderId="121" xfId="0" applyNumberFormat="1" applyFont="1" applyFill="1" applyBorder="1" applyAlignment="1">
      <alignment vertical="center"/>
    </xf>
    <xf numFmtId="0" fontId="96" fillId="0" borderId="106" xfId="0" applyFont="1" applyFill="1" applyBorder="1" applyAlignment="1">
      <alignment vertical="center"/>
    </xf>
    <xf numFmtId="0" fontId="93" fillId="0" borderId="25" xfId="0" applyFont="1" applyFill="1" applyBorder="1" applyAlignment="1">
      <alignment horizontal="center" vertical="center"/>
    </xf>
    <xf numFmtId="0" fontId="96" fillId="0" borderId="26" xfId="0" applyFont="1" applyFill="1" applyBorder="1" applyAlignment="1">
      <alignment vertical="center"/>
    </xf>
    <xf numFmtId="3" fontId="93" fillId="0" borderId="26" xfId="0" applyNumberFormat="1" applyFont="1" applyFill="1" applyBorder="1" applyAlignment="1">
      <alignment vertical="center"/>
    </xf>
    <xf numFmtId="3" fontId="93" fillId="0" borderId="28" xfId="0" applyNumberFormat="1" applyFont="1" applyFill="1" applyBorder="1" applyAlignment="1">
      <alignment vertical="center"/>
    </xf>
    <xf numFmtId="3" fontId="93" fillId="0" borderId="27" xfId="0" applyNumberFormat="1" applyFont="1" applyFill="1" applyBorder="1" applyAlignment="1">
      <alignment vertical="center"/>
    </xf>
    <xf numFmtId="0" fontId="93" fillId="3" borderId="71" xfId="0" applyFont="1" applyFill="1" applyBorder="1" applyAlignment="1">
      <alignment horizontal="center" vertical="center"/>
    </xf>
    <xf numFmtId="0" fontId="93" fillId="3" borderId="0" xfId="0" applyFont="1" applyFill="1" applyBorder="1" applyAlignment="1">
      <alignment vertical="center"/>
    </xf>
    <xf numFmtId="0" fontId="93" fillId="0" borderId="19" xfId="0" applyFont="1" applyFill="1" applyBorder="1" applyAlignment="1">
      <alignment horizontal="center" vertical="center"/>
    </xf>
    <xf numFmtId="0" fontId="93" fillId="0" borderId="20" xfId="0" applyFont="1" applyFill="1" applyBorder="1" applyAlignment="1">
      <alignment vertical="center"/>
    </xf>
    <xf numFmtId="169" fontId="95" fillId="37" borderId="61" xfId="20" applyFont="1" applyBorder="1"/>
    <xf numFmtId="164" fontId="93" fillId="0" borderId="30" xfId="0" applyNumberFormat="1" applyFont="1" applyFill="1" applyBorder="1" applyAlignment="1">
      <alignment vertical="center"/>
    </xf>
    <xf numFmtId="164" fontId="93" fillId="0" borderId="30" xfId="7" applyNumberFormat="1" applyFont="1" applyFill="1" applyBorder="1" applyAlignment="1">
      <alignment vertical="center"/>
    </xf>
    <xf numFmtId="164" fontId="93" fillId="0" borderId="21" xfId="7" applyNumberFormat="1" applyFont="1" applyFill="1" applyBorder="1" applyAlignment="1">
      <alignment vertical="center"/>
    </xf>
    <xf numFmtId="0" fontId="93" fillId="0" borderId="114" xfId="0" applyFont="1" applyFill="1" applyBorder="1" applyAlignment="1">
      <alignment horizontal="center" vertical="center"/>
    </xf>
    <xf numFmtId="0" fontId="93" fillId="0" borderId="101" xfId="0" applyFont="1" applyFill="1" applyBorder="1" applyAlignment="1">
      <alignment vertical="center"/>
    </xf>
    <xf numFmtId="169" fontId="95" fillId="37" borderId="28" xfId="20" applyFont="1" applyBorder="1"/>
    <xf numFmtId="169" fontId="95" fillId="37" borderId="118" xfId="20" applyFont="1" applyBorder="1"/>
    <xf numFmtId="169" fontId="95" fillId="37" borderId="108" xfId="20" applyFont="1" applyBorder="1"/>
    <xf numFmtId="164" fontId="93" fillId="0" borderId="102" xfId="7" applyNumberFormat="1" applyFont="1" applyFill="1" applyBorder="1" applyAlignment="1">
      <alignment vertical="center"/>
    </xf>
    <xf numFmtId="164" fontId="93" fillId="0" borderId="115" xfId="7" applyNumberFormat="1" applyFont="1" applyFill="1" applyBorder="1" applyAlignment="1">
      <alignment vertical="center"/>
    </xf>
    <xf numFmtId="0" fontId="93" fillId="0" borderId="116" xfId="0" applyFont="1" applyFill="1" applyBorder="1" applyAlignment="1">
      <alignment horizontal="center" vertical="center"/>
    </xf>
    <xf numFmtId="0" fontId="93" fillId="0" borderId="103" xfId="0" applyFont="1" applyFill="1" applyBorder="1" applyAlignment="1">
      <alignment vertical="center"/>
    </xf>
    <xf numFmtId="169" fontId="95" fillId="37" borderId="34" xfId="20" applyFont="1" applyBorder="1"/>
    <xf numFmtId="10" fontId="93" fillId="0" borderId="100" xfId="20961" applyNumberFormat="1" applyFont="1" applyFill="1" applyBorder="1" applyAlignment="1">
      <alignment vertical="center"/>
    </xf>
    <xf numFmtId="10" fontId="93" fillId="0" borderId="117" xfId="20961" applyNumberFormat="1" applyFont="1" applyFill="1" applyBorder="1" applyAlignment="1">
      <alignment vertical="center"/>
    </xf>
    <xf numFmtId="0" fontId="93" fillId="0" borderId="19" xfId="0" applyFont="1" applyBorder="1"/>
    <xf numFmtId="0" fontId="93" fillId="0" borderId="20" xfId="0" applyFont="1" applyBorder="1"/>
    <xf numFmtId="0" fontId="93" fillId="0" borderId="20" xfId="0" applyFont="1" applyBorder="1" applyAlignment="1">
      <alignment horizontal="center" wrapText="1"/>
    </xf>
    <xf numFmtId="0" fontId="93" fillId="0" borderId="30" xfId="0" applyFont="1" applyBorder="1" applyAlignment="1">
      <alignment horizontal="center" wrapText="1"/>
    </xf>
    <xf numFmtId="0" fontId="93" fillId="0" borderId="21" xfId="0" applyFont="1" applyBorder="1" applyAlignment="1">
      <alignment horizontal="center" wrapText="1"/>
    </xf>
    <xf numFmtId="0" fontId="100" fillId="0" borderId="0" xfId="0" applyFont="1" applyAlignment="1">
      <alignment wrapText="1"/>
    </xf>
    <xf numFmtId="0" fontId="93" fillId="0" borderId="71" xfId="0" applyFont="1" applyBorder="1"/>
    <xf numFmtId="0" fontId="93" fillId="0" borderId="7" xfId="0" applyFont="1" applyBorder="1"/>
    <xf numFmtId="0" fontId="93" fillId="0" borderId="3" xfId="0" applyFont="1" applyFill="1" applyBorder="1" applyAlignment="1">
      <alignment horizontal="center" vertical="center" wrapText="1"/>
    </xf>
    <xf numFmtId="0" fontId="93" fillId="0" borderId="22" xfId="0" applyFont="1" applyBorder="1"/>
    <xf numFmtId="164" fontId="93" fillId="0" borderId="3" xfId="7" applyNumberFormat="1" applyFont="1" applyBorder="1"/>
    <xf numFmtId="164" fontId="93" fillId="0" borderId="3" xfId="7" applyNumberFormat="1" applyFont="1" applyFill="1" applyBorder="1"/>
    <xf numFmtId="164" fontId="93" fillId="0" borderId="8" xfId="7" applyNumberFormat="1" applyFont="1" applyBorder="1"/>
    <xf numFmtId="10" fontId="93" fillId="0" borderId="23" xfId="20961" applyNumberFormat="1" applyFont="1" applyBorder="1"/>
    <xf numFmtId="9" fontId="93" fillId="0" borderId="23" xfId="20961" applyFont="1" applyBorder="1" applyAlignment="1">
      <alignment horizontal="right"/>
    </xf>
    <xf numFmtId="164" fontId="93" fillId="0" borderId="8" xfId="7" applyNumberFormat="1" applyFont="1" applyFill="1" applyBorder="1"/>
    <xf numFmtId="0" fontId="93" fillId="0" borderId="25" xfId="0" applyFont="1" applyBorder="1"/>
    <xf numFmtId="0" fontId="96" fillId="0" borderId="26" xfId="0" applyFont="1" applyBorder="1"/>
    <xf numFmtId="164" fontId="93" fillId="36" borderId="26" xfId="7" applyNumberFormat="1" applyFont="1" applyFill="1" applyBorder="1"/>
    <xf numFmtId="10" fontId="93" fillId="36" borderId="27" xfId="20961" applyNumberFormat="1" applyFont="1" applyFill="1" applyBorder="1"/>
    <xf numFmtId="0" fontId="96" fillId="0" borderId="0" xfId="0" applyFont="1" applyFill="1" applyAlignment="1">
      <alignment horizontal="center" wrapText="1"/>
    </xf>
    <xf numFmtId="0" fontId="103" fillId="0" borderId="0" xfId="0" applyFont="1" applyFill="1" applyBorder="1" applyAlignment="1" applyProtection="1">
      <alignment horizontal="right"/>
      <protection locked="0"/>
    </xf>
    <xf numFmtId="0" fontId="93" fillId="0" borderId="21" xfId="0" applyFont="1" applyBorder="1"/>
    <xf numFmtId="0" fontId="93" fillId="0" borderId="22" xfId="0" applyFont="1" applyBorder="1" applyAlignment="1">
      <alignment horizontal="center" vertical="center"/>
    </xf>
    <xf numFmtId="0" fontId="93" fillId="0" borderId="23" xfId="0" applyFont="1" applyBorder="1" applyAlignment="1">
      <alignment horizontal="center" vertical="center"/>
    </xf>
    <xf numFmtId="164" fontId="95" fillId="3" borderId="22" xfId="1" applyNumberFormat="1" applyFont="1" applyFill="1" applyBorder="1" applyAlignment="1" applyProtection="1">
      <alignment horizontal="center" vertical="center" wrapText="1"/>
      <protection locked="0"/>
    </xf>
    <xf numFmtId="164" fontId="95" fillId="3" borderId="3" xfId="1" applyNumberFormat="1" applyFont="1" applyFill="1" applyBorder="1" applyAlignment="1" applyProtection="1">
      <alignment horizontal="center" vertical="center" wrapText="1"/>
      <protection locked="0"/>
    </xf>
    <xf numFmtId="0" fontId="95" fillId="0" borderId="3" xfId="13" applyFont="1" applyBorder="1" applyAlignment="1" applyProtection="1">
      <alignment horizontal="center" vertical="center" wrapText="1"/>
      <protection locked="0"/>
    </xf>
    <xf numFmtId="164" fontId="95" fillId="3" borderId="23" xfId="1" applyNumberFormat="1" applyFont="1" applyFill="1" applyBorder="1" applyAlignment="1" applyProtection="1">
      <alignment horizontal="center" vertical="center" wrapText="1"/>
      <protection locked="0"/>
    </xf>
    <xf numFmtId="0" fontId="93" fillId="0" borderId="0" xfId="0" applyFont="1" applyAlignment="1">
      <alignment horizontal="center" vertical="center"/>
    </xf>
    <xf numFmtId="0" fontId="95" fillId="3" borderId="23" xfId="13" applyFont="1" applyFill="1" applyBorder="1" applyAlignment="1" applyProtection="1">
      <alignment horizontal="left" vertical="center"/>
      <protection locked="0"/>
    </xf>
    <xf numFmtId="43" fontId="93" fillId="0" borderId="22" xfId="7" applyFont="1" applyBorder="1" applyAlignment="1"/>
    <xf numFmtId="164" fontId="93" fillId="0" borderId="3" xfId="7" applyNumberFormat="1" applyFont="1" applyBorder="1" applyAlignment="1"/>
    <xf numFmtId="43" fontId="93" fillId="0" borderId="3" xfId="7" applyFont="1" applyBorder="1" applyAlignment="1"/>
    <xf numFmtId="43" fontId="93" fillId="0" borderId="23" xfId="7" applyFont="1" applyBorder="1" applyAlignment="1"/>
    <xf numFmtId="164" fontId="93" fillId="0" borderId="24" xfId="7" applyNumberFormat="1" applyFont="1" applyBorder="1" applyAlignment="1">
      <alignment wrapText="1"/>
    </xf>
    <xf numFmtId="164" fontId="93" fillId="0" borderId="24" xfId="7" applyNumberFormat="1" applyFont="1" applyBorder="1" applyAlignment="1"/>
    <xf numFmtId="164" fontId="93" fillId="36" borderId="57" xfId="7" applyNumberFormat="1" applyFont="1" applyFill="1" applyBorder="1" applyAlignment="1"/>
    <xf numFmtId="0" fontId="100" fillId="0" borderId="0" xfId="0" applyFont="1" applyAlignment="1"/>
    <xf numFmtId="0" fontId="95" fillId="3" borderId="25" xfId="9" applyFont="1" applyFill="1" applyBorder="1" applyAlignment="1" applyProtection="1">
      <alignment horizontal="left" vertical="center"/>
      <protection locked="0"/>
    </xf>
    <xf numFmtId="0" fontId="98" fillId="3" borderId="27" xfId="16" applyFont="1" applyFill="1" applyBorder="1" applyAlignment="1" applyProtection="1">
      <protection locked="0"/>
    </xf>
    <xf numFmtId="164" fontId="93" fillId="36" borderId="25" xfId="7" applyNumberFormat="1" applyFont="1" applyFill="1" applyBorder="1"/>
    <xf numFmtId="164" fontId="93" fillId="36" borderId="27" xfId="7" applyNumberFormat="1" applyFont="1" applyFill="1" applyBorder="1"/>
    <xf numFmtId="164" fontId="93" fillId="36" borderId="58" xfId="7" applyNumberFormat="1" applyFont="1" applyFill="1" applyBorder="1"/>
    <xf numFmtId="0" fontId="93" fillId="0" borderId="0" xfId="0" applyFont="1" applyBorder="1" applyAlignment="1">
      <alignment horizontal="center" vertical="center" wrapText="1"/>
    </xf>
    <xf numFmtId="0" fontId="93" fillId="0" borderId="0" xfId="0" applyFont="1" applyBorder="1" applyAlignment="1">
      <alignment vertical="center"/>
    </xf>
    <xf numFmtId="0" fontId="93" fillId="0" borderId="0" xfId="0" applyFont="1" applyBorder="1" applyAlignment="1">
      <alignment vertical="center" wrapText="1"/>
    </xf>
    <xf numFmtId="0" fontId="96" fillId="0" borderId="0" xfId="0" applyFont="1" applyFill="1" applyBorder="1" applyAlignment="1">
      <alignment horizontal="center" wrapText="1"/>
    </xf>
    <xf numFmtId="0" fontId="93" fillId="0" borderId="60" xfId="0" applyFont="1" applyBorder="1"/>
    <xf numFmtId="0" fontId="93" fillId="0" borderId="61" xfId="0" applyFont="1" applyBorder="1"/>
    <xf numFmtId="0" fontId="93" fillId="0" borderId="20" xfId="0" applyFont="1" applyBorder="1" applyAlignment="1">
      <alignment horizontal="center" vertical="center"/>
    </xf>
    <xf numFmtId="0" fontId="93" fillId="0" borderId="30" xfId="0" applyFont="1" applyBorder="1" applyAlignment="1">
      <alignment horizontal="center" vertical="center"/>
    </xf>
    <xf numFmtId="0" fontId="93" fillId="0" borderId="21" xfId="0" applyFont="1" applyBorder="1" applyAlignment="1">
      <alignment horizontal="center" vertical="center"/>
    </xf>
    <xf numFmtId="9" fontId="104" fillId="0" borderId="3" xfId="0" applyNumberFormat="1" applyFont="1" applyFill="1" applyBorder="1" applyAlignment="1">
      <alignment horizontal="center" vertical="center"/>
    </xf>
    <xf numFmtId="0" fontId="93" fillId="0" borderId="22" xfId="0" applyFont="1" applyBorder="1" applyAlignment="1">
      <alignment vertical="center"/>
    </xf>
    <xf numFmtId="0" fontId="95" fillId="3" borderId="3" xfId="13" applyFont="1" applyFill="1" applyBorder="1" applyAlignment="1" applyProtection="1">
      <alignment horizontal="left" vertical="center"/>
      <protection locked="0"/>
    </xf>
    <xf numFmtId="164" fontId="93" fillId="0" borderId="8" xfId="7" applyNumberFormat="1" applyFont="1" applyBorder="1" applyAlignment="1"/>
    <xf numFmtId="167" fontId="93" fillId="0" borderId="23" xfId="0" applyNumberFormat="1" applyFont="1" applyBorder="1" applyAlignment="1"/>
    <xf numFmtId="0" fontId="95" fillId="0" borderId="0" xfId="11" applyFont="1" applyFill="1" applyBorder="1" applyAlignment="1" applyProtection="1"/>
    <xf numFmtId="0" fontId="98" fillId="0" borderId="0" xfId="11" applyFont="1" applyFill="1" applyBorder="1" applyAlignment="1" applyProtection="1"/>
    <xf numFmtId="0" fontId="98" fillId="0" borderId="0" xfId="11" applyFont="1" applyFill="1" applyBorder="1" applyAlignment="1" applyProtection="1">
      <alignment horizontal="center"/>
    </xf>
    <xf numFmtId="0" fontId="93" fillId="0" borderId="4" xfId="0" applyFont="1" applyFill="1" applyBorder="1" applyAlignment="1">
      <alignment horizontal="center" vertical="center" wrapText="1"/>
    </xf>
    <xf numFmtId="0" fontId="93" fillId="0" borderId="5" xfId="0" applyFont="1" applyFill="1" applyBorder="1" applyAlignment="1">
      <alignment horizontal="center" vertical="center" wrapText="1"/>
    </xf>
    <xf numFmtId="0" fontId="93" fillId="0" borderId="68" xfId="0" applyFont="1" applyFill="1" applyBorder="1" applyAlignment="1">
      <alignment horizontal="center" vertical="center" wrapText="1"/>
    </xf>
    <xf numFmtId="0" fontId="93" fillId="0" borderId="6" xfId="0" applyFont="1" applyFill="1" applyBorder="1" applyAlignment="1">
      <alignment horizontal="center" vertical="center" wrapText="1"/>
    </xf>
    <xf numFmtId="0" fontId="93" fillId="0" borderId="22" xfId="0" applyFont="1" applyBorder="1" applyAlignment="1">
      <alignment horizontal="center"/>
    </xf>
    <xf numFmtId="0" fontId="93" fillId="0" borderId="36" xfId="0" applyFont="1" applyBorder="1" applyAlignment="1">
      <alignment wrapText="1"/>
    </xf>
    <xf numFmtId="164" fontId="93" fillId="0" borderId="35" xfId="7" applyNumberFormat="1" applyFont="1" applyBorder="1" applyAlignment="1">
      <alignment vertical="center"/>
    </xf>
    <xf numFmtId="167" fontId="93" fillId="0" borderId="69" xfId="0" applyNumberFormat="1" applyFont="1" applyBorder="1" applyAlignment="1">
      <alignment horizontal="center"/>
    </xf>
    <xf numFmtId="167" fontId="97" fillId="0" borderId="0" xfId="0" applyNumberFormat="1" applyFont="1" applyBorder="1" applyAlignment="1">
      <alignment horizontal="center"/>
    </xf>
    <xf numFmtId="0" fontId="93" fillId="0" borderId="12" xfId="0" applyFont="1" applyBorder="1" applyAlignment="1">
      <alignment wrapText="1"/>
    </xf>
    <xf numFmtId="164" fontId="93" fillId="0" borderId="14" xfId="7" applyNumberFormat="1" applyFont="1" applyBorder="1" applyAlignment="1">
      <alignment vertical="center"/>
    </xf>
    <xf numFmtId="167" fontId="93" fillId="0" borderId="67" xfId="0" applyNumberFormat="1" applyFont="1" applyBorder="1" applyAlignment="1">
      <alignment horizontal="center"/>
    </xf>
    <xf numFmtId="164" fontId="102" fillId="0" borderId="14" xfId="7" applyNumberFormat="1" applyFont="1" applyBorder="1" applyAlignment="1">
      <alignment vertical="center"/>
    </xf>
    <xf numFmtId="167" fontId="102" fillId="0" borderId="67" xfId="0" applyNumberFormat="1" applyFont="1" applyBorder="1" applyAlignment="1">
      <alignment horizontal="center"/>
    </xf>
    <xf numFmtId="167" fontId="105" fillId="0" borderId="0" xfId="0" applyNumberFormat="1" applyFont="1" applyBorder="1" applyAlignment="1">
      <alignment horizontal="center"/>
    </xf>
    <xf numFmtId="0" fontId="102" fillId="0" borderId="12" xfId="0" applyFont="1" applyBorder="1" applyAlignment="1">
      <alignment wrapText="1"/>
    </xf>
    <xf numFmtId="0" fontId="102" fillId="0" borderId="12" xfId="0" applyFont="1" applyBorder="1" applyAlignment="1">
      <alignment horizontal="right" wrapText="1"/>
    </xf>
    <xf numFmtId="193" fontId="93" fillId="36" borderId="14" xfId="0" applyNumberFormat="1" applyFont="1" applyFill="1" applyBorder="1" applyAlignment="1">
      <alignment vertical="center"/>
    </xf>
    <xf numFmtId="167" fontId="103" fillId="77" borderId="67" xfId="0" applyNumberFormat="1" applyFont="1" applyFill="1" applyBorder="1" applyAlignment="1">
      <alignment horizontal="center"/>
    </xf>
    <xf numFmtId="0" fontId="93" fillId="0" borderId="13" xfId="0" applyFont="1" applyBorder="1" applyAlignment="1">
      <alignment wrapText="1"/>
    </xf>
    <xf numFmtId="164" fontId="93" fillId="0" borderId="15" xfId="7" applyNumberFormat="1" applyFont="1" applyBorder="1" applyAlignment="1">
      <alignment vertical="center"/>
    </xf>
    <xf numFmtId="167" fontId="93" fillId="0" borderId="70" xfId="0" applyNumberFormat="1" applyFont="1" applyBorder="1" applyAlignment="1">
      <alignment horizontal="center"/>
    </xf>
    <xf numFmtId="0" fontId="96" fillId="36" borderId="16" xfId="0" applyFont="1" applyFill="1" applyBorder="1" applyAlignment="1">
      <alignment wrapText="1"/>
    </xf>
    <xf numFmtId="193" fontId="96" fillId="36" borderId="17" xfId="0" applyNumberFormat="1" applyFont="1" applyFill="1" applyBorder="1" applyAlignment="1">
      <alignment vertical="center"/>
    </xf>
    <xf numFmtId="167" fontId="96" fillId="36" borderId="62" xfId="0" applyNumberFormat="1" applyFont="1" applyFill="1" applyBorder="1" applyAlignment="1">
      <alignment horizontal="center"/>
    </xf>
    <xf numFmtId="167" fontId="106" fillId="0" borderId="0" xfId="0" applyNumberFormat="1" applyFont="1" applyFill="1" applyBorder="1" applyAlignment="1">
      <alignment horizontal="center"/>
    </xf>
    <xf numFmtId="164" fontId="93" fillId="0" borderId="18" xfId="7" applyNumberFormat="1" applyFont="1" applyBorder="1" applyAlignment="1">
      <alignment vertical="center"/>
    </xf>
    <xf numFmtId="167" fontId="93" fillId="0" borderId="66" xfId="0" applyNumberFormat="1" applyFont="1" applyBorder="1" applyAlignment="1">
      <alignment horizontal="center"/>
    </xf>
    <xf numFmtId="0" fontId="102" fillId="0" borderId="13" xfId="0" applyFont="1" applyBorder="1" applyAlignment="1">
      <alignment horizontal="right" wrapText="1"/>
    </xf>
    <xf numFmtId="164" fontId="102" fillId="0" borderId="15" xfId="7" applyNumberFormat="1" applyFont="1" applyBorder="1" applyAlignment="1">
      <alignment vertical="center"/>
    </xf>
    <xf numFmtId="0" fontId="93" fillId="0" borderId="25" xfId="0" applyFont="1" applyBorder="1" applyAlignment="1">
      <alignment horizontal="center"/>
    </xf>
    <xf numFmtId="0" fontId="96" fillId="36" borderId="63" xfId="0" applyFont="1" applyFill="1" applyBorder="1" applyAlignment="1">
      <alignment wrapText="1"/>
    </xf>
    <xf numFmtId="193" fontId="96" fillId="36" borderId="64" xfId="0" applyNumberFormat="1" applyFont="1" applyFill="1" applyBorder="1" applyAlignment="1">
      <alignment vertical="center"/>
    </xf>
    <xf numFmtId="167" fontId="96" fillId="36" borderId="65" xfId="0" applyNumberFormat="1" applyFont="1" applyFill="1" applyBorder="1" applyAlignment="1">
      <alignment horizontal="center"/>
    </xf>
    <xf numFmtId="0" fontId="96" fillId="0" borderId="0" xfId="21410" applyFont="1" applyFill="1" applyAlignment="1" applyProtection="1">
      <alignment horizontal="left" vertical="center"/>
      <protection locked="0"/>
    </xf>
    <xf numFmtId="0" fontId="96" fillId="36" borderId="20" xfId="0" applyFont="1" applyFill="1" applyBorder="1" applyAlignment="1">
      <alignment horizontal="center" vertical="center" wrapText="1"/>
    </xf>
    <xf numFmtId="0" fontId="96" fillId="36" borderId="21" xfId="0" applyFont="1" applyFill="1" applyBorder="1" applyAlignment="1">
      <alignment horizontal="center" vertical="center" wrapText="1"/>
    </xf>
    <xf numFmtId="0" fontId="93" fillId="0" borderId="0" xfId="0" applyFont="1" applyFill="1" applyAlignment="1">
      <alignment horizontal="center" vertical="center"/>
    </xf>
    <xf numFmtId="0" fontId="96" fillId="36" borderId="123" xfId="0" applyFont="1" applyFill="1" applyBorder="1" applyAlignment="1">
      <alignment horizontal="left" vertical="center" wrapText="1"/>
    </xf>
    <xf numFmtId="0" fontId="96" fillId="36" borderId="106" xfId="0" applyFont="1" applyFill="1" applyBorder="1" applyAlignment="1">
      <alignment horizontal="left" vertical="center" wrapText="1"/>
    </xf>
    <xf numFmtId="0" fontId="96" fillId="36" borderId="121" xfId="0" applyFont="1" applyFill="1" applyBorder="1" applyAlignment="1">
      <alignment horizontal="left" vertical="center" wrapText="1"/>
    </xf>
    <xf numFmtId="0" fontId="93" fillId="0" borderId="0" xfId="0" applyFont="1" applyFill="1" applyAlignment="1">
      <alignment horizontal="left" vertical="center"/>
    </xf>
    <xf numFmtId="0" fontId="93" fillId="0" borderId="123" xfId="0" applyFont="1" applyFill="1" applyBorder="1" applyAlignment="1">
      <alignment horizontal="right" vertical="center" wrapText="1"/>
    </xf>
    <xf numFmtId="0" fontId="93" fillId="0" borderId="106" xfId="0" applyFont="1" applyFill="1" applyBorder="1" applyAlignment="1">
      <alignment horizontal="left" vertical="center" wrapText="1"/>
    </xf>
    <xf numFmtId="10" fontId="95" fillId="0" borderId="106" xfId="20961" applyNumberFormat="1" applyFont="1" applyFill="1" applyBorder="1" applyAlignment="1">
      <alignment horizontal="left" vertical="center" wrapText="1"/>
    </xf>
    <xf numFmtId="164" fontId="93" fillId="0" borderId="121" xfId="7" applyNumberFormat="1" applyFont="1" applyFill="1" applyBorder="1" applyAlignment="1">
      <alignment horizontal="right" vertical="center" wrapText="1"/>
    </xf>
    <xf numFmtId="10" fontId="93" fillId="0" borderId="106" xfId="20961" applyNumberFormat="1" applyFont="1" applyFill="1" applyBorder="1" applyAlignment="1">
      <alignment horizontal="left" vertical="center" wrapText="1"/>
    </xf>
    <xf numFmtId="10" fontId="96" fillId="36" borderId="106" xfId="0" applyNumberFormat="1" applyFont="1" applyFill="1" applyBorder="1" applyAlignment="1">
      <alignment horizontal="left" vertical="center" wrapText="1"/>
    </xf>
    <xf numFmtId="1" fontId="96" fillId="36" borderId="121" xfId="0" applyNumberFormat="1" applyFont="1" applyFill="1" applyBorder="1" applyAlignment="1">
      <alignment horizontal="right" vertical="center" wrapText="1"/>
    </xf>
    <xf numFmtId="10" fontId="96" fillId="36" borderId="106" xfId="20961" applyNumberFormat="1" applyFont="1" applyFill="1" applyBorder="1" applyAlignment="1">
      <alignment horizontal="left" vertical="center" wrapText="1"/>
    </xf>
    <xf numFmtId="49" fontId="93" fillId="0" borderId="123" xfId="0" applyNumberFormat="1" applyFont="1" applyFill="1" applyBorder="1" applyAlignment="1">
      <alignment horizontal="right" vertical="center" wrapText="1"/>
    </xf>
    <xf numFmtId="10" fontId="96" fillId="36" borderId="106" xfId="0" applyNumberFormat="1" applyFont="1" applyFill="1" applyBorder="1" applyAlignment="1">
      <alignment horizontal="center" vertical="center" wrapText="1"/>
    </xf>
    <xf numFmtId="1" fontId="96" fillId="36" borderId="121" xfId="0" applyNumberFormat="1" applyFont="1" applyFill="1" applyBorder="1" applyAlignment="1">
      <alignment horizontal="center" vertical="center" wrapText="1"/>
    </xf>
    <xf numFmtId="0" fontId="96" fillId="0" borderId="123" xfId="0" applyFont="1" applyFill="1" applyBorder="1" applyAlignment="1">
      <alignment horizontal="left" vertical="center" wrapText="1"/>
    </xf>
    <xf numFmtId="49" fontId="98" fillId="0" borderId="25" xfId="5" applyNumberFormat="1" applyFont="1" applyFill="1" applyBorder="1" applyAlignment="1" applyProtection="1">
      <alignment horizontal="left" vertical="center"/>
      <protection locked="0"/>
    </xf>
    <xf numFmtId="0" fontId="95" fillId="0" borderId="26" xfId="9" applyFont="1" applyFill="1" applyBorder="1" applyAlignment="1" applyProtection="1">
      <alignment horizontal="left" vertical="center" wrapText="1"/>
      <protection locked="0"/>
    </xf>
    <xf numFmtId="10" fontId="95" fillId="0" borderId="26" xfId="20961" applyNumberFormat="1" applyFont="1" applyFill="1" applyBorder="1" applyAlignment="1" applyProtection="1">
      <alignment horizontal="left" vertical="center"/>
    </xf>
    <xf numFmtId="164" fontId="95" fillId="0" borderId="27" xfId="7" applyNumberFormat="1" applyFont="1" applyFill="1" applyBorder="1" applyAlignment="1" applyProtection="1">
      <alignment horizontal="right" vertical="center"/>
    </xf>
    <xf numFmtId="0" fontId="96" fillId="0" borderId="0" xfId="0" applyFont="1" applyAlignment="1">
      <alignment horizontal="center"/>
    </xf>
    <xf numFmtId="0" fontId="95" fillId="0" borderId="19" xfId="9" applyFont="1" applyFill="1" applyBorder="1" applyAlignment="1" applyProtection="1">
      <alignment horizontal="center" vertical="center"/>
      <protection locked="0"/>
    </xf>
    <xf numFmtId="0" fontId="98" fillId="3" borderId="5" xfId="9" applyFont="1" applyFill="1" applyBorder="1" applyAlignment="1" applyProtection="1">
      <alignment horizontal="center" vertical="center" wrapText="1"/>
      <protection locked="0"/>
    </xf>
    <xf numFmtId="164" fontId="95" fillId="3" borderId="21" xfId="2" applyNumberFormat="1" applyFont="1" applyFill="1" applyBorder="1" applyAlignment="1" applyProtection="1">
      <alignment horizontal="center" vertical="center"/>
      <protection locked="0"/>
    </xf>
    <xf numFmtId="0" fontId="95" fillId="0" borderId="22" xfId="9" applyFont="1" applyFill="1" applyBorder="1" applyAlignment="1" applyProtection="1">
      <alignment horizontal="center" vertical="center"/>
      <protection locked="0"/>
    </xf>
    <xf numFmtId="0" fontId="96" fillId="36" borderId="3" xfId="0" applyFont="1" applyFill="1" applyBorder="1" applyAlignment="1">
      <alignment horizontal="left" vertical="top" wrapText="1"/>
    </xf>
    <xf numFmtId="164" fontId="95" fillId="36" borderId="23" xfId="7" applyNumberFormat="1" applyFont="1" applyFill="1" applyBorder="1" applyAlignment="1" applyProtection="1">
      <alignment vertical="top"/>
    </xf>
    <xf numFmtId="0" fontId="95" fillId="3" borderId="7" xfId="13" applyFont="1" applyFill="1" applyBorder="1" applyAlignment="1" applyProtection="1">
      <alignment vertical="center" wrapText="1"/>
      <protection locked="0"/>
    </xf>
    <xf numFmtId="164" fontId="95" fillId="3" borderId="23" xfId="7" applyNumberFormat="1" applyFont="1" applyFill="1" applyBorder="1" applyAlignment="1" applyProtection="1">
      <alignment vertical="top"/>
      <protection locked="0"/>
    </xf>
    <xf numFmtId="0" fontId="95" fillId="3" borderId="3" xfId="13" applyFont="1" applyFill="1" applyBorder="1" applyAlignment="1" applyProtection="1">
      <alignment vertical="center" wrapText="1"/>
      <protection locked="0"/>
    </xf>
    <xf numFmtId="0" fontId="95" fillId="3" borderId="2" xfId="13" applyFont="1" applyFill="1" applyBorder="1" applyAlignment="1" applyProtection="1">
      <alignment vertical="center" wrapText="1"/>
      <protection locked="0"/>
    </xf>
    <xf numFmtId="164" fontId="95" fillId="36" borderId="23" xfId="7" applyNumberFormat="1" applyFont="1" applyFill="1" applyBorder="1" applyAlignment="1" applyProtection="1">
      <alignment vertical="top" wrapText="1"/>
    </xf>
    <xf numFmtId="0" fontId="97" fillId="0" borderId="0" xfId="0" applyFont="1" applyAlignment="1">
      <alignment wrapText="1"/>
    </xf>
    <xf numFmtId="0" fontId="95" fillId="3" borderId="7" xfId="13" applyFont="1" applyFill="1" applyBorder="1" applyAlignment="1" applyProtection="1">
      <alignment horizontal="left" vertical="center" wrapText="1"/>
      <protection locked="0"/>
    </xf>
    <xf numFmtId="164" fontId="95" fillId="3" borderId="23" xfId="7" applyNumberFormat="1" applyFont="1" applyFill="1" applyBorder="1" applyAlignment="1" applyProtection="1">
      <alignment vertical="top" wrapText="1"/>
      <protection locked="0"/>
    </xf>
    <xf numFmtId="0" fontId="95" fillId="3" borderId="3" xfId="9" applyFont="1" applyFill="1" applyBorder="1" applyAlignment="1" applyProtection="1">
      <alignment horizontal="left" vertical="center" wrapText="1"/>
      <protection locked="0"/>
    </xf>
    <xf numFmtId="0" fontId="95" fillId="0" borderId="3" xfId="13" applyFont="1" applyBorder="1" applyAlignment="1" applyProtection="1">
      <alignment horizontal="left" vertical="center" wrapText="1"/>
      <protection locked="0"/>
    </xf>
    <xf numFmtId="0" fontId="95" fillId="0" borderId="0" xfId="13" applyFont="1" applyBorder="1" applyAlignment="1" applyProtection="1">
      <alignment wrapText="1"/>
      <protection locked="0"/>
    </xf>
    <xf numFmtId="1" fontId="98" fillId="36" borderId="3" xfId="2" applyNumberFormat="1" applyFont="1" applyFill="1" applyBorder="1" applyAlignment="1" applyProtection="1">
      <alignment horizontal="left" vertical="top" wrapText="1"/>
    </xf>
    <xf numFmtId="0" fontId="95" fillId="0" borderId="22" xfId="9" applyFont="1" applyFill="1" applyBorder="1" applyAlignment="1" applyProtection="1">
      <alignment horizontal="center" vertical="center" wrapText="1"/>
      <protection locked="0"/>
    </xf>
    <xf numFmtId="0" fontId="98" fillId="3" borderId="3" xfId="13" applyFont="1" applyFill="1" applyBorder="1" applyAlignment="1" applyProtection="1">
      <alignment vertical="center" wrapText="1"/>
      <protection locked="0"/>
    </xf>
    <xf numFmtId="164" fontId="95" fillId="36" borderId="23" xfId="7" applyNumberFormat="1" applyFont="1" applyFill="1" applyBorder="1" applyAlignment="1" applyProtection="1">
      <alignment vertical="top" wrapText="1"/>
      <protection locked="0"/>
    </xf>
    <xf numFmtId="0" fontId="95" fillId="3" borderId="3" xfId="13" applyFont="1" applyFill="1" applyBorder="1" applyAlignment="1" applyProtection="1">
      <alignment horizontal="left" vertical="center" wrapText="1" indent="3"/>
      <protection locked="0"/>
    </xf>
    <xf numFmtId="0" fontId="98" fillId="36" borderId="3" xfId="13" applyFont="1" applyFill="1" applyBorder="1" applyAlignment="1" applyProtection="1">
      <alignment vertical="center" wrapText="1"/>
      <protection locked="0"/>
    </xf>
    <xf numFmtId="0" fontId="95" fillId="0" borderId="25" xfId="9" applyFont="1" applyFill="1" applyBorder="1" applyAlignment="1" applyProtection="1">
      <alignment horizontal="center" vertical="center" wrapText="1"/>
      <protection locked="0"/>
    </xf>
    <xf numFmtId="0" fontId="98" fillId="36" borderId="26" xfId="13" applyFont="1" applyFill="1" applyBorder="1" applyAlignment="1" applyProtection="1">
      <alignment vertical="center" wrapText="1"/>
      <protection locked="0"/>
    </xf>
    <xf numFmtId="164" fontId="95" fillId="36" borderId="27" xfId="7" applyNumberFormat="1" applyFont="1" applyFill="1" applyBorder="1" applyAlignment="1" applyProtection="1">
      <alignment vertical="top" wrapText="1"/>
    </xf>
    <xf numFmtId="0" fontId="98" fillId="0" borderId="0" xfId="11" applyFont="1" applyFill="1" applyBorder="1" applyAlignment="1" applyProtection="1">
      <alignment horizontal="center" vertical="center" wrapText="1"/>
    </xf>
    <xf numFmtId="0" fontId="103" fillId="0" borderId="0" xfId="11" applyFont="1" applyFill="1" applyBorder="1" applyAlignment="1" applyProtection="1">
      <alignment horizontal="right"/>
    </xf>
    <xf numFmtId="0" fontId="97" fillId="0" borderId="19" xfId="0" applyFont="1" applyBorder="1" applyAlignment="1">
      <alignment horizontal="center" vertical="center"/>
    </xf>
    <xf numFmtId="0" fontId="96" fillId="36" borderId="31" xfId="0" applyFont="1" applyFill="1" applyBorder="1" applyAlignment="1">
      <alignment wrapText="1"/>
    </xf>
    <xf numFmtId="164" fontId="97" fillId="36" borderId="21" xfId="7" applyNumberFormat="1" applyFont="1" applyFill="1" applyBorder="1" applyAlignment="1">
      <alignment horizontal="center" vertical="center"/>
    </xf>
    <xf numFmtId="0" fontId="93" fillId="0" borderId="9" xfId="0" applyFont="1" applyFill="1" applyBorder="1" applyAlignment="1"/>
    <xf numFmtId="164" fontId="97" fillId="0" borderId="23" xfId="7" applyNumberFormat="1" applyFont="1" applyBorder="1" applyAlignment="1"/>
    <xf numFmtId="0" fontId="97" fillId="0" borderId="0" xfId="0" applyFont="1" applyAlignment="1"/>
    <xf numFmtId="0" fontId="93" fillId="0" borderId="22" xfId="0" applyFont="1" applyBorder="1" applyAlignment="1">
      <alignment horizontal="center" vertical="center" wrapText="1"/>
    </xf>
    <xf numFmtId="0" fontId="93" fillId="0" borderId="9" xfId="0" applyFont="1" applyFill="1" applyBorder="1" applyAlignment="1">
      <alignment vertical="center" wrapText="1"/>
    </xf>
    <xf numFmtId="164" fontId="97" fillId="0" borderId="23" xfId="7" applyNumberFormat="1" applyFont="1" applyBorder="1" applyAlignment="1">
      <alignment wrapText="1"/>
    </xf>
    <xf numFmtId="0" fontId="96" fillId="36" borderId="9" xfId="0" applyFont="1" applyFill="1" applyBorder="1" applyAlignment="1">
      <alignment wrapText="1"/>
    </xf>
    <xf numFmtId="164" fontId="97" fillId="36" borderId="23" xfId="7" applyNumberFormat="1" applyFont="1" applyFill="1" applyBorder="1" applyAlignment="1">
      <alignment horizontal="center" vertical="center" wrapText="1"/>
    </xf>
    <xf numFmtId="0" fontId="93" fillId="0" borderId="9" xfId="0" applyFont="1" applyFill="1" applyBorder="1" applyAlignment="1">
      <alignment vertical="center"/>
    </xf>
    <xf numFmtId="0" fontId="93" fillId="0" borderId="9" xfId="0" applyFont="1" applyBorder="1" applyAlignment="1">
      <alignment wrapText="1"/>
    </xf>
    <xf numFmtId="164" fontId="97" fillId="0" borderId="23" xfId="7" applyNumberFormat="1" applyFont="1" applyFill="1" applyBorder="1" applyAlignment="1">
      <alignment wrapText="1"/>
    </xf>
    <xf numFmtId="0" fontId="93" fillId="0" borderId="25" xfId="0" applyFont="1" applyBorder="1" applyAlignment="1">
      <alignment horizontal="center" vertical="center" wrapText="1"/>
    </xf>
    <xf numFmtId="0" fontId="96" fillId="36" borderId="76" xfId="0" applyFont="1" applyFill="1" applyBorder="1" applyAlignment="1">
      <alignment wrapText="1"/>
    </xf>
    <xf numFmtId="164" fontId="97" fillId="36" borderId="27" xfId="7" applyNumberFormat="1" applyFont="1" applyFill="1" applyBorder="1" applyAlignment="1">
      <alignment horizontal="center" vertical="center" wrapText="1"/>
    </xf>
    <xf numFmtId="0" fontId="93" fillId="0" borderId="0" xfId="0" applyFont="1" applyAlignment="1">
      <alignment vertical="center"/>
    </xf>
    <xf numFmtId="0" fontId="95" fillId="0" borderId="1" xfId="11" applyFont="1" applyFill="1" applyBorder="1" applyAlignment="1" applyProtection="1"/>
    <xf numFmtId="0" fontId="98" fillId="0" borderId="1" xfId="11" applyFont="1" applyFill="1" applyBorder="1" applyAlignment="1" applyProtection="1">
      <alignment horizontal="left" vertical="center"/>
    </xf>
    <xf numFmtId="0" fontId="95" fillId="0" borderId="0" xfId="11" applyFont="1" applyFill="1" applyBorder="1" applyAlignment="1" applyProtection="1">
      <alignment horizontal="left"/>
    </xf>
    <xf numFmtId="0" fontId="95" fillId="0" borderId="19" xfId="11" applyFont="1" applyFill="1" applyBorder="1" applyAlignment="1" applyProtection="1">
      <alignment vertical="center"/>
    </xf>
    <xf numFmtId="0" fontId="95" fillId="0" borderId="20" xfId="11" applyFont="1" applyFill="1" applyBorder="1" applyAlignment="1" applyProtection="1">
      <alignment vertical="center"/>
    </xf>
    <xf numFmtId="0" fontId="98" fillId="0" borderId="20" xfId="11" applyFont="1" applyFill="1" applyBorder="1" applyAlignment="1" applyProtection="1">
      <alignment horizontal="center" vertical="center"/>
    </xf>
    <xf numFmtId="0" fontId="98" fillId="0" borderId="21" xfId="11" applyFont="1" applyFill="1" applyBorder="1" applyAlignment="1" applyProtection="1">
      <alignment horizontal="center" vertical="center"/>
    </xf>
    <xf numFmtId="0" fontId="95" fillId="0" borderId="0" xfId="11" applyFont="1" applyFill="1" applyBorder="1" applyAlignment="1" applyProtection="1">
      <alignment vertical="center"/>
    </xf>
    <xf numFmtId="0" fontId="97" fillId="0" borderId="123" xfId="0" applyFont="1" applyBorder="1"/>
    <xf numFmtId="0" fontId="93" fillId="0" borderId="7" xfId="0" applyFont="1" applyFill="1" applyBorder="1" applyAlignment="1">
      <alignment horizontal="center" vertical="center" wrapText="1"/>
    </xf>
    <xf numFmtId="0" fontId="93" fillId="0" borderId="72" xfId="0" applyFont="1" applyFill="1" applyBorder="1" applyAlignment="1">
      <alignment horizontal="center" vertical="center" wrapText="1"/>
    </xf>
    <xf numFmtId="0" fontId="97" fillId="0" borderId="123" xfId="0" applyFont="1" applyBorder="1" applyAlignment="1">
      <alignment horizontal="center"/>
    </xf>
    <xf numFmtId="0" fontId="93" fillId="0" borderId="105" xfId="0" applyFont="1" applyBorder="1" applyAlignment="1">
      <alignment vertical="center" wrapText="1"/>
    </xf>
    <xf numFmtId="167" fontId="93" fillId="0" borderId="106" xfId="0" applyNumberFormat="1" applyFont="1" applyBorder="1" applyAlignment="1">
      <alignment horizontal="center" vertical="center"/>
    </xf>
    <xf numFmtId="167" fontId="93" fillId="0" borderId="121" xfId="0" applyNumberFormat="1" applyFont="1" applyBorder="1" applyAlignment="1">
      <alignment horizontal="center" vertical="center"/>
    </xf>
    <xf numFmtId="167" fontId="102" fillId="0" borderId="106" xfId="0" applyNumberFormat="1" applyFont="1" applyBorder="1" applyAlignment="1">
      <alignment horizontal="center" vertical="center"/>
    </xf>
    <xf numFmtId="0" fontId="102" fillId="0" borderId="105" xfId="0" applyFont="1" applyBorder="1" applyAlignment="1">
      <alignment vertical="center" wrapText="1"/>
    </xf>
    <xf numFmtId="167" fontId="97" fillId="0" borderId="0" xfId="0" applyNumberFormat="1" applyFont="1"/>
    <xf numFmtId="0" fontId="97" fillId="0" borderId="25" xfId="0" applyFont="1" applyBorder="1"/>
    <xf numFmtId="0" fontId="96" fillId="36" borderId="124" xfId="0" applyFont="1" applyFill="1" applyBorder="1" applyAlignment="1">
      <alignment vertical="center" wrapText="1"/>
    </xf>
    <xf numFmtId="167" fontId="96" fillId="36" borderId="26" xfId="0" applyNumberFormat="1" applyFont="1" applyFill="1" applyBorder="1" applyAlignment="1">
      <alignment horizontal="center" vertical="center"/>
    </xf>
    <xf numFmtId="167" fontId="96" fillId="36" borderId="27" xfId="0" applyNumberFormat="1" applyFont="1" applyFill="1" applyBorder="1" applyAlignment="1">
      <alignment horizontal="center" vertical="center"/>
    </xf>
    <xf numFmtId="0" fontId="95" fillId="0" borderId="0" xfId="0" applyFont="1" applyBorder="1" applyAlignment="1">
      <alignment horizontal="left" wrapText="1"/>
    </xf>
    <xf numFmtId="0" fontId="98" fillId="0" borderId="0" xfId="0" applyFont="1" applyFill="1" applyBorder="1" applyAlignment="1">
      <alignment horizontal="center" wrapText="1"/>
    </xf>
    <xf numFmtId="0" fontId="95" fillId="0" borderId="0" xfId="0" applyFont="1" applyBorder="1" applyAlignment="1">
      <alignment horizontal="right" wrapText="1"/>
    </xf>
    <xf numFmtId="0" fontId="95" fillId="0" borderId="19" xfId="0" applyFont="1" applyBorder="1"/>
    <xf numFmtId="0" fontId="95" fillId="0" borderId="123" xfId="0" applyFont="1" applyBorder="1" applyAlignment="1">
      <alignment vertical="center"/>
    </xf>
    <xf numFmtId="0" fontId="95" fillId="0" borderId="107" xfId="0" applyFont="1" applyFill="1" applyBorder="1" applyAlignment="1">
      <alignment wrapText="1"/>
    </xf>
    <xf numFmtId="0" fontId="93" fillId="0" borderId="24" xfId="0" applyFont="1" applyBorder="1" applyAlignment="1"/>
    <xf numFmtId="0" fontId="95" fillId="0" borderId="22" xfId="0" applyFont="1" applyBorder="1" applyAlignment="1">
      <alignment vertical="center"/>
    </xf>
    <xf numFmtId="0" fontId="95" fillId="0" borderId="24" xfId="0" applyFont="1" applyBorder="1" applyAlignment="1"/>
    <xf numFmtId="0" fontId="95" fillId="0" borderId="107" xfId="0" applyFont="1" applyBorder="1" applyAlignment="1">
      <alignment wrapText="1"/>
    </xf>
    <xf numFmtId="0" fontId="95" fillId="0" borderId="107" xfId="0" applyFont="1" applyFill="1" applyBorder="1" applyAlignment="1">
      <alignment vertical="top" wrapText="1"/>
    </xf>
    <xf numFmtId="0" fontId="95" fillId="0" borderId="8" xfId="0" applyFont="1" applyBorder="1" applyAlignment="1">
      <alignment wrapText="1"/>
    </xf>
    <xf numFmtId="0" fontId="95" fillId="0" borderId="114" xfId="0" applyFont="1" applyBorder="1" applyAlignment="1">
      <alignment vertical="center"/>
    </xf>
    <xf numFmtId="0" fontId="95" fillId="0" borderId="102" xfId="0" applyFont="1" applyBorder="1" applyAlignment="1">
      <alignment wrapText="1"/>
    </xf>
    <xf numFmtId="0" fontId="93" fillId="0" borderId="126" xfId="0" applyFont="1" applyBorder="1" applyAlignment="1"/>
    <xf numFmtId="0" fontId="95" fillId="0" borderId="25" xfId="0" applyFont="1" applyBorder="1"/>
    <xf numFmtId="0" fontId="95" fillId="0" borderId="28" xfId="0" applyFont="1" applyBorder="1" applyAlignment="1">
      <alignment wrapText="1"/>
    </xf>
    <xf numFmtId="0" fontId="93" fillId="0" borderId="43" xfId="0" applyFont="1" applyBorder="1" applyAlignment="1"/>
    <xf numFmtId="0" fontId="100" fillId="0" borderId="0" xfId="0" applyFont="1" applyBorder="1"/>
    <xf numFmtId="0" fontId="93" fillId="0" borderId="1" xfId="0" applyFont="1" applyBorder="1"/>
    <xf numFmtId="0" fontId="96" fillId="0" borderId="1" xfId="0" applyFont="1" applyBorder="1" applyAlignment="1">
      <alignment horizontal="center"/>
    </xf>
    <xf numFmtId="0" fontId="103" fillId="0" borderId="1" xfId="0" applyFont="1" applyFill="1" applyBorder="1" applyAlignment="1">
      <alignment horizontal="center"/>
    </xf>
    <xf numFmtId="0" fontId="93" fillId="0" borderId="77" xfId="0" applyFont="1" applyBorder="1" applyAlignment="1">
      <alignment vertical="center" wrapText="1"/>
    </xf>
    <xf numFmtId="0" fontId="96" fillId="0" borderId="7" xfId="0" applyFont="1" applyBorder="1" applyAlignment="1">
      <alignment vertical="center" wrapText="1"/>
    </xf>
    <xf numFmtId="0" fontId="93" fillId="0" borderId="7" xfId="0" applyFont="1" applyBorder="1" applyAlignment="1">
      <alignment horizontal="center" vertical="center" wrapText="1"/>
    </xf>
    <xf numFmtId="0" fontId="93" fillId="0" borderId="123" xfId="0" applyFont="1" applyBorder="1" applyAlignment="1">
      <alignment horizontal="center" vertical="center" wrapText="1"/>
    </xf>
    <xf numFmtId="0" fontId="93" fillId="0" borderId="106" xfId="0" applyFont="1" applyBorder="1" applyAlignment="1">
      <alignment vertical="center" wrapText="1"/>
    </xf>
    <xf numFmtId="3" fontId="93" fillId="36" borderId="106" xfId="0" applyNumberFormat="1" applyFont="1" applyFill="1" applyBorder="1" applyAlignment="1">
      <alignment vertical="center" wrapText="1"/>
    </xf>
    <xf numFmtId="14" fontId="95" fillId="3" borderId="106" xfId="8" quotePrefix="1" applyNumberFormat="1" applyFont="1" applyFill="1" applyBorder="1" applyAlignment="1" applyProtection="1">
      <alignment horizontal="left" vertical="center" wrapText="1" indent="2"/>
      <protection locked="0"/>
    </xf>
    <xf numFmtId="164" fontId="93" fillId="0" borderId="106" xfId="7" applyNumberFormat="1" applyFont="1" applyBorder="1" applyAlignment="1">
      <alignment vertical="center" wrapText="1"/>
    </xf>
    <xf numFmtId="14" fontId="95" fillId="3" borderId="106" xfId="8" quotePrefix="1" applyNumberFormat="1" applyFont="1" applyFill="1" applyBorder="1" applyAlignment="1" applyProtection="1">
      <alignment horizontal="left" vertical="center" wrapText="1" indent="3"/>
      <protection locked="0"/>
    </xf>
    <xf numFmtId="0" fontId="93" fillId="0" borderId="106" xfId="0" applyFont="1" applyFill="1" applyBorder="1" applyAlignment="1">
      <alignment horizontal="left" vertical="center" wrapText="1" indent="2"/>
    </xf>
    <xf numFmtId="164" fontId="93" fillId="0" borderId="106" xfId="7" applyNumberFormat="1" applyFont="1" applyFill="1" applyBorder="1" applyAlignment="1">
      <alignment vertical="center" wrapText="1"/>
    </xf>
    <xf numFmtId="0" fontId="93" fillId="0" borderId="123" xfId="0" applyFont="1" applyFill="1" applyBorder="1" applyAlignment="1">
      <alignment horizontal="center" vertical="center" wrapText="1"/>
    </xf>
    <xf numFmtId="0" fontId="93" fillId="0" borderId="106" xfId="0" applyFont="1" applyFill="1" applyBorder="1" applyAlignment="1">
      <alignment vertical="center" wrapText="1"/>
    </xf>
    <xf numFmtId="0" fontId="93" fillId="0" borderId="26" xfId="0" applyFont="1" applyBorder="1" applyAlignment="1">
      <alignment vertical="center" wrapText="1"/>
    </xf>
    <xf numFmtId="3" fontId="93" fillId="36" borderId="26" xfId="0" applyNumberFormat="1" applyFont="1" applyFill="1" applyBorder="1" applyAlignment="1">
      <alignment vertical="center" wrapText="1"/>
    </xf>
    <xf numFmtId="0" fontId="93" fillId="0" borderId="0" xfId="0" applyFont="1" applyFill="1" applyBorder="1" applyAlignment="1">
      <alignment wrapText="1"/>
    </xf>
    <xf numFmtId="0" fontId="95" fillId="0" borderId="0" xfId="0" applyFont="1" applyFill="1" applyBorder="1" applyAlignment="1">
      <alignment horizontal="center"/>
    </xf>
    <xf numFmtId="0" fontId="95" fillId="0" borderId="0" xfId="0" applyFont="1" applyFill="1" applyAlignment="1">
      <alignment horizontal="center"/>
    </xf>
    <xf numFmtId="0" fontId="103" fillId="0" borderId="0" xfId="0" applyFont="1" applyFill="1" applyAlignment="1">
      <alignment horizontal="center"/>
    </xf>
    <xf numFmtId="0" fontId="95" fillId="0" borderId="3" xfId="0" applyFont="1" applyFill="1" applyBorder="1" applyAlignment="1" applyProtection="1">
      <alignment horizontal="center" vertical="center" wrapText="1"/>
    </xf>
    <xf numFmtId="0" fontId="95" fillId="0" borderId="23" xfId="0" applyFont="1" applyFill="1" applyBorder="1" applyAlignment="1" applyProtection="1">
      <alignment horizontal="center" vertical="center" wrapText="1"/>
    </xf>
    <xf numFmtId="0" fontId="93" fillId="0" borderId="22" xfId="0" applyFont="1" applyFill="1" applyBorder="1" applyAlignment="1">
      <alignment horizontal="center" vertical="center"/>
    </xf>
    <xf numFmtId="0" fontId="98" fillId="0" borderId="10" xfId="0" applyNumberFormat="1" applyFont="1" applyFill="1" applyBorder="1" applyAlignment="1">
      <alignment vertical="center" wrapText="1"/>
    </xf>
    <xf numFmtId="164" fontId="98" fillId="36" borderId="106" xfId="7" applyNumberFormat="1" applyFont="1" applyFill="1" applyBorder="1" applyAlignment="1" applyProtection="1">
      <alignment horizontal="right"/>
    </xf>
    <xf numFmtId="164" fontId="98" fillId="36" borderId="121" xfId="7" applyNumberFormat="1" applyFont="1" applyFill="1" applyBorder="1" applyAlignment="1" applyProtection="1">
      <alignment horizontal="right"/>
    </xf>
    <xf numFmtId="0" fontId="95" fillId="0" borderId="10" xfId="0" applyNumberFormat="1" applyFont="1" applyFill="1" applyBorder="1" applyAlignment="1">
      <alignment horizontal="left" vertical="center" wrapText="1"/>
    </xf>
    <xf numFmtId="164" fontId="95" fillId="0" borderId="106" xfId="7" applyNumberFormat="1" applyFont="1" applyFill="1" applyBorder="1" applyAlignment="1" applyProtection="1">
      <alignment horizontal="right"/>
    </xf>
    <xf numFmtId="164" fontId="95" fillId="36" borderId="106" xfId="7" applyNumberFormat="1" applyFont="1" applyFill="1" applyBorder="1" applyAlignment="1" applyProtection="1">
      <alignment horizontal="right"/>
    </xf>
    <xf numFmtId="164" fontId="95" fillId="36" borderId="121" xfId="7" applyNumberFormat="1" applyFont="1" applyFill="1" applyBorder="1" applyAlignment="1" applyProtection="1">
      <alignment horizontal="right"/>
    </xf>
    <xf numFmtId="0" fontId="103" fillId="0" borderId="10" xfId="0" applyFont="1" applyFill="1" applyBorder="1" applyAlignment="1" applyProtection="1">
      <alignment horizontal="left" vertical="center" indent="1"/>
      <protection locked="0"/>
    </xf>
    <xf numFmtId="0" fontId="103" fillId="0" borderId="10" xfId="0" applyFont="1" applyFill="1" applyBorder="1" applyAlignment="1" applyProtection="1">
      <alignment horizontal="left" vertical="center"/>
      <protection locked="0"/>
    </xf>
    <xf numFmtId="0" fontId="98" fillId="0" borderId="29" xfId="0" applyNumberFormat="1" applyFont="1" applyFill="1" applyBorder="1" applyAlignment="1">
      <alignment vertical="center" wrapText="1"/>
    </xf>
    <xf numFmtId="164" fontId="98" fillId="36" borderId="26" xfId="7" applyNumberFormat="1" applyFont="1" applyFill="1" applyBorder="1" applyAlignment="1" applyProtection="1">
      <alignment horizontal="right"/>
    </xf>
    <xf numFmtId="164" fontId="98" fillId="36" borderId="27" xfId="7" applyNumberFormat="1" applyFont="1" applyFill="1" applyBorder="1" applyAlignment="1" applyProtection="1">
      <alignment horizontal="right"/>
    </xf>
    <xf numFmtId="14" fontId="93" fillId="0" borderId="0" xfId="0" applyNumberFormat="1" applyFont="1" applyBorder="1" applyAlignment="1">
      <alignment horizontal="left"/>
    </xf>
    <xf numFmtId="0" fontId="95" fillId="0" borderId="0" xfId="0" applyFont="1" applyFill="1" applyBorder="1"/>
    <xf numFmtId="0" fontId="98" fillId="0" borderId="0" xfId="0" applyFont="1" applyAlignment="1">
      <alignment horizontal="center"/>
    </xf>
    <xf numFmtId="0" fontId="95" fillId="0" borderId="0" xfId="0" applyFont="1" applyFill="1" applyBorder="1" applyProtection="1">
      <protection locked="0"/>
    </xf>
    <xf numFmtId="0" fontId="95" fillId="0" borderId="19" xfId="0" applyFont="1" applyFill="1" applyBorder="1" applyAlignment="1">
      <alignment horizontal="left" vertical="center" indent="1"/>
    </xf>
    <xf numFmtId="0" fontId="95" fillId="0" borderId="20" xfId="0" applyFont="1" applyFill="1" applyBorder="1" applyAlignment="1">
      <alignment horizontal="left" vertical="center"/>
    </xf>
    <xf numFmtId="0" fontId="95" fillId="0" borderId="123" xfId="0" applyFont="1" applyFill="1" applyBorder="1" applyAlignment="1">
      <alignment horizontal="left" vertical="center" indent="1"/>
    </xf>
    <xf numFmtId="0" fontId="95" fillId="0" borderId="106" xfId="0" applyFont="1" applyFill="1" applyBorder="1" applyAlignment="1">
      <alignment horizontal="left" vertical="center"/>
    </xf>
    <xf numFmtId="0" fontId="95" fillId="0" borderId="106" xfId="0" applyFont="1" applyFill="1" applyBorder="1" applyAlignment="1">
      <alignment horizontal="center" vertical="center" wrapText="1"/>
    </xf>
    <xf numFmtId="0" fontId="95" fillId="0" borderId="121" xfId="0" applyFont="1" applyFill="1" applyBorder="1" applyAlignment="1">
      <alignment horizontal="center" vertical="center" wrapText="1"/>
    </xf>
    <xf numFmtId="0" fontId="95" fillId="0" borderId="123" xfId="0" applyFont="1" applyFill="1" applyBorder="1" applyAlignment="1">
      <alignment horizontal="left" indent="1"/>
    </xf>
    <xf numFmtId="0" fontId="98" fillId="0" borderId="106" xfId="0" applyFont="1" applyFill="1" applyBorder="1" applyAlignment="1">
      <alignment horizontal="center"/>
    </xf>
    <xf numFmtId="38" fontId="95" fillId="0" borderId="106" xfId="0" applyNumberFormat="1" applyFont="1" applyFill="1" applyBorder="1" applyAlignment="1" applyProtection="1">
      <alignment horizontal="right"/>
      <protection locked="0"/>
    </xf>
    <xf numFmtId="38" fontId="95" fillId="0" borderId="121" xfId="0" applyNumberFormat="1" applyFont="1" applyFill="1" applyBorder="1" applyAlignment="1" applyProtection="1">
      <alignment horizontal="right"/>
      <protection locked="0"/>
    </xf>
    <xf numFmtId="0" fontId="95" fillId="0" borderId="106" xfId="0" applyFont="1" applyFill="1" applyBorder="1" applyAlignment="1">
      <alignment horizontal="left" wrapText="1" indent="1"/>
    </xf>
    <xf numFmtId="164" fontId="95" fillId="0" borderId="106" xfId="7" applyNumberFormat="1" applyFont="1" applyFill="1" applyBorder="1" applyAlignment="1" applyProtection="1">
      <alignment horizontal="right"/>
      <protection locked="0"/>
    </xf>
    <xf numFmtId="164" fontId="95" fillId="36" borderId="106" xfId="7" applyNumberFormat="1" applyFont="1" applyFill="1" applyBorder="1" applyAlignment="1">
      <alignment horizontal="right"/>
    </xf>
    <xf numFmtId="0" fontId="95" fillId="0" borderId="106" xfId="0" applyFont="1" applyFill="1" applyBorder="1" applyAlignment="1">
      <alignment horizontal="left" wrapText="1" indent="2"/>
    </xf>
    <xf numFmtId="0" fontId="98" fillId="0" borderId="106" xfId="0" applyFont="1" applyFill="1" applyBorder="1" applyAlignment="1"/>
    <xf numFmtId="164" fontId="98" fillId="36" borderId="106" xfId="7" applyNumberFormat="1" applyFont="1" applyFill="1" applyBorder="1" applyAlignment="1">
      <alignment horizontal="right"/>
    </xf>
    <xf numFmtId="164" fontId="95" fillId="0" borderId="121" xfId="7" applyNumberFormat="1" applyFont="1" applyFill="1" applyBorder="1" applyAlignment="1" applyProtection="1">
      <alignment horizontal="right"/>
    </xf>
    <xf numFmtId="0" fontId="98" fillId="0" borderId="106" xfId="0" applyFont="1" applyFill="1" applyBorder="1" applyAlignment="1">
      <alignment horizontal="left"/>
    </xf>
    <xf numFmtId="164" fontId="98" fillId="0" borderId="106" xfId="7" applyNumberFormat="1" applyFont="1" applyFill="1" applyBorder="1" applyAlignment="1">
      <alignment horizontal="center"/>
    </xf>
    <xf numFmtId="164" fontId="98" fillId="0" borderId="121" xfId="7" applyNumberFormat="1" applyFont="1" applyFill="1" applyBorder="1" applyAlignment="1">
      <alignment horizontal="center"/>
    </xf>
    <xf numFmtId="0" fontId="95" fillId="0" borderId="106" xfId="0" applyFont="1" applyFill="1" applyBorder="1" applyAlignment="1">
      <alignment horizontal="left" indent="1"/>
    </xf>
    <xf numFmtId="164" fontId="95" fillId="0" borderId="121" xfId="7" applyNumberFormat="1" applyFont="1" applyFill="1" applyBorder="1" applyAlignment="1" applyProtection="1">
      <alignment horizontal="right"/>
      <protection locked="0"/>
    </xf>
    <xf numFmtId="164" fontId="95" fillId="36" borderId="106" xfId="7" applyNumberFormat="1" applyFont="1" applyFill="1" applyBorder="1" applyAlignment="1" applyProtection="1"/>
    <xf numFmtId="164" fontId="95" fillId="0" borderId="106" xfId="7" applyNumberFormat="1" applyFont="1" applyFill="1" applyBorder="1" applyAlignment="1" applyProtection="1">
      <protection locked="0"/>
    </xf>
    <xf numFmtId="164" fontId="95" fillId="36" borderId="121" xfId="7" applyNumberFormat="1" applyFont="1" applyFill="1" applyBorder="1" applyAlignment="1" applyProtection="1"/>
    <xf numFmtId="0" fontId="100" fillId="0" borderId="0" xfId="0" applyFont="1" applyAlignment="1">
      <alignment horizontal="left" indent="1"/>
    </xf>
    <xf numFmtId="0" fontId="98" fillId="0" borderId="106" xfId="0" applyFont="1" applyFill="1" applyBorder="1" applyAlignment="1">
      <alignment horizontal="left" indent="1"/>
    </xf>
    <xf numFmtId="0" fontId="98" fillId="0" borderId="106" xfId="0" applyFont="1" applyFill="1" applyBorder="1" applyAlignment="1">
      <alignment horizontal="center" vertical="center" wrapText="1"/>
    </xf>
    <xf numFmtId="164" fontId="95" fillId="0" borderId="106" xfId="7" applyNumberFormat="1" applyFont="1" applyFill="1" applyBorder="1" applyAlignment="1" applyProtection="1">
      <alignment horizontal="right" vertical="center"/>
      <protection locked="0"/>
    </xf>
    <xf numFmtId="0" fontId="95" fillId="0" borderId="25" xfId="0" applyFont="1" applyFill="1" applyBorder="1" applyAlignment="1">
      <alignment horizontal="left" vertical="center" indent="1"/>
    </xf>
    <xf numFmtId="0" fontId="98" fillId="0" borderId="26" xfId="0" applyFont="1" applyFill="1" applyBorder="1" applyAlignment="1"/>
    <xf numFmtId="164" fontId="98" fillId="36" borderId="26" xfId="7" applyNumberFormat="1" applyFont="1" applyFill="1" applyBorder="1" applyAlignment="1">
      <alignment horizontal="right"/>
    </xf>
    <xf numFmtId="0" fontId="95" fillId="0" borderId="0" xfId="0" applyFont="1" applyFill="1" applyBorder="1" applyProtection="1"/>
    <xf numFmtId="0" fontId="98" fillId="0" borderId="0" xfId="0" applyFont="1" applyFill="1" applyBorder="1" applyAlignment="1" applyProtection="1">
      <alignment horizontal="center" vertical="center"/>
    </xf>
    <xf numFmtId="10" fontId="95" fillId="0" borderId="0" xfId="6" applyNumberFormat="1" applyFont="1" applyFill="1" applyBorder="1" applyProtection="1">
      <protection locked="0"/>
    </xf>
    <xf numFmtId="0" fontId="103" fillId="0" borderId="0" xfId="0" applyFont="1" applyFill="1" applyBorder="1" applyProtection="1">
      <protection locked="0"/>
    </xf>
    <xf numFmtId="0" fontId="98" fillId="0" borderId="19" xfId="0" applyFont="1" applyFill="1" applyBorder="1" applyAlignment="1" applyProtection="1">
      <alignment horizontal="center" vertical="center"/>
    </xf>
    <xf numFmtId="0" fontId="95" fillId="0" borderId="20" xfId="0" applyFont="1" applyFill="1" applyBorder="1" applyProtection="1"/>
    <xf numFmtId="0" fontId="95" fillId="0" borderId="22" xfId="0" applyFont="1" applyFill="1" applyBorder="1" applyAlignment="1" applyProtection="1">
      <alignment horizontal="left" indent="1"/>
    </xf>
    <xf numFmtId="0" fontId="98" fillId="0" borderId="8" xfId="0" applyFont="1" applyFill="1" applyBorder="1" applyAlignment="1" applyProtection="1">
      <alignment horizontal="center"/>
    </xf>
    <xf numFmtId="0" fontId="95" fillId="0" borderId="8" xfId="0" applyFont="1" applyFill="1" applyBorder="1" applyAlignment="1" applyProtection="1">
      <alignment horizontal="left" indent="1"/>
    </xf>
    <xf numFmtId="164" fontId="95" fillId="0" borderId="105" xfId="7" applyNumberFormat="1" applyFont="1" applyFill="1" applyBorder="1" applyAlignment="1" applyProtection="1">
      <alignment horizontal="right"/>
    </xf>
    <xf numFmtId="0" fontId="95" fillId="0" borderId="8" xfId="0" applyFont="1" applyFill="1" applyBorder="1" applyAlignment="1" applyProtection="1">
      <alignment horizontal="left" indent="2"/>
    </xf>
    <xf numFmtId="0" fontId="98" fillId="0" borderId="8" xfId="0" applyFont="1" applyFill="1" applyBorder="1" applyAlignment="1" applyProtection="1"/>
    <xf numFmtId="164" fontId="95" fillId="0" borderId="105" xfId="7" applyNumberFormat="1" applyFont="1" applyFill="1" applyBorder="1" applyAlignment="1" applyProtection="1">
      <alignment horizontal="right"/>
      <protection locked="0"/>
    </xf>
    <xf numFmtId="164" fontId="98" fillId="0" borderId="106" xfId="7" applyNumberFormat="1" applyFont="1" applyFill="1" applyBorder="1" applyAlignment="1" applyProtection="1">
      <alignment horizontal="right"/>
    </xf>
    <xf numFmtId="164" fontId="98" fillId="0" borderId="106" xfId="7" applyNumberFormat="1" applyFont="1" applyFill="1" applyBorder="1" applyAlignment="1" applyProtection="1">
      <alignment horizontal="right"/>
      <protection locked="0"/>
    </xf>
    <xf numFmtId="164" fontId="98" fillId="0" borderId="105" xfId="7" applyNumberFormat="1" applyFont="1" applyFill="1" applyBorder="1" applyAlignment="1" applyProtection="1">
      <alignment horizontal="right"/>
    </xf>
    <xf numFmtId="0" fontId="95" fillId="0" borderId="25" xfId="0" applyFont="1" applyFill="1" applyBorder="1" applyAlignment="1" applyProtection="1">
      <alignment horizontal="left" indent="1"/>
    </xf>
    <xf numFmtId="0" fontId="98" fillId="0" borderId="28" xfId="0" applyFont="1" applyFill="1" applyBorder="1" applyAlignment="1" applyProtection="1"/>
    <xf numFmtId="0" fontId="102" fillId="0" borderId="0" xfId="0" applyFont="1" applyAlignment="1">
      <alignment vertical="center"/>
    </xf>
    <xf numFmtId="173" fontId="3" fillId="0" borderId="127" xfId="0" applyNumberFormat="1" applyFont="1" applyBorder="1"/>
    <xf numFmtId="173" fontId="3" fillId="0" borderId="128" xfId="0" applyNumberFormat="1" applyFont="1" applyBorder="1"/>
    <xf numFmtId="173" fontId="107" fillId="0" borderId="127" xfId="20961" applyNumberFormat="1" applyFont="1" applyFill="1" applyBorder="1" applyAlignment="1"/>
    <xf numFmtId="173" fontId="108" fillId="0" borderId="127" xfId="0" applyNumberFormat="1" applyFont="1" applyBorder="1"/>
    <xf numFmtId="173" fontId="108" fillId="0" borderId="128" xfId="0" applyNumberFormat="1" applyFont="1" applyBorder="1"/>
    <xf numFmtId="164" fontId="98" fillId="0" borderId="26" xfId="7" applyNumberFormat="1" applyFont="1" applyFill="1" applyBorder="1" applyAlignment="1" applyProtection="1">
      <alignment horizontal="right"/>
    </xf>
    <xf numFmtId="0" fontId="93" fillId="0" borderId="21" xfId="0" applyFont="1" applyFill="1" applyBorder="1" applyAlignment="1">
      <alignment horizontal="center" vertical="center" wrapText="1"/>
    </xf>
    <xf numFmtId="0" fontId="95" fillId="0" borderId="123" xfId="0" applyFont="1" applyFill="1" applyBorder="1" applyAlignment="1">
      <alignment horizontal="center" vertical="center" wrapText="1"/>
    </xf>
    <xf numFmtId="0" fontId="98" fillId="0" borderId="129" xfId="0" applyFont="1" applyFill="1" applyBorder="1" applyAlignment="1">
      <alignment horizontal="center" vertical="center" wrapText="1"/>
    </xf>
    <xf numFmtId="169" fontId="95" fillId="37" borderId="130" xfId="20" applyFont="1" applyBorder="1"/>
    <xf numFmtId="0" fontId="99" fillId="0" borderId="129" xfId="0" applyFont="1" applyFill="1" applyBorder="1" applyAlignment="1">
      <alignment horizontal="left" vertical="center" wrapText="1"/>
    </xf>
    <xf numFmtId="0" fontId="95" fillId="0" borderId="123" xfId="0" applyFont="1" applyFill="1" applyBorder="1" applyAlignment="1">
      <alignment horizontal="right" vertical="center" wrapText="1"/>
    </xf>
    <xf numFmtId="0" fontId="95" fillId="0" borderId="129" xfId="0" applyFont="1" applyFill="1" applyBorder="1" applyAlignment="1">
      <alignment vertical="center" wrapText="1"/>
    </xf>
    <xf numFmtId="193" fontId="93" fillId="0" borderId="129" xfId="0" applyNumberFormat="1" applyFont="1" applyFill="1" applyBorder="1" applyAlignment="1" applyProtection="1">
      <alignment vertical="center" wrapText="1"/>
      <protection locked="0"/>
    </xf>
    <xf numFmtId="193" fontId="93" fillId="0" borderId="131" xfId="0" applyNumberFormat="1" applyFont="1" applyFill="1" applyBorder="1" applyAlignment="1" applyProtection="1">
      <alignment vertical="center" wrapText="1"/>
      <protection locked="0"/>
    </xf>
    <xf numFmtId="0" fontId="95" fillId="0" borderId="123" xfId="0" applyFont="1" applyBorder="1" applyAlignment="1">
      <alignment horizontal="right" vertical="center" wrapText="1"/>
    </xf>
    <xf numFmtId="0" fontId="95" fillId="0" borderId="129" xfId="0" applyFont="1" applyBorder="1" applyAlignment="1">
      <alignment vertical="center" wrapText="1"/>
    </xf>
    <xf numFmtId="10" fontId="95" fillId="0" borderId="129" xfId="20641" applyNumberFormat="1" applyFont="1" applyFill="1" applyBorder="1" applyAlignment="1" applyProtection="1">
      <alignment vertical="center" wrapText="1"/>
      <protection locked="0"/>
    </xf>
    <xf numFmtId="10" fontId="95" fillId="0" borderId="129" xfId="20641" applyNumberFormat="1" applyFont="1" applyBorder="1" applyAlignment="1" applyProtection="1">
      <alignment vertical="center" wrapText="1"/>
      <protection locked="0"/>
    </xf>
    <xf numFmtId="10" fontId="95" fillId="0" borderId="131" xfId="20641" applyNumberFormat="1" applyFont="1" applyBorder="1" applyAlignment="1" applyProtection="1">
      <alignment vertical="center" wrapText="1"/>
      <protection locked="0"/>
    </xf>
    <xf numFmtId="0" fontId="95" fillId="2" borderId="123" xfId="0" applyFont="1" applyFill="1" applyBorder="1" applyAlignment="1">
      <alignment horizontal="right" vertical="center"/>
    </xf>
    <xf numFmtId="0" fontId="95" fillId="2" borderId="129" xfId="0" applyFont="1" applyFill="1" applyBorder="1" applyAlignment="1">
      <alignment vertical="center"/>
    </xf>
    <xf numFmtId="10" fontId="95" fillId="0" borderId="131" xfId="20641" applyNumberFormat="1" applyFont="1" applyFill="1" applyBorder="1" applyAlignment="1" applyProtection="1">
      <alignment vertical="center" wrapText="1"/>
      <protection locked="0"/>
    </xf>
    <xf numFmtId="193" fontId="95" fillId="2" borderId="129" xfId="0" applyNumberFormat="1" applyFont="1" applyFill="1" applyBorder="1" applyAlignment="1" applyProtection="1">
      <alignment vertical="center"/>
      <protection locked="0"/>
    </xf>
    <xf numFmtId="0" fontId="98" fillId="0" borderId="123" xfId="0" applyFont="1" applyFill="1" applyBorder="1" applyAlignment="1">
      <alignment horizontal="center" vertical="center" wrapText="1"/>
    </xf>
    <xf numFmtId="0" fontId="95" fillId="0" borderId="129" xfId="0" applyFont="1" applyFill="1" applyBorder="1" applyAlignment="1">
      <alignment horizontal="left" vertical="center" wrapText="1"/>
    </xf>
    <xf numFmtId="164" fontId="95" fillId="0" borderId="129" xfId="7" applyNumberFormat="1" applyFont="1" applyFill="1" applyBorder="1" applyAlignment="1" applyProtection="1">
      <alignment horizontal="right" vertical="center" wrapText="1"/>
      <protection locked="0"/>
    </xf>
    <xf numFmtId="164" fontId="95" fillId="0" borderId="131" xfId="7" applyNumberFormat="1" applyFont="1" applyFill="1" applyBorder="1" applyAlignment="1" applyProtection="1">
      <alignment horizontal="right" vertical="center" wrapText="1"/>
      <protection locked="0"/>
    </xf>
    <xf numFmtId="10" fontId="95" fillId="0" borderId="27" xfId="20641" applyNumberFormat="1" applyFont="1" applyFill="1" applyBorder="1" applyAlignment="1" applyProtection="1">
      <alignment vertical="center"/>
      <protection locked="0"/>
    </xf>
    <xf numFmtId="0" fontId="88" fillId="0" borderId="74" xfId="0" applyFont="1" applyBorder="1" applyAlignment="1">
      <alignment horizontal="left" vertical="center" wrapText="1"/>
    </xf>
    <xf numFmtId="0" fontId="88" fillId="0" borderId="73" xfId="0" applyFont="1" applyBorder="1" applyAlignment="1">
      <alignment horizontal="left" vertical="center" wrapText="1"/>
    </xf>
    <xf numFmtId="0" fontId="95" fillId="0" borderId="30" xfId="0" applyFont="1" applyFill="1" applyBorder="1" applyAlignment="1" applyProtection="1">
      <alignment horizontal="center"/>
    </xf>
    <xf numFmtId="0" fontId="95" fillId="0" borderId="31" xfId="0" applyFont="1" applyFill="1" applyBorder="1" applyAlignment="1" applyProtection="1">
      <alignment horizontal="center"/>
    </xf>
    <xf numFmtId="0" fontId="95" fillId="0" borderId="33" xfId="0" applyFont="1" applyFill="1" applyBorder="1" applyAlignment="1" applyProtection="1">
      <alignment horizontal="center"/>
    </xf>
    <xf numFmtId="0" fontId="95" fillId="0" borderId="32" xfId="0" applyFont="1" applyFill="1" applyBorder="1" applyAlignment="1" applyProtection="1">
      <alignment horizontal="center"/>
    </xf>
    <xf numFmtId="0" fontId="96" fillId="0" borderId="4" xfId="0" applyFont="1" applyBorder="1" applyAlignment="1">
      <alignment horizontal="center" vertical="center"/>
    </xf>
    <xf numFmtId="0" fontId="96" fillId="0" borderId="77" xfId="0" applyFont="1" applyBorder="1" applyAlignment="1">
      <alignment horizontal="center" vertical="center"/>
    </xf>
    <xf numFmtId="0" fontId="98" fillId="0" borderId="5" xfId="0" applyFont="1" applyFill="1" applyBorder="1" applyAlignment="1">
      <alignment horizontal="center" vertical="center"/>
    </xf>
    <xf numFmtId="0" fontId="98" fillId="0" borderId="7" xfId="0" applyFont="1" applyFill="1" applyBorder="1" applyAlignment="1">
      <alignment horizontal="center" vertical="center"/>
    </xf>
    <xf numFmtId="0" fontId="98" fillId="0" borderId="20" xfId="0" applyFont="1" applyFill="1" applyBorder="1" applyAlignment="1" applyProtection="1">
      <alignment horizontal="center"/>
    </xf>
    <xf numFmtId="0" fontId="98" fillId="0" borderId="21" xfId="0" applyFont="1" applyFill="1" applyBorder="1" applyAlignment="1" applyProtection="1">
      <alignment horizontal="center"/>
    </xf>
    <xf numFmtId="0" fontId="98" fillId="0" borderId="30" xfId="0" applyFont="1" applyBorder="1" applyAlignment="1">
      <alignment horizontal="center" wrapText="1"/>
    </xf>
    <xf numFmtId="0" fontId="95" fillId="0" borderId="32" xfId="0" applyFont="1" applyBorder="1" applyAlignment="1">
      <alignment horizontal="center"/>
    </xf>
    <xf numFmtId="0" fontId="95" fillId="0" borderId="3" xfId="0" applyFont="1" applyBorder="1" applyAlignment="1">
      <alignment wrapText="1"/>
    </xf>
    <xf numFmtId="0" fontId="93" fillId="0" borderId="23" xfId="0" applyFont="1" applyBorder="1" applyAlignment="1"/>
    <xf numFmtId="0" fontId="98" fillId="0" borderId="8" xfId="0" applyFont="1" applyBorder="1" applyAlignment="1">
      <alignment horizontal="center" wrapText="1"/>
    </xf>
    <xf numFmtId="0" fontId="95" fillId="0" borderId="24" xfId="0" applyFont="1" applyBorder="1" applyAlignment="1">
      <alignment horizontal="center"/>
    </xf>
    <xf numFmtId="0" fontId="98" fillId="0" borderId="8" xfId="0" applyFont="1" applyBorder="1" applyAlignment="1">
      <alignment horizontal="center" vertical="center" wrapText="1"/>
    </xf>
    <xf numFmtId="0" fontId="98" fillId="0" borderId="24" xfId="0" applyFont="1" applyBorder="1" applyAlignment="1">
      <alignment horizontal="center" vertical="center" wrapText="1"/>
    </xf>
    <xf numFmtId="0" fontId="93" fillId="0" borderId="106" xfId="0" applyFont="1" applyFill="1" applyBorder="1" applyAlignment="1">
      <alignment horizontal="center" vertical="center" wrapText="1"/>
    </xf>
    <xf numFmtId="0" fontId="93" fillId="0" borderId="107" xfId="0" applyFont="1" applyFill="1" applyBorder="1" applyAlignment="1">
      <alignment horizontal="center"/>
    </xf>
    <xf numFmtId="0" fontId="93" fillId="0" borderId="24" xfId="0" applyFont="1" applyFill="1" applyBorder="1" applyAlignment="1">
      <alignment horizontal="center"/>
    </xf>
    <xf numFmtId="0" fontId="96" fillId="36" borderId="125" xfId="0" applyFont="1" applyFill="1" applyBorder="1" applyAlignment="1">
      <alignment horizontal="center" vertical="center" wrapText="1"/>
    </xf>
    <xf numFmtId="0" fontId="96" fillId="36" borderId="33" xfId="0" applyFont="1" applyFill="1" applyBorder="1" applyAlignment="1">
      <alignment horizontal="center" vertical="center" wrapText="1"/>
    </xf>
    <xf numFmtId="0" fontId="96" fillId="36" borderId="122" xfId="0" applyFont="1" applyFill="1" applyBorder="1" applyAlignment="1">
      <alignment horizontal="center" vertical="center" wrapText="1"/>
    </xf>
    <xf numFmtId="0" fontId="96" fillId="36" borderId="105" xfId="0" applyFont="1" applyFill="1" applyBorder="1" applyAlignment="1">
      <alignment horizontal="center" vertical="center" wrapText="1"/>
    </xf>
    <xf numFmtId="0" fontId="95" fillId="3" borderId="75" xfId="13" applyFont="1" applyFill="1" applyBorder="1" applyAlignment="1" applyProtection="1">
      <alignment horizontal="center" vertical="center" wrapText="1"/>
      <protection locked="0"/>
    </xf>
    <xf numFmtId="0" fontId="95" fillId="3" borderId="72" xfId="13" applyFont="1" applyFill="1" applyBorder="1" applyAlignment="1" applyProtection="1">
      <alignment horizontal="center" vertical="center" wrapText="1"/>
      <protection locked="0"/>
    </xf>
    <xf numFmtId="9" fontId="93" fillId="0" borderId="8" xfId="0" applyNumberFormat="1" applyFont="1" applyBorder="1" applyAlignment="1">
      <alignment horizontal="center" vertical="center"/>
    </xf>
    <xf numFmtId="9" fontId="93" fillId="0" borderId="10" xfId="0" applyNumberFormat="1" applyFont="1" applyBorder="1" applyAlignment="1">
      <alignment horizontal="center" vertical="center"/>
    </xf>
    <xf numFmtId="0" fontId="93" fillId="0" borderId="2" xfId="0" applyFont="1" applyBorder="1" applyAlignment="1">
      <alignment horizontal="center" vertical="center" wrapText="1"/>
    </xf>
    <xf numFmtId="0" fontId="93" fillId="0" borderId="7" xfId="0" applyFont="1" applyBorder="1" applyAlignment="1">
      <alignment horizontal="center" vertical="center" wrapText="1"/>
    </xf>
    <xf numFmtId="164" fontId="98" fillId="3" borderId="19" xfId="1" applyNumberFormat="1" applyFont="1" applyFill="1" applyBorder="1" applyAlignment="1" applyProtection="1">
      <alignment horizontal="center"/>
      <protection locked="0"/>
    </xf>
    <xf numFmtId="164" fontId="98" fillId="3" borderId="20" xfId="1" applyNumberFormat="1" applyFont="1" applyFill="1" applyBorder="1" applyAlignment="1" applyProtection="1">
      <alignment horizontal="center"/>
      <protection locked="0"/>
    </xf>
    <xf numFmtId="164" fontId="98" fillId="3" borderId="21" xfId="1" applyNumberFormat="1" applyFont="1" applyFill="1" applyBorder="1" applyAlignment="1" applyProtection="1">
      <alignment horizontal="center"/>
      <protection locked="0"/>
    </xf>
    <xf numFmtId="0" fontId="96" fillId="0" borderId="56" xfId="0" applyFont="1" applyBorder="1" applyAlignment="1">
      <alignment horizontal="center" vertical="center" wrapText="1"/>
    </xf>
    <xf numFmtId="0" fontId="96" fillId="0" borderId="57" xfId="0" applyFont="1" applyBorder="1" applyAlignment="1">
      <alignment horizontal="center" vertical="center" wrapText="1"/>
    </xf>
    <xf numFmtId="164" fontId="98" fillId="0" borderId="98" xfId="1" applyNumberFormat="1" applyFont="1" applyFill="1" applyBorder="1" applyAlignment="1" applyProtection="1">
      <alignment horizontal="center" vertical="center" wrapText="1"/>
      <protection locked="0"/>
    </xf>
    <xf numFmtId="164" fontId="98" fillId="0" borderId="99" xfId="1" applyNumberFormat="1" applyFont="1" applyFill="1" applyBorder="1" applyAlignment="1" applyProtection="1">
      <alignment horizontal="center" vertical="center" wrapText="1"/>
      <protection locked="0"/>
    </xf>
    <xf numFmtId="0" fontId="93" fillId="0" borderId="2" xfId="0" applyFont="1" applyFill="1" applyBorder="1" applyAlignment="1">
      <alignment horizontal="center" vertical="center" wrapText="1"/>
    </xf>
    <xf numFmtId="0" fontId="93" fillId="0" borderId="7" xfId="0" applyFont="1" applyFill="1" applyBorder="1" applyAlignment="1">
      <alignment horizontal="center" vertical="center" wrapText="1"/>
    </xf>
    <xf numFmtId="0" fontId="93" fillId="0" borderId="75" xfId="0" applyFont="1" applyFill="1" applyBorder="1" applyAlignment="1">
      <alignment horizontal="center" vertical="center" wrapText="1"/>
    </xf>
    <xf numFmtId="0" fontId="93" fillId="0" borderId="72" xfId="0" applyFont="1" applyFill="1" applyBorder="1" applyAlignment="1">
      <alignment horizontal="center" vertical="center" wrapText="1"/>
    </xf>
    <xf numFmtId="0" fontId="93" fillId="0" borderId="8" xfId="0" applyFont="1" applyFill="1" applyBorder="1" applyAlignment="1">
      <alignment horizontal="center" wrapText="1"/>
    </xf>
    <xf numFmtId="0" fontId="93" fillId="0" borderId="10" xfId="0" applyFont="1" applyFill="1" applyBorder="1" applyAlignment="1">
      <alignment horizontal="center" wrapText="1"/>
    </xf>
    <xf numFmtId="0" fontId="93" fillId="0" borderId="68" xfId="0" applyFont="1" applyFill="1" applyBorder="1" applyAlignment="1">
      <alignment horizontal="center" vertical="center" wrapText="1"/>
    </xf>
    <xf numFmtId="0" fontId="93" fillId="0" borderId="61" xfId="0" applyFont="1" applyFill="1" applyBorder="1" applyAlignment="1">
      <alignment horizontal="center" vertical="center" wrapText="1"/>
    </xf>
    <xf numFmtId="0" fontId="93" fillId="0" borderId="113" xfId="0" applyFont="1" applyFill="1" applyBorder="1" applyAlignment="1">
      <alignment horizontal="center" vertical="center" wrapText="1"/>
    </xf>
    <xf numFmtId="0" fontId="102" fillId="0" borderId="60" xfId="0" applyFont="1" applyFill="1" applyBorder="1" applyAlignment="1">
      <alignment horizontal="left" vertical="center"/>
    </xf>
    <xf numFmtId="0" fontId="102" fillId="0" borderId="61" xfId="0" applyFont="1" applyFill="1" applyBorder="1" applyAlignment="1">
      <alignment horizontal="left" vertical="center"/>
    </xf>
    <xf numFmtId="0" fontId="90" fillId="0" borderId="8" xfId="0" applyFont="1" applyFill="1" applyBorder="1" applyAlignment="1">
      <alignment horizontal="left" vertical="center" wrapText="1"/>
    </xf>
    <xf numFmtId="0" fontId="90" fillId="0" borderId="10" xfId="0" applyFont="1" applyFill="1" applyBorder="1" applyAlignment="1">
      <alignment horizontal="left" vertical="center" wrapText="1"/>
    </xf>
    <xf numFmtId="0" fontId="90" fillId="0" borderId="3" xfId="0" applyFont="1" applyFill="1" applyBorder="1" applyAlignment="1">
      <alignment horizontal="left" vertical="center" wrapText="1"/>
    </xf>
    <xf numFmtId="0" fontId="89" fillId="76" borderId="81" xfId="0" applyFont="1" applyFill="1" applyBorder="1" applyAlignment="1">
      <alignment horizontal="center" vertical="center" wrapText="1"/>
    </xf>
    <xf numFmtId="0" fontId="89" fillId="76" borderId="82" xfId="0" applyFont="1" applyFill="1" applyBorder="1" applyAlignment="1">
      <alignment horizontal="center" vertical="center" wrapText="1"/>
    </xf>
    <xf numFmtId="0" fontId="89" fillId="76" borderId="83" xfId="0" applyFont="1" applyFill="1" applyBorder="1" applyAlignment="1">
      <alignment horizontal="center" vertical="center" wrapText="1"/>
    </xf>
    <xf numFmtId="0" fontId="90" fillId="3" borderId="8" xfId="0" applyFont="1" applyFill="1" applyBorder="1" applyAlignment="1">
      <alignment vertical="center" wrapText="1"/>
    </xf>
    <xf numFmtId="0" fontId="90" fillId="3" borderId="10" xfId="0" applyFont="1" applyFill="1" applyBorder="1" applyAlignment="1">
      <alignment vertical="center" wrapText="1"/>
    </xf>
    <xf numFmtId="0" fontId="90" fillId="0" borderId="8" xfId="0" applyFont="1" applyFill="1" applyBorder="1" applyAlignment="1">
      <alignment horizontal="left"/>
    </xf>
    <xf numFmtId="0" fontId="90" fillId="0" borderId="10" xfId="0" applyFont="1" applyFill="1" applyBorder="1" applyAlignment="1">
      <alignment horizontal="left"/>
    </xf>
    <xf numFmtId="0" fontId="89" fillId="0" borderId="78" xfId="0" applyFont="1" applyFill="1" applyBorder="1" applyAlignment="1">
      <alignment horizontal="center" vertical="center"/>
    </xf>
    <xf numFmtId="0" fontId="89" fillId="0" borderId="79" xfId="0" applyFont="1" applyFill="1" applyBorder="1" applyAlignment="1">
      <alignment horizontal="center" vertical="center"/>
    </xf>
    <xf numFmtId="0" fontId="89" fillId="0" borderId="80" xfId="0" applyFont="1" applyFill="1" applyBorder="1" applyAlignment="1">
      <alignment horizontal="center" vertical="center"/>
    </xf>
    <xf numFmtId="0" fontId="90" fillId="0" borderId="59"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0" borderId="59" xfId="0" applyFont="1" applyFill="1" applyBorder="1" applyAlignment="1">
      <alignment vertical="center" wrapText="1"/>
    </xf>
    <xf numFmtId="0" fontId="90" fillId="0" borderId="11" xfId="0" applyFont="1" applyFill="1" applyBorder="1" applyAlignment="1">
      <alignment vertical="center" wrapText="1"/>
    </xf>
    <xf numFmtId="0" fontId="90" fillId="0" borderId="8" xfId="0" applyFont="1" applyFill="1" applyBorder="1" applyAlignment="1">
      <alignment vertical="center" wrapText="1"/>
    </xf>
    <xf numFmtId="0" fontId="90" fillId="0" borderId="10" xfId="0" applyFont="1" applyFill="1" applyBorder="1" applyAlignment="1">
      <alignment vertical="center" wrapText="1"/>
    </xf>
    <xf numFmtId="0" fontId="90" fillId="3" borderId="85" xfId="0" applyFont="1" applyFill="1" applyBorder="1" applyAlignment="1">
      <alignment horizontal="left" vertical="center" wrapText="1"/>
    </xf>
    <xf numFmtId="0" fontId="90" fillId="3" borderId="86" xfId="0" applyFont="1" applyFill="1" applyBorder="1" applyAlignment="1">
      <alignment horizontal="left" vertical="center" wrapText="1"/>
    </xf>
    <xf numFmtId="0" fontId="90" fillId="0" borderId="88" xfId="0" applyFont="1" applyFill="1" applyBorder="1" applyAlignment="1">
      <alignment horizontal="left" vertical="center" wrapText="1"/>
    </xf>
    <xf numFmtId="0" fontId="90" fillId="0" borderId="89" xfId="0" applyFont="1" applyFill="1" applyBorder="1" applyAlignment="1">
      <alignment horizontal="left" vertical="center" wrapText="1"/>
    </xf>
    <xf numFmtId="0" fontId="90" fillId="0" borderId="85" xfId="0" applyFont="1" applyFill="1" applyBorder="1" applyAlignment="1">
      <alignment vertical="center" wrapText="1"/>
    </xf>
    <xf numFmtId="0" fontId="90" fillId="0" borderId="86" xfId="0" applyFont="1" applyFill="1" applyBorder="1" applyAlignment="1">
      <alignment vertical="center" wrapText="1"/>
    </xf>
    <xf numFmtId="0" fontId="90" fillId="0" borderId="85" xfId="0" applyFont="1" applyFill="1" applyBorder="1" applyAlignment="1">
      <alignment horizontal="left" vertical="center" wrapText="1"/>
    </xf>
    <xf numFmtId="0" fontId="90" fillId="0" borderId="86" xfId="0" applyFont="1" applyFill="1" applyBorder="1" applyAlignment="1">
      <alignment horizontal="left" vertical="center" wrapText="1"/>
    </xf>
    <xf numFmtId="0" fontId="89" fillId="76" borderId="90" xfId="0" applyFont="1" applyFill="1" applyBorder="1" applyAlignment="1">
      <alignment horizontal="center" vertical="center" wrapText="1"/>
    </xf>
    <xf numFmtId="0" fontId="89" fillId="76" borderId="0" xfId="0" applyFont="1" applyFill="1" applyBorder="1" applyAlignment="1">
      <alignment horizontal="center" vertical="center" wrapText="1"/>
    </xf>
    <xf numFmtId="0" fontId="89" fillId="76" borderId="91" xfId="0" applyFont="1" applyFill="1" applyBorder="1" applyAlignment="1">
      <alignment horizontal="center" vertical="center" wrapText="1"/>
    </xf>
    <xf numFmtId="0" fontId="89" fillId="76" borderId="95" xfId="0" applyFont="1" applyFill="1" applyBorder="1" applyAlignment="1">
      <alignment horizontal="center" vertical="center"/>
    </xf>
    <xf numFmtId="0" fontId="89" fillId="76" borderId="96" xfId="0" applyFont="1" applyFill="1" applyBorder="1" applyAlignment="1">
      <alignment horizontal="center" vertical="center"/>
    </xf>
    <xf numFmtId="0" fontId="89" fillId="76" borderId="97" xfId="0" applyFont="1" applyFill="1" applyBorder="1" applyAlignment="1">
      <alignment horizontal="center" vertical="center"/>
    </xf>
    <xf numFmtId="0" fontId="90" fillId="0" borderId="107" xfId="0" applyFont="1" applyFill="1" applyBorder="1" applyAlignment="1">
      <alignment horizontal="left" vertical="center" wrapText="1"/>
    </xf>
    <xf numFmtId="0" fontId="90" fillId="0" borderId="105" xfId="0" applyFont="1" applyFill="1" applyBorder="1" applyAlignment="1">
      <alignment horizontal="left" vertical="center" wrapText="1"/>
    </xf>
    <xf numFmtId="0" fontId="89" fillId="0" borderId="93" xfId="0" applyFont="1" applyFill="1" applyBorder="1" applyAlignment="1">
      <alignment horizontal="center" vertical="center"/>
    </xf>
    <xf numFmtId="0" fontId="90" fillId="78" borderId="8" xfId="0" applyFont="1" applyFill="1" applyBorder="1" applyAlignment="1">
      <alignment vertical="center" wrapText="1"/>
    </xf>
    <xf numFmtId="0" fontId="90" fillId="78" borderId="10" xfId="0" applyFont="1" applyFill="1" applyBorder="1" applyAlignment="1">
      <alignment vertical="center" wrapText="1"/>
    </xf>
    <xf numFmtId="0" fontId="90" fillId="3" borderId="8" xfId="0" applyFont="1" applyFill="1" applyBorder="1" applyAlignment="1">
      <alignment horizontal="left" vertical="center" wrapText="1"/>
    </xf>
    <xf numFmtId="0" fontId="90"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22</xdr:row>
      <xdr:rowOff>104775</xdr:rowOff>
    </xdr:from>
    <xdr:ext cx="76200" cy="219075"/>
    <xdr:sp macro="" textlink="">
      <xdr:nvSpPr>
        <xdr:cNvPr id="2" name="Text Box 2">
          <a:extLst>
            <a:ext uri="{FF2B5EF4-FFF2-40B4-BE49-F238E27FC236}">
              <a16:creationId xmlns:a16="http://schemas.microsoft.com/office/drawing/2014/main" id="{00000000-0008-0000-0F00-000002000000}"/>
            </a:ext>
          </a:extLst>
        </xdr:cNvPr>
        <xdr:cNvSpPr txBox="1">
          <a:spLocks noChangeArrowheads="1"/>
        </xdr:cNvSpPr>
      </xdr:nvSpPr>
      <xdr:spPr bwMode="auto">
        <a:xfrm>
          <a:off x="1174432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125920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4" name="Text Box 2">
          <a:extLst>
            <a:ext uri="{FF2B5EF4-FFF2-40B4-BE49-F238E27FC236}">
              <a16:creationId xmlns:a16="http://schemas.microsoft.com/office/drawing/2014/main" id="{00000000-0008-0000-0F00-000004000000}"/>
            </a:ext>
          </a:extLst>
        </xdr:cNvPr>
        <xdr:cNvSpPr txBox="1">
          <a:spLocks noChangeArrowheads="1"/>
        </xdr:cNvSpPr>
      </xdr:nvSpPr>
      <xdr:spPr bwMode="auto">
        <a:xfrm>
          <a:off x="92011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5" name="Text Box 2">
          <a:extLst>
            <a:ext uri="{FF2B5EF4-FFF2-40B4-BE49-F238E27FC236}">
              <a16:creationId xmlns:a16="http://schemas.microsoft.com/office/drawing/2014/main" id="{00000000-0008-0000-0F00-000005000000}"/>
            </a:ext>
          </a:extLst>
        </xdr:cNvPr>
        <xdr:cNvSpPr txBox="1">
          <a:spLocks noChangeArrowheads="1"/>
        </xdr:cNvSpPr>
      </xdr:nvSpPr>
      <xdr:spPr bwMode="auto">
        <a:xfrm>
          <a:off x="100488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6" name="Text Box 2">
          <a:extLst>
            <a:ext uri="{FF2B5EF4-FFF2-40B4-BE49-F238E27FC236}">
              <a16:creationId xmlns:a16="http://schemas.microsoft.com/office/drawing/2014/main" id="{00000000-0008-0000-0F00-000006000000}"/>
            </a:ext>
          </a:extLst>
        </xdr:cNvPr>
        <xdr:cNvSpPr txBox="1">
          <a:spLocks noChangeArrowheads="1"/>
        </xdr:cNvSpPr>
      </xdr:nvSpPr>
      <xdr:spPr bwMode="auto">
        <a:xfrm>
          <a:off x="1089660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7" name="Text Box 2">
          <a:extLst>
            <a:ext uri="{FF2B5EF4-FFF2-40B4-BE49-F238E27FC236}">
              <a16:creationId xmlns:a16="http://schemas.microsoft.com/office/drawing/2014/main" id="{00000000-0008-0000-0F00-000007000000}"/>
            </a:ext>
          </a:extLst>
        </xdr:cNvPr>
        <xdr:cNvSpPr txBox="1">
          <a:spLocks noChangeArrowheads="1"/>
        </xdr:cNvSpPr>
      </xdr:nvSpPr>
      <xdr:spPr bwMode="auto">
        <a:xfrm>
          <a:off x="134397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activeCell="I30" sqref="I30"/>
      <selection pane="topRight" activeCell="I30" sqref="I30"/>
      <selection pane="bottomLeft" activeCell="I30" sqref="I30"/>
      <selection pane="bottomRight" activeCell="F10" sqref="F10"/>
    </sheetView>
  </sheetViews>
  <sheetFormatPr defaultColWidth="8.85546875" defaultRowHeight="15"/>
  <cols>
    <col min="1" max="1" width="10.28515625" style="1" customWidth="1"/>
    <col min="2" max="2" width="129.85546875" customWidth="1"/>
    <col min="3" max="3" width="26.85546875" customWidth="1"/>
    <col min="7" max="7" width="10.28515625" customWidth="1"/>
  </cols>
  <sheetData>
    <row r="1" spans="1:3" ht="15.75">
      <c r="A1" s="4"/>
      <c r="B1" s="10" t="s">
        <v>256</v>
      </c>
      <c r="C1" s="5"/>
    </row>
    <row r="2" spans="1:3" s="7" customFormat="1" ht="15.75">
      <c r="A2" s="24">
        <v>1</v>
      </c>
      <c r="B2" s="8" t="s">
        <v>257</v>
      </c>
      <c r="C2" s="39" t="s">
        <v>616</v>
      </c>
    </row>
    <row r="3" spans="1:3" s="7" customFormat="1" ht="15.75">
      <c r="A3" s="24">
        <v>2</v>
      </c>
      <c r="B3" s="9" t="s">
        <v>258</v>
      </c>
      <c r="C3" s="39" t="s">
        <v>617</v>
      </c>
    </row>
    <row r="4" spans="1:3" s="7" customFormat="1" ht="15.75">
      <c r="A4" s="24">
        <v>3</v>
      </c>
      <c r="B4" s="9" t="s">
        <v>259</v>
      </c>
      <c r="C4" s="39" t="s">
        <v>618</v>
      </c>
    </row>
    <row r="5" spans="1:3" s="7" customFormat="1" ht="15.75">
      <c r="A5" s="25">
        <v>4</v>
      </c>
      <c r="B5" s="12" t="s">
        <v>260</v>
      </c>
      <c r="C5" s="40" t="s">
        <v>619</v>
      </c>
    </row>
    <row r="6" spans="1:3" s="11" customFormat="1" ht="65.25" customHeight="1">
      <c r="A6" s="494" t="s">
        <v>494</v>
      </c>
      <c r="B6" s="495"/>
      <c r="C6" s="495"/>
    </row>
    <row r="7" spans="1:3">
      <c r="A7" s="31" t="s">
        <v>406</v>
      </c>
      <c r="B7" s="32" t="s">
        <v>261</v>
      </c>
    </row>
    <row r="8" spans="1:3">
      <c r="A8" s="33">
        <v>1</v>
      </c>
      <c r="B8" s="30" t="s">
        <v>225</v>
      </c>
    </row>
    <row r="9" spans="1:3">
      <c r="A9" s="33">
        <v>2</v>
      </c>
      <c r="B9" s="30" t="s">
        <v>262</v>
      </c>
    </row>
    <row r="10" spans="1:3">
      <c r="A10" s="33">
        <v>3</v>
      </c>
      <c r="B10" s="30" t="s">
        <v>263</v>
      </c>
    </row>
    <row r="11" spans="1:3">
      <c r="A11" s="33">
        <v>4</v>
      </c>
      <c r="B11" s="30" t="s">
        <v>264</v>
      </c>
      <c r="C11" s="6"/>
    </row>
    <row r="12" spans="1:3">
      <c r="A12" s="33">
        <v>5</v>
      </c>
      <c r="B12" s="30" t="s">
        <v>189</v>
      </c>
    </row>
    <row r="13" spans="1:3">
      <c r="A13" s="33">
        <v>6</v>
      </c>
      <c r="B13" s="34" t="s">
        <v>150</v>
      </c>
    </row>
    <row r="14" spans="1:3">
      <c r="A14" s="33">
        <v>7</v>
      </c>
      <c r="B14" s="30" t="s">
        <v>265</v>
      </c>
    </row>
    <row r="15" spans="1:3">
      <c r="A15" s="33">
        <v>8</v>
      </c>
      <c r="B15" s="30" t="s">
        <v>268</v>
      </c>
    </row>
    <row r="16" spans="1:3">
      <c r="A16" s="33">
        <v>9</v>
      </c>
      <c r="B16" s="30" t="s">
        <v>88</v>
      </c>
    </row>
    <row r="17" spans="1:2">
      <c r="A17" s="35" t="s">
        <v>551</v>
      </c>
      <c r="B17" s="30" t="s">
        <v>531</v>
      </c>
    </row>
    <row r="18" spans="1:2">
      <c r="A18" s="33">
        <v>10</v>
      </c>
      <c r="B18" s="30" t="s">
        <v>271</v>
      </c>
    </row>
    <row r="19" spans="1:2">
      <c r="A19" s="33">
        <v>11</v>
      </c>
      <c r="B19" s="34" t="s">
        <v>252</v>
      </c>
    </row>
    <row r="20" spans="1:2">
      <c r="A20" s="33">
        <v>12</v>
      </c>
      <c r="B20" s="34" t="s">
        <v>249</v>
      </c>
    </row>
    <row r="21" spans="1:2">
      <c r="A21" s="33">
        <v>13</v>
      </c>
      <c r="B21" s="36" t="s">
        <v>464</v>
      </c>
    </row>
    <row r="22" spans="1:2">
      <c r="A22" s="33">
        <v>14</v>
      </c>
      <c r="B22" s="37" t="s">
        <v>524</v>
      </c>
    </row>
    <row r="23" spans="1:2">
      <c r="A23" s="38">
        <v>15</v>
      </c>
      <c r="B23" s="34" t="s">
        <v>77</v>
      </c>
    </row>
    <row r="24" spans="1:2">
      <c r="A24" s="38">
        <v>15.1</v>
      </c>
      <c r="B24" s="30" t="s">
        <v>560</v>
      </c>
    </row>
    <row r="25" spans="1:2">
      <c r="A25" s="3"/>
      <c r="B25" s="2"/>
    </row>
    <row r="26" spans="1:2">
      <c r="A26" s="3"/>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scale="5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18"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75"/>
  <cols>
    <col min="1" max="1" width="9.42578125" style="87" bestFit="1" customWidth="1"/>
    <col min="2" max="2" width="132.42578125" style="44" customWidth="1"/>
    <col min="3" max="3" width="18.42578125" style="44" customWidth="1"/>
    <col min="4" max="16384" width="9.140625" style="45"/>
  </cols>
  <sheetData>
    <row r="1" spans="1:6">
      <c r="A1" s="41" t="s">
        <v>190</v>
      </c>
      <c r="B1" s="43" t="str">
        <f>Info!C2</f>
        <v>სს ”ლიბერთი ბანკი”</v>
      </c>
      <c r="D1" s="44"/>
      <c r="E1" s="44"/>
      <c r="F1" s="44"/>
    </row>
    <row r="2" spans="1:6" s="224" customFormat="1" ht="15.75" customHeight="1">
      <c r="A2" s="224" t="s">
        <v>191</v>
      </c>
      <c r="B2" s="89">
        <f>'1. key ratios'!B2</f>
        <v>44012</v>
      </c>
    </row>
    <row r="3" spans="1:6" s="224" customFormat="1" ht="15.75" customHeight="1"/>
    <row r="4" spans="1:6" ht="16.5" thickBot="1">
      <c r="A4" s="87" t="s">
        <v>415</v>
      </c>
      <c r="B4" s="285" t="s">
        <v>88</v>
      </c>
    </row>
    <row r="5" spans="1:6" ht="15">
      <c r="A5" s="286" t="s">
        <v>26</v>
      </c>
      <c r="B5" s="287"/>
      <c r="C5" s="288" t="s">
        <v>27</v>
      </c>
    </row>
    <row r="6" spans="1:6" ht="15">
      <c r="A6" s="289">
        <v>1</v>
      </c>
      <c r="B6" s="290" t="s">
        <v>28</v>
      </c>
      <c r="C6" s="291">
        <f>SUM(C7:C11)</f>
        <v>275729721</v>
      </c>
    </row>
    <row r="7" spans="1:6" ht="15">
      <c r="A7" s="289">
        <v>2</v>
      </c>
      <c r="B7" s="292" t="s">
        <v>29</v>
      </c>
      <c r="C7" s="293">
        <v>44490460</v>
      </c>
    </row>
    <row r="8" spans="1:6" ht="15">
      <c r="A8" s="289">
        <v>3</v>
      </c>
      <c r="B8" s="294" t="s">
        <v>30</v>
      </c>
      <c r="C8" s="293">
        <v>35132256</v>
      </c>
    </row>
    <row r="9" spans="1:6" ht="15">
      <c r="A9" s="289">
        <v>4</v>
      </c>
      <c r="B9" s="294" t="s">
        <v>31</v>
      </c>
      <c r="C9" s="293">
        <v>29417995</v>
      </c>
    </row>
    <row r="10" spans="1:6" ht="15">
      <c r="A10" s="289">
        <v>5</v>
      </c>
      <c r="B10" s="294" t="s">
        <v>32</v>
      </c>
      <c r="C10" s="293">
        <v>1694028</v>
      </c>
    </row>
    <row r="11" spans="1:6" ht="15">
      <c r="A11" s="289">
        <v>6</v>
      </c>
      <c r="B11" s="295" t="s">
        <v>33</v>
      </c>
      <c r="C11" s="293">
        <v>164994982</v>
      </c>
    </row>
    <row r="12" spans="1:6" s="297" customFormat="1" ht="15">
      <c r="A12" s="289">
        <v>7</v>
      </c>
      <c r="B12" s="290" t="s">
        <v>34</v>
      </c>
      <c r="C12" s="296">
        <f>SUM(C13:C27)</f>
        <v>82963885.843731388</v>
      </c>
    </row>
    <row r="13" spans="1:6" s="297" customFormat="1" ht="15">
      <c r="A13" s="289">
        <v>8</v>
      </c>
      <c r="B13" s="298" t="s">
        <v>35</v>
      </c>
      <c r="C13" s="299">
        <v>29417995</v>
      </c>
    </row>
    <row r="14" spans="1:6" s="297" customFormat="1" ht="30">
      <c r="A14" s="289">
        <v>9</v>
      </c>
      <c r="B14" s="106" t="s">
        <v>36</v>
      </c>
      <c r="C14" s="299">
        <v>2692954.6837313883</v>
      </c>
    </row>
    <row r="15" spans="1:6" s="297" customFormat="1" ht="15">
      <c r="A15" s="289">
        <v>10</v>
      </c>
      <c r="B15" s="300" t="s">
        <v>37</v>
      </c>
      <c r="C15" s="299">
        <v>50746203.159999996</v>
      </c>
    </row>
    <row r="16" spans="1:6" s="297" customFormat="1" ht="15">
      <c r="A16" s="289">
        <v>11</v>
      </c>
      <c r="B16" s="301" t="s">
        <v>38</v>
      </c>
      <c r="C16" s="299">
        <v>0</v>
      </c>
    </row>
    <row r="17" spans="1:3" s="297" customFormat="1" ht="15">
      <c r="A17" s="289">
        <v>12</v>
      </c>
      <c r="B17" s="300" t="s">
        <v>39</v>
      </c>
      <c r="C17" s="299">
        <v>0</v>
      </c>
    </row>
    <row r="18" spans="1:3" s="297" customFormat="1" ht="15">
      <c r="A18" s="289">
        <v>13</v>
      </c>
      <c r="B18" s="300" t="s">
        <v>40</v>
      </c>
      <c r="C18" s="299">
        <v>0</v>
      </c>
    </row>
    <row r="19" spans="1:3" s="297" customFormat="1" ht="15">
      <c r="A19" s="289">
        <v>14</v>
      </c>
      <c r="B19" s="300" t="s">
        <v>41</v>
      </c>
      <c r="C19" s="299">
        <v>0</v>
      </c>
    </row>
    <row r="20" spans="1:3" s="297" customFormat="1" ht="30">
      <c r="A20" s="289">
        <v>15</v>
      </c>
      <c r="B20" s="300" t="s">
        <v>42</v>
      </c>
      <c r="C20" s="299">
        <v>0</v>
      </c>
    </row>
    <row r="21" spans="1:3" s="297" customFormat="1" ht="30">
      <c r="A21" s="289">
        <v>16</v>
      </c>
      <c r="B21" s="106" t="s">
        <v>43</v>
      </c>
      <c r="C21" s="299">
        <v>0</v>
      </c>
    </row>
    <row r="22" spans="1:3" s="297" customFormat="1">
      <c r="A22" s="289">
        <v>17</v>
      </c>
      <c r="B22" s="302" t="s">
        <v>44</v>
      </c>
      <c r="C22" s="299">
        <v>106733</v>
      </c>
    </row>
    <row r="23" spans="1:3" s="297" customFormat="1" ht="30">
      <c r="A23" s="289">
        <v>18</v>
      </c>
      <c r="B23" s="106" t="s">
        <v>45</v>
      </c>
      <c r="C23" s="299">
        <v>0</v>
      </c>
    </row>
    <row r="24" spans="1:3" s="297" customFormat="1" ht="30">
      <c r="A24" s="289">
        <v>19</v>
      </c>
      <c r="B24" s="106" t="s">
        <v>46</v>
      </c>
      <c r="C24" s="299">
        <v>0</v>
      </c>
    </row>
    <row r="25" spans="1:3" s="297" customFormat="1" ht="30">
      <c r="A25" s="289">
        <v>20</v>
      </c>
      <c r="B25" s="109" t="s">
        <v>47</v>
      </c>
      <c r="C25" s="299">
        <v>0</v>
      </c>
    </row>
    <row r="26" spans="1:3" s="297" customFormat="1" ht="15">
      <c r="A26" s="289">
        <v>21</v>
      </c>
      <c r="B26" s="109" t="s">
        <v>48</v>
      </c>
      <c r="C26" s="299">
        <v>0</v>
      </c>
    </row>
    <row r="27" spans="1:3" s="297" customFormat="1" ht="30">
      <c r="A27" s="289">
        <v>22</v>
      </c>
      <c r="B27" s="109" t="s">
        <v>49</v>
      </c>
      <c r="C27" s="299">
        <v>0</v>
      </c>
    </row>
    <row r="28" spans="1:3" s="297" customFormat="1" ht="15">
      <c r="A28" s="289">
        <v>23</v>
      </c>
      <c r="B28" s="303" t="s">
        <v>23</v>
      </c>
      <c r="C28" s="296">
        <f>C6-C12</f>
        <v>192765835.1562686</v>
      </c>
    </row>
    <row r="29" spans="1:3" s="297" customFormat="1" ht="15">
      <c r="A29" s="304"/>
      <c r="B29" s="305"/>
      <c r="C29" s="299"/>
    </row>
    <row r="30" spans="1:3" s="297" customFormat="1" ht="15">
      <c r="A30" s="304">
        <v>24</v>
      </c>
      <c r="B30" s="303" t="s">
        <v>50</v>
      </c>
      <c r="C30" s="296">
        <f>C31+C34</f>
        <v>4565384</v>
      </c>
    </row>
    <row r="31" spans="1:3" s="297" customFormat="1" ht="15">
      <c r="A31" s="304">
        <v>25</v>
      </c>
      <c r="B31" s="294" t="s">
        <v>51</v>
      </c>
      <c r="C31" s="306">
        <f>C32+C33</f>
        <v>45654</v>
      </c>
    </row>
    <row r="32" spans="1:3" s="297" customFormat="1" ht="15">
      <c r="A32" s="304">
        <v>26</v>
      </c>
      <c r="B32" s="307" t="s">
        <v>52</v>
      </c>
      <c r="C32" s="299">
        <v>45654</v>
      </c>
    </row>
    <row r="33" spans="1:3" s="297" customFormat="1" ht="15">
      <c r="A33" s="304">
        <v>27</v>
      </c>
      <c r="B33" s="307" t="s">
        <v>53</v>
      </c>
      <c r="C33" s="299">
        <v>0</v>
      </c>
    </row>
    <row r="34" spans="1:3" s="297" customFormat="1" ht="15">
      <c r="A34" s="304">
        <v>28</v>
      </c>
      <c r="B34" s="294" t="s">
        <v>54</v>
      </c>
      <c r="C34" s="299">
        <v>4519730</v>
      </c>
    </row>
    <row r="35" spans="1:3" s="297" customFormat="1" ht="15">
      <c r="A35" s="304">
        <v>29</v>
      </c>
      <c r="B35" s="303" t="s">
        <v>55</v>
      </c>
      <c r="C35" s="296">
        <f>SUM(C36:C40)</f>
        <v>0</v>
      </c>
    </row>
    <row r="36" spans="1:3" s="297" customFormat="1" ht="15">
      <c r="A36" s="304">
        <v>30</v>
      </c>
      <c r="B36" s="106" t="s">
        <v>56</v>
      </c>
      <c r="C36" s="299">
        <v>0</v>
      </c>
    </row>
    <row r="37" spans="1:3" s="297" customFormat="1" ht="15">
      <c r="A37" s="304">
        <v>31</v>
      </c>
      <c r="B37" s="300" t="s">
        <v>57</v>
      </c>
      <c r="C37" s="299">
        <v>0</v>
      </c>
    </row>
    <row r="38" spans="1:3" s="297" customFormat="1" ht="30">
      <c r="A38" s="304">
        <v>32</v>
      </c>
      <c r="B38" s="106" t="s">
        <v>58</v>
      </c>
      <c r="C38" s="299">
        <v>0</v>
      </c>
    </row>
    <row r="39" spans="1:3" s="297" customFormat="1" ht="30">
      <c r="A39" s="304">
        <v>33</v>
      </c>
      <c r="B39" s="106" t="s">
        <v>46</v>
      </c>
      <c r="C39" s="299">
        <v>0</v>
      </c>
    </row>
    <row r="40" spans="1:3" s="297" customFormat="1" ht="30">
      <c r="A40" s="304">
        <v>34</v>
      </c>
      <c r="B40" s="109" t="s">
        <v>59</v>
      </c>
      <c r="C40" s="299">
        <v>0</v>
      </c>
    </row>
    <row r="41" spans="1:3" s="297" customFormat="1" ht="15">
      <c r="A41" s="304">
        <v>35</v>
      </c>
      <c r="B41" s="303" t="s">
        <v>24</v>
      </c>
      <c r="C41" s="296">
        <f>C30-C35</f>
        <v>4565384</v>
      </c>
    </row>
    <row r="42" spans="1:3" s="297" customFormat="1" ht="15">
      <c r="A42" s="304"/>
      <c r="B42" s="305"/>
      <c r="C42" s="299"/>
    </row>
    <row r="43" spans="1:3" s="297" customFormat="1" ht="15">
      <c r="A43" s="304">
        <v>36</v>
      </c>
      <c r="B43" s="308" t="s">
        <v>60</v>
      </c>
      <c r="C43" s="296">
        <f>SUM(C44:C46)</f>
        <v>102391555.70912844</v>
      </c>
    </row>
    <row r="44" spans="1:3" s="297" customFormat="1" ht="15">
      <c r="A44" s="304">
        <v>37</v>
      </c>
      <c r="B44" s="294" t="s">
        <v>61</v>
      </c>
      <c r="C44" s="299">
        <v>84213479.824000001</v>
      </c>
    </row>
    <row r="45" spans="1:3" s="297" customFormat="1" ht="15">
      <c r="A45" s="304">
        <v>38</v>
      </c>
      <c r="B45" s="294" t="s">
        <v>62</v>
      </c>
      <c r="C45" s="299">
        <v>0</v>
      </c>
    </row>
    <row r="46" spans="1:3" s="297" customFormat="1" ht="15">
      <c r="A46" s="304">
        <v>39</v>
      </c>
      <c r="B46" s="294" t="s">
        <v>63</v>
      </c>
      <c r="C46" s="299">
        <v>18178075.885128446</v>
      </c>
    </row>
    <row r="47" spans="1:3" s="297" customFormat="1" ht="15">
      <c r="A47" s="304">
        <v>40</v>
      </c>
      <c r="B47" s="308" t="s">
        <v>64</v>
      </c>
      <c r="C47" s="296">
        <f>SUM(C48:C51)</f>
        <v>0</v>
      </c>
    </row>
    <row r="48" spans="1:3" s="297" customFormat="1" ht="15">
      <c r="A48" s="304">
        <v>41</v>
      </c>
      <c r="B48" s="106" t="s">
        <v>65</v>
      </c>
      <c r="C48" s="299">
        <v>0</v>
      </c>
    </row>
    <row r="49" spans="1:3" s="297" customFormat="1" ht="15">
      <c r="A49" s="304">
        <v>42</v>
      </c>
      <c r="B49" s="300" t="s">
        <v>66</v>
      </c>
      <c r="C49" s="299">
        <v>0</v>
      </c>
    </row>
    <row r="50" spans="1:3" s="297" customFormat="1" ht="30">
      <c r="A50" s="304">
        <v>43</v>
      </c>
      <c r="B50" s="106" t="s">
        <v>67</v>
      </c>
      <c r="C50" s="299">
        <v>0</v>
      </c>
    </row>
    <row r="51" spans="1:3" s="297" customFormat="1" ht="30">
      <c r="A51" s="304">
        <v>44</v>
      </c>
      <c r="B51" s="106" t="s">
        <v>46</v>
      </c>
      <c r="C51" s="299">
        <v>0</v>
      </c>
    </row>
    <row r="52" spans="1:3" s="297" customFormat="1" thickBot="1">
      <c r="A52" s="309">
        <v>45</v>
      </c>
      <c r="B52" s="310" t="s">
        <v>25</v>
      </c>
      <c r="C52" s="311">
        <f>C43-C47</f>
        <v>102391555.70912844</v>
      </c>
    </row>
    <row r="55" spans="1:3">
      <c r="B55" s="44" t="s">
        <v>227</v>
      </c>
    </row>
  </sheetData>
  <dataValidations count="2">
    <dataValidation operator="lessThanOrEqual" allowBlank="1" showInputMessage="1" showErrorMessage="1" errorTitle="Should be negative number" error="Should be whole negative number or 0" sqref="C13:C52"/>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zoomScaleNormal="100" workbookViewId="0">
      <selection activeCell="G19" sqref="G19"/>
    </sheetView>
  </sheetViews>
  <sheetFormatPr defaultColWidth="9.140625" defaultRowHeight="15"/>
  <cols>
    <col min="1" max="1" width="10.85546875" style="44" bestFit="1" customWidth="1"/>
    <col min="2" max="2" width="59" style="44" customWidth="1"/>
    <col min="3" max="3" width="16.7109375" style="44" bestFit="1" customWidth="1"/>
    <col min="4" max="4" width="22.140625" style="44" customWidth="1"/>
    <col min="5" max="16384" width="9.140625" style="44"/>
  </cols>
  <sheetData>
    <row r="1" spans="1:4">
      <c r="A1" s="41" t="s">
        <v>190</v>
      </c>
      <c r="B1" s="43" t="str">
        <f>Info!C2</f>
        <v>სს ”ლიბერთი ბანკი”</v>
      </c>
    </row>
    <row r="2" spans="1:4" s="224" customFormat="1" ht="15.75" customHeight="1">
      <c r="A2" s="224" t="s">
        <v>191</v>
      </c>
      <c r="B2" s="89">
        <f>'1. key ratios'!B2</f>
        <v>44012</v>
      </c>
    </row>
    <row r="3" spans="1:4" s="224" customFormat="1" ht="15.75" customHeight="1"/>
    <row r="4" spans="1:4" ht="15.75" thickBot="1">
      <c r="A4" s="87" t="s">
        <v>530</v>
      </c>
      <c r="B4" s="261" t="s">
        <v>531</v>
      </c>
    </row>
    <row r="5" spans="1:4" s="264" customFormat="1">
      <c r="A5" s="517" t="s">
        <v>532</v>
      </c>
      <c r="B5" s="518"/>
      <c r="C5" s="262" t="s">
        <v>533</v>
      </c>
      <c r="D5" s="263" t="s">
        <v>534</v>
      </c>
    </row>
    <row r="6" spans="1:4" s="268" customFormat="1">
      <c r="A6" s="265">
        <v>1</v>
      </c>
      <c r="B6" s="266" t="s">
        <v>535</v>
      </c>
      <c r="C6" s="266"/>
      <c r="D6" s="267"/>
    </row>
    <row r="7" spans="1:4" s="268" customFormat="1">
      <c r="A7" s="269" t="s">
        <v>536</v>
      </c>
      <c r="B7" s="270" t="s">
        <v>537</v>
      </c>
      <c r="C7" s="271">
        <v>4.4999999999999998E-2</v>
      </c>
      <c r="D7" s="272">
        <f>C7*'5. RWA'!$C$13</f>
        <v>83758668.084306762</v>
      </c>
    </row>
    <row r="8" spans="1:4" s="268" customFormat="1">
      <c r="A8" s="269" t="s">
        <v>538</v>
      </c>
      <c r="B8" s="270" t="s">
        <v>539</v>
      </c>
      <c r="C8" s="273">
        <v>0.06</v>
      </c>
      <c r="D8" s="272">
        <f>C8*'5. RWA'!$C$13</f>
        <v>111678224.11240903</v>
      </c>
    </row>
    <row r="9" spans="1:4" s="268" customFormat="1">
      <c r="A9" s="269" t="s">
        <v>540</v>
      </c>
      <c r="B9" s="270" t="s">
        <v>541</v>
      </c>
      <c r="C9" s="273">
        <v>0.08</v>
      </c>
      <c r="D9" s="272">
        <f>C9*'5. RWA'!$C$13</f>
        <v>148904298.81654537</v>
      </c>
    </row>
    <row r="10" spans="1:4" s="268" customFormat="1">
      <c r="A10" s="265" t="s">
        <v>542</v>
      </c>
      <c r="B10" s="266" t="s">
        <v>543</v>
      </c>
      <c r="C10" s="274"/>
      <c r="D10" s="275"/>
    </row>
    <row r="11" spans="1:4" s="268" customFormat="1">
      <c r="A11" s="269" t="s">
        <v>544</v>
      </c>
      <c r="B11" s="270" t="s">
        <v>606</v>
      </c>
      <c r="C11" s="273">
        <v>0</v>
      </c>
      <c r="D11" s="272">
        <f>C11*'5. RWA'!$C$13</f>
        <v>0</v>
      </c>
    </row>
    <row r="12" spans="1:4" s="268" customFormat="1">
      <c r="A12" s="269" t="s">
        <v>545</v>
      </c>
      <c r="B12" s="270" t="s">
        <v>546</v>
      </c>
      <c r="C12" s="273">
        <v>0</v>
      </c>
      <c r="D12" s="272">
        <f>C12*'5. RWA'!$C$13</f>
        <v>0</v>
      </c>
    </row>
    <row r="13" spans="1:4" s="268" customFormat="1">
      <c r="A13" s="269" t="s">
        <v>547</v>
      </c>
      <c r="B13" s="270" t="s">
        <v>548</v>
      </c>
      <c r="C13" s="273">
        <v>8.9999999999999993E-3</v>
      </c>
      <c r="D13" s="272">
        <f>C13*'5. RWA'!$C$13</f>
        <v>16751733.616861353</v>
      </c>
    </row>
    <row r="14" spans="1:4" s="268" customFormat="1">
      <c r="A14" s="265" t="s">
        <v>549</v>
      </c>
      <c r="B14" s="266" t="s">
        <v>604</v>
      </c>
      <c r="C14" s="276"/>
      <c r="D14" s="275"/>
    </row>
    <row r="15" spans="1:4" s="268" customFormat="1">
      <c r="A15" s="277" t="s">
        <v>552</v>
      </c>
      <c r="B15" s="270" t="s">
        <v>605</v>
      </c>
      <c r="C15" s="273">
        <v>1.0106663070260634E-2</v>
      </c>
      <c r="D15" s="272">
        <f>C15*'5. RWA'!$C$13</f>
        <v>18811569.723152917</v>
      </c>
    </row>
    <row r="16" spans="1:4" s="268" customFormat="1">
      <c r="A16" s="277" t="s">
        <v>553</v>
      </c>
      <c r="B16" s="270" t="s">
        <v>555</v>
      </c>
      <c r="C16" s="273">
        <v>1.3486283194745301E-2</v>
      </c>
      <c r="D16" s="272">
        <f>C16*'5. RWA'!$C$13</f>
        <v>25102069.284436356</v>
      </c>
    </row>
    <row r="17" spans="1:6" s="268" customFormat="1">
      <c r="A17" s="277" t="s">
        <v>554</v>
      </c>
      <c r="B17" s="270" t="s">
        <v>602</v>
      </c>
      <c r="C17" s="273">
        <v>5.8577157595549989E-2</v>
      </c>
      <c r="D17" s="272">
        <f>C17*'5. RWA'!$C$13</f>
        <v>109029882.23039557</v>
      </c>
    </row>
    <row r="18" spans="1:6" s="264" customFormat="1">
      <c r="A18" s="519" t="s">
        <v>603</v>
      </c>
      <c r="B18" s="520"/>
      <c r="C18" s="278" t="s">
        <v>533</v>
      </c>
      <c r="D18" s="279" t="s">
        <v>534</v>
      </c>
    </row>
    <row r="19" spans="1:6" s="268" customFormat="1">
      <c r="A19" s="280">
        <v>4</v>
      </c>
      <c r="B19" s="270" t="s">
        <v>23</v>
      </c>
      <c r="C19" s="273">
        <f>C7+C11+C12+C13+C15</f>
        <v>6.4106663070260639E-2</v>
      </c>
      <c r="D19" s="272">
        <f>C19*'5. RWA'!$C$13</f>
        <v>119321971.42432106</v>
      </c>
    </row>
    <row r="20" spans="1:6" s="268" customFormat="1">
      <c r="A20" s="280">
        <v>5</v>
      </c>
      <c r="B20" s="270" t="s">
        <v>89</v>
      </c>
      <c r="C20" s="273">
        <f>C8+C11+C12+C13+C16</f>
        <v>8.2486283194745297E-2</v>
      </c>
      <c r="D20" s="272">
        <f>C20*'5. RWA'!$C$13</f>
        <v>153532027.01370674</v>
      </c>
    </row>
    <row r="21" spans="1:6" s="268" customFormat="1" ht="15.75" thickBot="1">
      <c r="A21" s="281" t="s">
        <v>550</v>
      </c>
      <c r="B21" s="282" t="s">
        <v>88</v>
      </c>
      <c r="C21" s="283">
        <f>C9+C11+C12+C13+C17</f>
        <v>0.14757715759554998</v>
      </c>
      <c r="D21" s="284">
        <f>C21*'5. RWA'!$C$13</f>
        <v>274685914.66380227</v>
      </c>
    </row>
    <row r="22" spans="1:6">
      <c r="F22" s="87"/>
    </row>
    <row r="23" spans="1:6" ht="75">
      <c r="B23" s="63" t="s">
        <v>607</v>
      </c>
    </row>
  </sheetData>
  <mergeCells count="2">
    <mergeCell ref="A5:B5"/>
    <mergeCell ref="A18:B18"/>
  </mergeCells>
  <conditionalFormatting sqref="C21">
    <cfRule type="cellIs" dxfId="3" priority="1" operator="lessThan">
      <formula>#REF!</formula>
    </cfRule>
  </conditionalFormatting>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75"/>
  <cols>
    <col min="1" max="1" width="10.7109375" style="44" customWidth="1"/>
    <col min="2" max="2" width="88.140625" style="44" customWidth="1"/>
    <col min="3" max="3" width="36.42578125" style="44" customWidth="1"/>
    <col min="4" max="4" width="29.7109375" style="44" customWidth="1"/>
    <col min="5" max="5" width="9.42578125" style="45" customWidth="1"/>
    <col min="6" max="16384" width="9.140625" style="45"/>
  </cols>
  <sheetData>
    <row r="1" spans="1:6">
      <c r="A1" s="41" t="s">
        <v>190</v>
      </c>
      <c r="B1" s="43" t="str">
        <f>Info!C2</f>
        <v>სს ”ლიბერთი ბანკი”</v>
      </c>
      <c r="E1" s="44"/>
      <c r="F1" s="44"/>
    </row>
    <row r="2" spans="1:6" s="224" customFormat="1" ht="15.75" customHeight="1">
      <c r="A2" s="224" t="s">
        <v>191</v>
      </c>
      <c r="B2" s="89">
        <f>'1. key ratios'!B2</f>
        <v>44012</v>
      </c>
    </row>
    <row r="3" spans="1:6" s="224" customFormat="1" ht="15.75" customHeight="1">
      <c r="A3" s="225"/>
    </row>
    <row r="4" spans="1:6" s="224" customFormat="1" ht="15.75" customHeight="1" thickBot="1">
      <c r="A4" s="224" t="s">
        <v>416</v>
      </c>
      <c r="B4" s="226" t="s">
        <v>271</v>
      </c>
      <c r="D4" s="187" t="s">
        <v>94</v>
      </c>
    </row>
    <row r="5" spans="1:6" ht="58.5" customHeight="1">
      <c r="A5" s="227" t="s">
        <v>26</v>
      </c>
      <c r="B5" s="228" t="s">
        <v>233</v>
      </c>
      <c r="C5" s="229" t="s">
        <v>239</v>
      </c>
      <c r="D5" s="230" t="s">
        <v>272</v>
      </c>
    </row>
    <row r="6" spans="1:6">
      <c r="A6" s="231">
        <v>1</v>
      </c>
      <c r="B6" s="232" t="s">
        <v>155</v>
      </c>
      <c r="C6" s="233">
        <v>234312498.15000001</v>
      </c>
      <c r="D6" s="234"/>
      <c r="E6" s="235"/>
    </row>
    <row r="7" spans="1:6">
      <c r="A7" s="231">
        <v>2</v>
      </c>
      <c r="B7" s="236" t="s">
        <v>156</v>
      </c>
      <c r="C7" s="237">
        <v>215569830.06</v>
      </c>
      <c r="D7" s="238"/>
      <c r="E7" s="235"/>
    </row>
    <row r="8" spans="1:6">
      <c r="A8" s="231">
        <v>3</v>
      </c>
      <c r="B8" s="236" t="s">
        <v>157</v>
      </c>
      <c r="C8" s="237">
        <v>239608386.47</v>
      </c>
      <c r="D8" s="238"/>
      <c r="E8" s="235"/>
    </row>
    <row r="9" spans="1:6">
      <c r="A9" s="231">
        <v>4</v>
      </c>
      <c r="B9" s="236" t="s">
        <v>186</v>
      </c>
      <c r="C9" s="237">
        <v>0</v>
      </c>
      <c r="D9" s="238"/>
      <c r="E9" s="235"/>
    </row>
    <row r="10" spans="1:6">
      <c r="A10" s="231">
        <v>5</v>
      </c>
      <c r="B10" s="236" t="s">
        <v>158</v>
      </c>
      <c r="C10" s="237">
        <v>199683549.56999999</v>
      </c>
      <c r="D10" s="238"/>
      <c r="E10" s="235"/>
    </row>
    <row r="11" spans="1:6">
      <c r="A11" s="231">
        <v>6.1</v>
      </c>
      <c r="B11" s="236" t="s">
        <v>159</v>
      </c>
      <c r="C11" s="239">
        <v>1338463038.0000906</v>
      </c>
      <c r="D11" s="240"/>
      <c r="E11" s="241"/>
    </row>
    <row r="12" spans="1:6">
      <c r="A12" s="231">
        <v>6.2</v>
      </c>
      <c r="B12" s="242" t="s">
        <v>160</v>
      </c>
      <c r="C12" s="239">
        <v>-115752067.00040092</v>
      </c>
      <c r="D12" s="240"/>
      <c r="E12" s="241"/>
    </row>
    <row r="13" spans="1:6">
      <c r="A13" s="231" t="s">
        <v>491</v>
      </c>
      <c r="B13" s="243" t="s">
        <v>492</v>
      </c>
      <c r="C13" s="239">
        <v>18178075.885128446</v>
      </c>
      <c r="D13" s="240"/>
      <c r="E13" s="241"/>
    </row>
    <row r="14" spans="1:6">
      <c r="A14" s="231" t="s">
        <v>491</v>
      </c>
      <c r="B14" s="243" t="s">
        <v>615</v>
      </c>
      <c r="C14" s="239">
        <v>19276554.999999199</v>
      </c>
      <c r="D14" s="240"/>
      <c r="E14" s="241"/>
    </row>
    <row r="15" spans="1:6">
      <c r="A15" s="231">
        <v>6</v>
      </c>
      <c r="B15" s="236" t="s">
        <v>161</v>
      </c>
      <c r="C15" s="244">
        <f>C11+C12</f>
        <v>1222710970.9996896</v>
      </c>
      <c r="D15" s="240"/>
      <c r="E15" s="235"/>
    </row>
    <row r="16" spans="1:6">
      <c r="A16" s="231">
        <v>7</v>
      </c>
      <c r="B16" s="236" t="s">
        <v>162</v>
      </c>
      <c r="C16" s="237">
        <v>59720257.349999994</v>
      </c>
      <c r="D16" s="238"/>
      <c r="E16" s="235"/>
    </row>
    <row r="17" spans="1:5">
      <c r="A17" s="231">
        <v>8</v>
      </c>
      <c r="B17" s="236" t="s">
        <v>163</v>
      </c>
      <c r="C17" s="237">
        <v>43119.999999999534</v>
      </c>
      <c r="D17" s="238"/>
      <c r="E17" s="235"/>
    </row>
    <row r="18" spans="1:5">
      <c r="A18" s="231">
        <v>9</v>
      </c>
      <c r="B18" s="236" t="s">
        <v>164</v>
      </c>
      <c r="C18" s="237">
        <v>106733.3</v>
      </c>
      <c r="D18" s="238"/>
      <c r="E18" s="235"/>
    </row>
    <row r="19" spans="1:5">
      <c r="A19" s="231">
        <v>9.1</v>
      </c>
      <c r="B19" s="243" t="s">
        <v>248</v>
      </c>
      <c r="C19" s="239">
        <v>106733.3</v>
      </c>
      <c r="D19" s="238"/>
      <c r="E19" s="235"/>
    </row>
    <row r="20" spans="1:5">
      <c r="A20" s="231">
        <v>9.1999999999999993</v>
      </c>
      <c r="B20" s="243" t="s">
        <v>238</v>
      </c>
      <c r="C20" s="239"/>
      <c r="D20" s="238"/>
      <c r="E20" s="235"/>
    </row>
    <row r="21" spans="1:5">
      <c r="A21" s="231">
        <v>9.3000000000000007</v>
      </c>
      <c r="B21" s="243" t="s">
        <v>237</v>
      </c>
      <c r="C21" s="239"/>
      <c r="D21" s="238"/>
      <c r="E21" s="235"/>
    </row>
    <row r="22" spans="1:5">
      <c r="A22" s="231">
        <v>10</v>
      </c>
      <c r="B22" s="236" t="s">
        <v>165</v>
      </c>
      <c r="C22" s="237">
        <v>242948810.16999984</v>
      </c>
      <c r="D22" s="238"/>
      <c r="E22" s="235"/>
    </row>
    <row r="23" spans="1:5">
      <c r="A23" s="231">
        <v>10.1</v>
      </c>
      <c r="B23" s="243" t="s">
        <v>236</v>
      </c>
      <c r="C23" s="239">
        <v>50746203.159999996</v>
      </c>
      <c r="D23" s="245" t="s">
        <v>444</v>
      </c>
      <c r="E23" s="235"/>
    </row>
    <row r="24" spans="1:5">
      <c r="A24" s="231">
        <v>11</v>
      </c>
      <c r="B24" s="246" t="s">
        <v>166</v>
      </c>
      <c r="C24" s="247">
        <v>40878995.530000009</v>
      </c>
      <c r="D24" s="248"/>
      <c r="E24" s="235"/>
    </row>
    <row r="25" spans="1:5">
      <c r="A25" s="231">
        <v>12</v>
      </c>
      <c r="B25" s="249" t="s">
        <v>167</v>
      </c>
      <c r="C25" s="250">
        <f>SUM(C6:C10,C15:C18,C22,C24)</f>
        <v>2455583151.59969</v>
      </c>
      <c r="D25" s="251"/>
      <c r="E25" s="252"/>
    </row>
    <row r="26" spans="1:5">
      <c r="A26" s="231">
        <v>13</v>
      </c>
      <c r="B26" s="236" t="s">
        <v>168</v>
      </c>
      <c r="C26" s="253">
        <v>6438664.3999999985</v>
      </c>
      <c r="D26" s="254"/>
      <c r="E26" s="235"/>
    </row>
    <row r="27" spans="1:5">
      <c r="A27" s="231">
        <v>14</v>
      </c>
      <c r="B27" s="236" t="s">
        <v>169</v>
      </c>
      <c r="C27" s="237">
        <v>848896029.14090383</v>
      </c>
      <c r="D27" s="238"/>
      <c r="E27" s="235"/>
    </row>
    <row r="28" spans="1:5">
      <c r="A28" s="231">
        <v>15</v>
      </c>
      <c r="B28" s="236" t="s">
        <v>170</v>
      </c>
      <c r="C28" s="237">
        <v>274153738.89499795</v>
      </c>
      <c r="D28" s="238"/>
      <c r="E28" s="235"/>
    </row>
    <row r="29" spans="1:5">
      <c r="A29" s="231">
        <v>16</v>
      </c>
      <c r="B29" s="236" t="s">
        <v>171</v>
      </c>
      <c r="C29" s="237">
        <v>822418156.38409162</v>
      </c>
      <c r="D29" s="238"/>
      <c r="E29" s="235"/>
    </row>
    <row r="30" spans="1:5">
      <c r="A30" s="231">
        <v>17</v>
      </c>
      <c r="B30" s="236" t="s">
        <v>172</v>
      </c>
      <c r="C30" s="237">
        <v>0</v>
      </c>
      <c r="D30" s="238"/>
      <c r="E30" s="235"/>
    </row>
    <row r="31" spans="1:5">
      <c r="A31" s="231">
        <v>18</v>
      </c>
      <c r="B31" s="236" t="s">
        <v>173</v>
      </c>
      <c r="C31" s="237">
        <v>28509700.034465998</v>
      </c>
      <c r="D31" s="238"/>
      <c r="E31" s="235"/>
    </row>
    <row r="32" spans="1:5">
      <c r="A32" s="231">
        <v>19</v>
      </c>
      <c r="B32" s="236" t="s">
        <v>174</v>
      </c>
      <c r="C32" s="237">
        <v>10584452.600000001</v>
      </c>
      <c r="D32" s="238"/>
      <c r="E32" s="235"/>
    </row>
    <row r="33" spans="1:5">
      <c r="A33" s="231">
        <v>20</v>
      </c>
      <c r="B33" s="236" t="s">
        <v>96</v>
      </c>
      <c r="C33" s="237">
        <v>78537595.330000013</v>
      </c>
      <c r="D33" s="238"/>
      <c r="E33" s="235"/>
    </row>
    <row r="34" spans="1:5">
      <c r="A34" s="231">
        <v>20.100000000000001</v>
      </c>
      <c r="B34" s="255" t="s">
        <v>490</v>
      </c>
      <c r="C34" s="256">
        <v>-50401.003466599999</v>
      </c>
      <c r="D34" s="248"/>
      <c r="E34" s="235"/>
    </row>
    <row r="35" spans="1:5">
      <c r="A35" s="231">
        <v>21</v>
      </c>
      <c r="B35" s="246" t="s">
        <v>175</v>
      </c>
      <c r="C35" s="247">
        <v>105749705.12</v>
      </c>
      <c r="D35" s="248"/>
      <c r="E35" s="235"/>
    </row>
    <row r="36" spans="1:5">
      <c r="A36" s="231">
        <v>21.1</v>
      </c>
      <c r="B36" s="255" t="s">
        <v>235</v>
      </c>
      <c r="C36" s="256">
        <v>84213479.824000001</v>
      </c>
      <c r="D36" s="248"/>
      <c r="E36" s="235"/>
    </row>
    <row r="37" spans="1:5">
      <c r="A37" s="231">
        <v>22</v>
      </c>
      <c r="B37" s="249" t="s">
        <v>176</v>
      </c>
      <c r="C37" s="250">
        <f>SUM(C26:C33)+C35</f>
        <v>2175288041.904459</v>
      </c>
      <c r="D37" s="251"/>
      <c r="E37" s="252"/>
    </row>
    <row r="38" spans="1:5">
      <c r="A38" s="231">
        <v>23</v>
      </c>
      <c r="B38" s="246" t="s">
        <v>177</v>
      </c>
      <c r="C38" s="237">
        <v>54628743</v>
      </c>
      <c r="D38" s="238"/>
      <c r="E38" s="235"/>
    </row>
    <row r="39" spans="1:5">
      <c r="A39" s="231">
        <v>24</v>
      </c>
      <c r="B39" s="246" t="s">
        <v>178</v>
      </c>
      <c r="C39" s="237">
        <v>61391</v>
      </c>
      <c r="D39" s="238"/>
      <c r="E39" s="235"/>
    </row>
    <row r="40" spans="1:5">
      <c r="A40" s="231">
        <v>25</v>
      </c>
      <c r="B40" s="246" t="s">
        <v>234</v>
      </c>
      <c r="C40" s="237">
        <v>-10154020</v>
      </c>
      <c r="D40" s="238"/>
      <c r="E40" s="235"/>
    </row>
    <row r="41" spans="1:5">
      <c r="A41" s="231">
        <v>26</v>
      </c>
      <c r="B41" s="246" t="s">
        <v>180</v>
      </c>
      <c r="C41" s="237">
        <v>39651986</v>
      </c>
      <c r="D41" s="238"/>
      <c r="E41" s="235"/>
    </row>
    <row r="42" spans="1:5">
      <c r="A42" s="231">
        <v>27</v>
      </c>
      <c r="B42" s="246" t="s">
        <v>181</v>
      </c>
      <c r="C42" s="237">
        <v>1694028</v>
      </c>
      <c r="D42" s="238"/>
      <c r="E42" s="235"/>
    </row>
    <row r="43" spans="1:5">
      <c r="A43" s="231">
        <v>28</v>
      </c>
      <c r="B43" s="246" t="s">
        <v>182</v>
      </c>
      <c r="C43" s="237">
        <v>164994987.18000004</v>
      </c>
      <c r="D43" s="238"/>
      <c r="E43" s="235"/>
    </row>
    <row r="44" spans="1:5">
      <c r="A44" s="231">
        <v>29</v>
      </c>
      <c r="B44" s="246" t="s">
        <v>35</v>
      </c>
      <c r="C44" s="237">
        <v>29417994.68</v>
      </c>
      <c r="D44" s="238"/>
      <c r="E44" s="235"/>
    </row>
    <row r="45" spans="1:5" ht="16.5" thickBot="1">
      <c r="A45" s="257">
        <v>30</v>
      </c>
      <c r="B45" s="258" t="s">
        <v>183</v>
      </c>
      <c r="C45" s="259">
        <f>SUM(C38:C44)</f>
        <v>280295109.86000001</v>
      </c>
      <c r="D45" s="260"/>
      <c r="E45" s="252"/>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workbookViewId="0">
      <pane xSplit="2" ySplit="7" topLeftCell="L8"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
  <cols>
    <col min="1" max="1" width="10.42578125" style="44" bestFit="1" customWidth="1"/>
    <col min="2" max="2" width="95" style="44" customWidth="1"/>
    <col min="3" max="3" width="13.7109375" style="44" customWidth="1"/>
    <col min="4" max="4" width="13.7109375" style="44" bestFit="1" customWidth="1"/>
    <col min="5" max="5" width="12.28515625" style="44" customWidth="1"/>
    <col min="6" max="6" width="13.7109375" style="44" bestFit="1" customWidth="1"/>
    <col min="7" max="7" width="12.7109375" style="44" bestFit="1" customWidth="1"/>
    <col min="8" max="8" width="13.7109375" style="44" bestFit="1" customWidth="1"/>
    <col min="9" max="9" width="10.85546875" style="44" bestFit="1" customWidth="1"/>
    <col min="10" max="10" width="13.7109375" style="44" bestFit="1" customWidth="1"/>
    <col min="11" max="11" width="12.7109375" style="44" bestFit="1" customWidth="1"/>
    <col min="12" max="12" width="13.7109375" style="44" bestFit="1" customWidth="1"/>
    <col min="13" max="13" width="12.7109375" style="44" bestFit="1" customWidth="1"/>
    <col min="14" max="14" width="13.7109375" style="44" bestFit="1" customWidth="1"/>
    <col min="15" max="15" width="11.85546875" style="44" bestFit="1" customWidth="1"/>
    <col min="16" max="16" width="13.7109375" style="44" bestFit="1" customWidth="1"/>
    <col min="17" max="17" width="11" style="44" bestFit="1" customWidth="1"/>
    <col min="18" max="18" width="13.7109375" style="44" bestFit="1" customWidth="1"/>
    <col min="19" max="19" width="31.7109375" style="44" bestFit="1" customWidth="1"/>
    <col min="20" max="16384" width="9.140625" style="88"/>
  </cols>
  <sheetData>
    <row r="1" spans="1:19">
      <c r="A1" s="44" t="s">
        <v>190</v>
      </c>
      <c r="B1" s="44" t="str">
        <f>Info!C2</f>
        <v>სს ”ლიბერთი ბანკი”</v>
      </c>
    </row>
    <row r="2" spans="1:19">
      <c r="A2" s="44" t="s">
        <v>191</v>
      </c>
      <c r="B2" s="89">
        <f>'1. key ratios'!B2</f>
        <v>44012</v>
      </c>
    </row>
    <row r="4" spans="1:19" ht="45.75" thickBot="1">
      <c r="A4" s="195" t="s">
        <v>417</v>
      </c>
      <c r="B4" s="213" t="s">
        <v>461</v>
      </c>
    </row>
    <row r="5" spans="1:19">
      <c r="A5" s="214"/>
      <c r="B5" s="215"/>
      <c r="C5" s="216" t="s">
        <v>0</v>
      </c>
      <c r="D5" s="216" t="s">
        <v>1</v>
      </c>
      <c r="E5" s="216" t="s">
        <v>2</v>
      </c>
      <c r="F5" s="216" t="s">
        <v>3</v>
      </c>
      <c r="G5" s="216" t="s">
        <v>4</v>
      </c>
      <c r="H5" s="216" t="s">
        <v>5</v>
      </c>
      <c r="I5" s="216" t="s">
        <v>240</v>
      </c>
      <c r="J5" s="216" t="s">
        <v>241</v>
      </c>
      <c r="K5" s="216" t="s">
        <v>242</v>
      </c>
      <c r="L5" s="216" t="s">
        <v>243</v>
      </c>
      <c r="M5" s="216" t="s">
        <v>244</v>
      </c>
      <c r="N5" s="216" t="s">
        <v>245</v>
      </c>
      <c r="O5" s="216" t="s">
        <v>448</v>
      </c>
      <c r="P5" s="216" t="s">
        <v>449</v>
      </c>
      <c r="Q5" s="216" t="s">
        <v>450</v>
      </c>
      <c r="R5" s="217" t="s">
        <v>451</v>
      </c>
      <c r="S5" s="218" t="s">
        <v>452</v>
      </c>
    </row>
    <row r="6" spans="1:19" ht="46.5" customHeight="1">
      <c r="A6" s="172"/>
      <c r="B6" s="525" t="s">
        <v>453</v>
      </c>
      <c r="C6" s="523">
        <v>0</v>
      </c>
      <c r="D6" s="524"/>
      <c r="E6" s="523">
        <v>0.2</v>
      </c>
      <c r="F6" s="524"/>
      <c r="G6" s="523">
        <v>0.35</v>
      </c>
      <c r="H6" s="524"/>
      <c r="I6" s="523">
        <v>0.5</v>
      </c>
      <c r="J6" s="524"/>
      <c r="K6" s="523">
        <v>0.75</v>
      </c>
      <c r="L6" s="524"/>
      <c r="M6" s="523">
        <v>1</v>
      </c>
      <c r="N6" s="524"/>
      <c r="O6" s="523">
        <v>1.5</v>
      </c>
      <c r="P6" s="524"/>
      <c r="Q6" s="523">
        <v>2.5</v>
      </c>
      <c r="R6" s="524"/>
      <c r="S6" s="521" t="s">
        <v>253</v>
      </c>
    </row>
    <row r="7" spans="1:19">
      <c r="A7" s="172"/>
      <c r="B7" s="526"/>
      <c r="C7" s="219" t="s">
        <v>446</v>
      </c>
      <c r="D7" s="219" t="s">
        <v>447</v>
      </c>
      <c r="E7" s="219" t="s">
        <v>446</v>
      </c>
      <c r="F7" s="219" t="s">
        <v>447</v>
      </c>
      <c r="G7" s="219" t="s">
        <v>446</v>
      </c>
      <c r="H7" s="219" t="s">
        <v>447</v>
      </c>
      <c r="I7" s="219" t="s">
        <v>446</v>
      </c>
      <c r="J7" s="219" t="s">
        <v>447</v>
      </c>
      <c r="K7" s="219" t="s">
        <v>446</v>
      </c>
      <c r="L7" s="219" t="s">
        <v>447</v>
      </c>
      <c r="M7" s="219" t="s">
        <v>446</v>
      </c>
      <c r="N7" s="219" t="s">
        <v>447</v>
      </c>
      <c r="O7" s="219" t="s">
        <v>446</v>
      </c>
      <c r="P7" s="219" t="s">
        <v>447</v>
      </c>
      <c r="Q7" s="219" t="s">
        <v>446</v>
      </c>
      <c r="R7" s="219" t="s">
        <v>447</v>
      </c>
      <c r="S7" s="522"/>
    </row>
    <row r="8" spans="1:19" s="204" customFormat="1">
      <c r="A8" s="220">
        <v>1</v>
      </c>
      <c r="B8" s="221" t="s">
        <v>218</v>
      </c>
      <c r="C8" s="198">
        <v>289622856.45999998</v>
      </c>
      <c r="D8" s="198">
        <v>0</v>
      </c>
      <c r="E8" s="198">
        <v>0</v>
      </c>
      <c r="F8" s="222">
        <v>0</v>
      </c>
      <c r="G8" s="198">
        <v>0</v>
      </c>
      <c r="H8" s="198">
        <v>0</v>
      </c>
      <c r="I8" s="198">
        <v>0</v>
      </c>
      <c r="J8" s="198">
        <v>0</v>
      </c>
      <c r="K8" s="198">
        <v>0</v>
      </c>
      <c r="L8" s="198">
        <v>0</v>
      </c>
      <c r="M8" s="198">
        <v>144495956.78550801</v>
      </c>
      <c r="N8" s="198">
        <v>0</v>
      </c>
      <c r="O8" s="198">
        <v>0</v>
      </c>
      <c r="P8" s="198">
        <v>0</v>
      </c>
      <c r="Q8" s="198">
        <v>0</v>
      </c>
      <c r="R8" s="222">
        <v>0</v>
      </c>
      <c r="S8" s="223">
        <f>$C$6*SUM(C8:D8)+$E$6*SUM(E8:F8)+$G$6*SUM(G8:H8)+$I$6*SUM(I8:J8)+$K$6*SUM(K8:L8)+$M$6*SUM(M8:N8)+$O$6*SUM(O8:P8)+$Q$6*SUM(Q8:R8)</f>
        <v>144495956.78550801</v>
      </c>
    </row>
    <row r="9" spans="1:19" s="204" customFormat="1">
      <c r="A9" s="220">
        <v>2</v>
      </c>
      <c r="B9" s="221" t="s">
        <v>219</v>
      </c>
      <c r="C9" s="198">
        <v>0</v>
      </c>
      <c r="D9" s="198">
        <v>0</v>
      </c>
      <c r="E9" s="198">
        <v>0</v>
      </c>
      <c r="F9" s="198">
        <v>0</v>
      </c>
      <c r="G9" s="198">
        <v>0</v>
      </c>
      <c r="H9" s="198">
        <v>0</v>
      </c>
      <c r="I9" s="198">
        <v>0</v>
      </c>
      <c r="J9" s="198">
        <v>0</v>
      </c>
      <c r="K9" s="198">
        <v>0</v>
      </c>
      <c r="L9" s="198">
        <v>0</v>
      </c>
      <c r="M9" s="198">
        <v>0</v>
      </c>
      <c r="N9" s="198">
        <v>0</v>
      </c>
      <c r="O9" s="198">
        <v>0</v>
      </c>
      <c r="P9" s="198">
        <v>0</v>
      </c>
      <c r="Q9" s="198">
        <v>0</v>
      </c>
      <c r="R9" s="222">
        <v>0</v>
      </c>
      <c r="S9" s="223">
        <f t="shared" ref="S9:S21" si="0">$C$6*SUM(C9:D9)+$E$6*SUM(E9:F9)+$G$6*SUM(G9:H9)+$I$6*SUM(I9:J9)+$K$6*SUM(K9:L9)+$M$6*SUM(M9:N9)+$O$6*SUM(O9:P9)+$Q$6*SUM(Q9:R9)</f>
        <v>0</v>
      </c>
    </row>
    <row r="10" spans="1:19" s="204" customFormat="1">
      <c r="A10" s="220">
        <v>3</v>
      </c>
      <c r="B10" s="221" t="s">
        <v>220</v>
      </c>
      <c r="C10" s="198">
        <v>0</v>
      </c>
      <c r="D10" s="198">
        <v>0</v>
      </c>
      <c r="E10" s="198">
        <v>0</v>
      </c>
      <c r="F10" s="198">
        <v>0</v>
      </c>
      <c r="G10" s="198">
        <v>0</v>
      </c>
      <c r="H10" s="198">
        <v>0</v>
      </c>
      <c r="I10" s="198">
        <v>0</v>
      </c>
      <c r="J10" s="198">
        <v>0</v>
      </c>
      <c r="K10" s="198">
        <v>0</v>
      </c>
      <c r="L10" s="198">
        <v>0</v>
      </c>
      <c r="M10" s="198">
        <v>0</v>
      </c>
      <c r="N10" s="198">
        <v>0</v>
      </c>
      <c r="O10" s="198">
        <v>0</v>
      </c>
      <c r="P10" s="198">
        <v>0</v>
      </c>
      <c r="Q10" s="198">
        <v>0</v>
      </c>
      <c r="R10" s="222">
        <v>0</v>
      </c>
      <c r="S10" s="223">
        <f t="shared" si="0"/>
        <v>0</v>
      </c>
    </row>
    <row r="11" spans="1:19" s="204" customFormat="1">
      <c r="A11" s="220">
        <v>4</v>
      </c>
      <c r="B11" s="221" t="s">
        <v>221</v>
      </c>
      <c r="C11" s="198">
        <v>0</v>
      </c>
      <c r="D11" s="198">
        <v>0</v>
      </c>
      <c r="E11" s="198">
        <v>0</v>
      </c>
      <c r="F11" s="198">
        <v>0</v>
      </c>
      <c r="G11" s="198">
        <v>0</v>
      </c>
      <c r="H11" s="198">
        <v>0</v>
      </c>
      <c r="I11" s="198">
        <v>0</v>
      </c>
      <c r="J11" s="198">
        <v>0</v>
      </c>
      <c r="K11" s="198">
        <v>0</v>
      </c>
      <c r="L11" s="198">
        <v>0</v>
      </c>
      <c r="M11" s="198">
        <v>0</v>
      </c>
      <c r="N11" s="198">
        <v>0</v>
      </c>
      <c r="O11" s="198">
        <v>0</v>
      </c>
      <c r="P11" s="198">
        <v>0</v>
      </c>
      <c r="Q11" s="198">
        <v>0</v>
      </c>
      <c r="R11" s="222">
        <v>0</v>
      </c>
      <c r="S11" s="223">
        <f t="shared" si="0"/>
        <v>0</v>
      </c>
    </row>
    <row r="12" spans="1:19" s="204" customFormat="1">
      <c r="A12" s="220">
        <v>5</v>
      </c>
      <c r="B12" s="221" t="s">
        <v>222</v>
      </c>
      <c r="C12" s="198">
        <v>0</v>
      </c>
      <c r="D12" s="198">
        <v>0</v>
      </c>
      <c r="E12" s="198">
        <v>0</v>
      </c>
      <c r="F12" s="198">
        <v>0</v>
      </c>
      <c r="G12" s="198">
        <v>0</v>
      </c>
      <c r="H12" s="198">
        <v>0</v>
      </c>
      <c r="I12" s="198">
        <v>0</v>
      </c>
      <c r="J12" s="198">
        <v>0</v>
      </c>
      <c r="K12" s="198">
        <v>0</v>
      </c>
      <c r="L12" s="198">
        <v>0</v>
      </c>
      <c r="M12" s="198">
        <v>0</v>
      </c>
      <c r="N12" s="198">
        <v>0</v>
      </c>
      <c r="O12" s="198">
        <v>0</v>
      </c>
      <c r="P12" s="198">
        <v>0</v>
      </c>
      <c r="Q12" s="198">
        <v>0</v>
      </c>
      <c r="R12" s="222">
        <v>0</v>
      </c>
      <c r="S12" s="223">
        <f t="shared" si="0"/>
        <v>0</v>
      </c>
    </row>
    <row r="13" spans="1:19" s="204" customFormat="1">
      <c r="A13" s="220">
        <v>6</v>
      </c>
      <c r="B13" s="221" t="s">
        <v>223</v>
      </c>
      <c r="C13" s="198">
        <v>0</v>
      </c>
      <c r="D13" s="198">
        <v>0</v>
      </c>
      <c r="E13" s="198">
        <v>238173696.56839386</v>
      </c>
      <c r="F13" s="198">
        <v>0</v>
      </c>
      <c r="G13" s="198">
        <v>0</v>
      </c>
      <c r="H13" s="198">
        <v>0</v>
      </c>
      <c r="I13" s="198">
        <v>601840.52744900004</v>
      </c>
      <c r="J13" s="198">
        <v>0</v>
      </c>
      <c r="K13" s="198">
        <v>0</v>
      </c>
      <c r="L13" s="198">
        <v>0</v>
      </c>
      <c r="M13" s="198">
        <v>905895.49096800003</v>
      </c>
      <c r="N13" s="198">
        <v>0</v>
      </c>
      <c r="O13" s="198">
        <v>0</v>
      </c>
      <c r="P13" s="198">
        <v>0</v>
      </c>
      <c r="Q13" s="198">
        <v>0</v>
      </c>
      <c r="R13" s="222">
        <v>0</v>
      </c>
      <c r="S13" s="223">
        <f t="shared" si="0"/>
        <v>48841555.068371266</v>
      </c>
    </row>
    <row r="14" spans="1:19" s="204" customFormat="1">
      <c r="A14" s="220">
        <v>7</v>
      </c>
      <c r="B14" s="221" t="s">
        <v>73</v>
      </c>
      <c r="C14" s="198">
        <v>0</v>
      </c>
      <c r="D14" s="198">
        <v>0</v>
      </c>
      <c r="E14" s="198">
        <v>0</v>
      </c>
      <c r="F14" s="198">
        <v>0</v>
      </c>
      <c r="G14" s="198">
        <v>0</v>
      </c>
      <c r="H14" s="198">
        <v>0</v>
      </c>
      <c r="I14" s="198">
        <v>0</v>
      </c>
      <c r="J14" s="198">
        <v>0</v>
      </c>
      <c r="K14" s="198">
        <v>0</v>
      </c>
      <c r="L14" s="198">
        <v>0</v>
      </c>
      <c r="M14" s="198">
        <v>246706157.33911365</v>
      </c>
      <c r="N14" s="198">
        <v>26787052.499690004</v>
      </c>
      <c r="O14" s="198">
        <v>0</v>
      </c>
      <c r="P14" s="198">
        <v>0</v>
      </c>
      <c r="Q14" s="198">
        <v>0</v>
      </c>
      <c r="R14" s="222">
        <v>0</v>
      </c>
      <c r="S14" s="223">
        <f t="shared" si="0"/>
        <v>273493209.83880365</v>
      </c>
    </row>
    <row r="15" spans="1:19" s="204" customFormat="1">
      <c r="A15" s="220">
        <v>8</v>
      </c>
      <c r="B15" s="221" t="s">
        <v>74</v>
      </c>
      <c r="C15" s="198">
        <v>0</v>
      </c>
      <c r="D15" s="198">
        <v>0</v>
      </c>
      <c r="E15" s="198">
        <v>0</v>
      </c>
      <c r="F15" s="198">
        <v>0</v>
      </c>
      <c r="G15" s="198">
        <v>0</v>
      </c>
      <c r="H15" s="198">
        <v>0</v>
      </c>
      <c r="I15" s="198">
        <v>0</v>
      </c>
      <c r="J15" s="198">
        <v>0</v>
      </c>
      <c r="K15" s="198">
        <v>878511011.81524074</v>
      </c>
      <c r="L15" s="198">
        <v>13385929.503042983</v>
      </c>
      <c r="M15" s="198">
        <v>0</v>
      </c>
      <c r="N15" s="198">
        <v>0</v>
      </c>
      <c r="O15" s="198">
        <v>0</v>
      </c>
      <c r="P15" s="198">
        <v>0</v>
      </c>
      <c r="Q15" s="198">
        <v>0</v>
      </c>
      <c r="R15" s="222">
        <v>0</v>
      </c>
      <c r="S15" s="223">
        <f t="shared" si="0"/>
        <v>668922705.98871279</v>
      </c>
    </row>
    <row r="16" spans="1:19" s="204" customFormat="1">
      <c r="A16" s="220">
        <v>9</v>
      </c>
      <c r="B16" s="221" t="s">
        <v>75</v>
      </c>
      <c r="C16" s="198">
        <v>0</v>
      </c>
      <c r="D16" s="198">
        <v>0</v>
      </c>
      <c r="E16" s="198">
        <v>0</v>
      </c>
      <c r="F16" s="198">
        <v>0</v>
      </c>
      <c r="G16" s="198">
        <v>117346183.28516848</v>
      </c>
      <c r="H16" s="198">
        <v>0</v>
      </c>
      <c r="I16" s="198">
        <v>0</v>
      </c>
      <c r="J16" s="198">
        <v>0</v>
      </c>
      <c r="K16" s="198">
        <v>0</v>
      </c>
      <c r="L16" s="198">
        <v>0</v>
      </c>
      <c r="M16" s="198">
        <v>0</v>
      </c>
      <c r="N16" s="198">
        <v>0</v>
      </c>
      <c r="O16" s="198">
        <v>0</v>
      </c>
      <c r="P16" s="198">
        <v>0</v>
      </c>
      <c r="Q16" s="198">
        <v>0</v>
      </c>
      <c r="R16" s="222">
        <v>0</v>
      </c>
      <c r="S16" s="223">
        <f t="shared" si="0"/>
        <v>41071164.149808966</v>
      </c>
    </row>
    <row r="17" spans="1:19" s="204" customFormat="1">
      <c r="A17" s="220">
        <v>10</v>
      </c>
      <c r="B17" s="221" t="s">
        <v>69</v>
      </c>
      <c r="C17" s="198">
        <v>0</v>
      </c>
      <c r="D17" s="198">
        <v>0</v>
      </c>
      <c r="E17" s="198">
        <v>0</v>
      </c>
      <c r="F17" s="198">
        <v>0</v>
      </c>
      <c r="G17" s="198">
        <v>0</v>
      </c>
      <c r="H17" s="198">
        <v>0</v>
      </c>
      <c r="I17" s="198">
        <v>671792.47399999993</v>
      </c>
      <c r="J17" s="198">
        <v>0</v>
      </c>
      <c r="K17" s="198">
        <v>0</v>
      </c>
      <c r="L17" s="198">
        <v>0</v>
      </c>
      <c r="M17" s="198">
        <v>3096435.4609999987</v>
      </c>
      <c r="N17" s="198">
        <v>0</v>
      </c>
      <c r="O17" s="198">
        <v>1344469.5439999986</v>
      </c>
      <c r="P17" s="198">
        <v>0</v>
      </c>
      <c r="Q17" s="198">
        <v>0</v>
      </c>
      <c r="R17" s="222">
        <v>0</v>
      </c>
      <c r="S17" s="223">
        <f t="shared" si="0"/>
        <v>5449036.0139999967</v>
      </c>
    </row>
    <row r="18" spans="1:19" s="204" customFormat="1">
      <c r="A18" s="220">
        <v>11</v>
      </c>
      <c r="B18" s="221" t="s">
        <v>70</v>
      </c>
      <c r="C18" s="198">
        <v>0</v>
      </c>
      <c r="D18" s="198">
        <v>0</v>
      </c>
      <c r="E18" s="198">
        <v>0</v>
      </c>
      <c r="F18" s="198">
        <v>0</v>
      </c>
      <c r="G18" s="198">
        <v>0</v>
      </c>
      <c r="H18" s="198">
        <v>0</v>
      </c>
      <c r="I18" s="198">
        <v>0</v>
      </c>
      <c r="J18" s="198">
        <v>0</v>
      </c>
      <c r="K18" s="198">
        <v>0</v>
      </c>
      <c r="L18" s="198">
        <v>0</v>
      </c>
      <c r="M18" s="198">
        <v>19592308.471605584</v>
      </c>
      <c r="N18" s="198">
        <v>0</v>
      </c>
      <c r="O18" s="198">
        <v>66507291.459999852</v>
      </c>
      <c r="P18" s="198">
        <v>0</v>
      </c>
      <c r="Q18" s="198">
        <v>1772239</v>
      </c>
      <c r="R18" s="222">
        <v>0</v>
      </c>
      <c r="S18" s="223">
        <f t="shared" si="0"/>
        <v>123783843.16160536</v>
      </c>
    </row>
    <row r="19" spans="1:19" s="204" customFormat="1">
      <c r="A19" s="220">
        <v>12</v>
      </c>
      <c r="B19" s="221" t="s">
        <v>71</v>
      </c>
      <c r="C19" s="198">
        <v>0</v>
      </c>
      <c r="D19" s="198">
        <v>0</v>
      </c>
      <c r="E19" s="198">
        <v>0</v>
      </c>
      <c r="F19" s="198">
        <v>0</v>
      </c>
      <c r="G19" s="198">
        <v>0</v>
      </c>
      <c r="H19" s="198">
        <v>0</v>
      </c>
      <c r="I19" s="198">
        <v>0</v>
      </c>
      <c r="J19" s="198">
        <v>0</v>
      </c>
      <c r="K19" s="198">
        <v>0</v>
      </c>
      <c r="L19" s="198">
        <v>0</v>
      </c>
      <c r="M19" s="198">
        <v>0</v>
      </c>
      <c r="N19" s="198">
        <v>0</v>
      </c>
      <c r="O19" s="198">
        <v>0</v>
      </c>
      <c r="P19" s="198">
        <v>0</v>
      </c>
      <c r="Q19" s="198">
        <v>0</v>
      </c>
      <c r="R19" s="222">
        <v>0</v>
      </c>
      <c r="S19" s="223">
        <f t="shared" si="0"/>
        <v>0</v>
      </c>
    </row>
    <row r="20" spans="1:19" s="204" customFormat="1">
      <c r="A20" s="220">
        <v>13</v>
      </c>
      <c r="B20" s="221" t="s">
        <v>72</v>
      </c>
      <c r="C20" s="198">
        <v>0</v>
      </c>
      <c r="D20" s="198">
        <v>0</v>
      </c>
      <c r="E20" s="198">
        <v>0</v>
      </c>
      <c r="F20" s="198">
        <v>0</v>
      </c>
      <c r="G20" s="198">
        <v>0</v>
      </c>
      <c r="H20" s="198">
        <v>0</v>
      </c>
      <c r="I20" s="198">
        <v>0</v>
      </c>
      <c r="J20" s="198">
        <v>0</v>
      </c>
      <c r="K20" s="198">
        <v>0</v>
      </c>
      <c r="L20" s="198">
        <v>0</v>
      </c>
      <c r="M20" s="198">
        <v>0</v>
      </c>
      <c r="N20" s="198">
        <v>0</v>
      </c>
      <c r="O20" s="198">
        <v>0</v>
      </c>
      <c r="P20" s="198">
        <v>0</v>
      </c>
      <c r="Q20" s="198">
        <v>0</v>
      </c>
      <c r="R20" s="222">
        <v>0</v>
      </c>
      <c r="S20" s="223">
        <f t="shared" si="0"/>
        <v>0</v>
      </c>
    </row>
    <row r="21" spans="1:19" s="204" customFormat="1">
      <c r="A21" s="220">
        <v>14</v>
      </c>
      <c r="B21" s="221" t="s">
        <v>251</v>
      </c>
      <c r="C21" s="198">
        <v>233801615.86000001</v>
      </c>
      <c r="D21" s="198">
        <v>0</v>
      </c>
      <c r="E21" s="198">
        <v>513860.89</v>
      </c>
      <c r="F21" s="198">
        <v>0</v>
      </c>
      <c r="G21" s="198">
        <v>0</v>
      </c>
      <c r="H21" s="198">
        <v>0</v>
      </c>
      <c r="I21" s="198">
        <v>0</v>
      </c>
      <c r="J21" s="198">
        <v>0</v>
      </c>
      <c r="K21" s="198">
        <v>0</v>
      </c>
      <c r="L21" s="198">
        <v>0</v>
      </c>
      <c r="M21" s="198">
        <v>174259807.22</v>
      </c>
      <c r="N21" s="198">
        <v>0</v>
      </c>
      <c r="O21" s="198">
        <v>0</v>
      </c>
      <c r="P21" s="198">
        <v>0</v>
      </c>
      <c r="Q21" s="198">
        <v>0</v>
      </c>
      <c r="R21" s="222">
        <v>0</v>
      </c>
      <c r="S21" s="223">
        <f t="shared" si="0"/>
        <v>174362579.398</v>
      </c>
    </row>
    <row r="22" spans="1:19" ht="15.75" thickBot="1">
      <c r="A22" s="205"/>
      <c r="B22" s="114" t="s">
        <v>68</v>
      </c>
      <c r="C22" s="184">
        <f>SUM(C8:C21)</f>
        <v>523424472.31999999</v>
      </c>
      <c r="D22" s="184">
        <f t="shared" ref="D22:S22" si="1">SUM(D8:D21)</f>
        <v>0</v>
      </c>
      <c r="E22" s="184">
        <f t="shared" si="1"/>
        <v>238687557.45839384</v>
      </c>
      <c r="F22" s="184">
        <f t="shared" si="1"/>
        <v>0</v>
      </c>
      <c r="G22" s="184">
        <f t="shared" si="1"/>
        <v>117346183.28516848</v>
      </c>
      <c r="H22" s="184">
        <f t="shared" si="1"/>
        <v>0</v>
      </c>
      <c r="I22" s="184">
        <f t="shared" si="1"/>
        <v>1273633.0014490001</v>
      </c>
      <c r="J22" s="184">
        <f t="shared" si="1"/>
        <v>0</v>
      </c>
      <c r="K22" s="184">
        <f t="shared" si="1"/>
        <v>878511011.81524074</v>
      </c>
      <c r="L22" s="184">
        <f t="shared" si="1"/>
        <v>13385929.503042983</v>
      </c>
      <c r="M22" s="184">
        <f t="shared" si="1"/>
        <v>589056560.76819527</v>
      </c>
      <c r="N22" s="184">
        <f t="shared" si="1"/>
        <v>26787052.499690004</v>
      </c>
      <c r="O22" s="184">
        <f t="shared" si="1"/>
        <v>67851761.003999844</v>
      </c>
      <c r="P22" s="184">
        <f t="shared" si="1"/>
        <v>0</v>
      </c>
      <c r="Q22" s="184">
        <f t="shared" si="1"/>
        <v>1772239</v>
      </c>
      <c r="R22" s="184">
        <f t="shared" si="1"/>
        <v>0</v>
      </c>
      <c r="S22" s="208">
        <f t="shared" si="1"/>
        <v>1480420050.40481</v>
      </c>
    </row>
  </sheetData>
  <mergeCells count="10">
    <mergeCell ref="S6:S7"/>
    <mergeCell ref="O6:P6"/>
    <mergeCell ref="Q6:R6"/>
    <mergeCell ref="B6:B7"/>
    <mergeCell ref="C6:D6"/>
    <mergeCell ref="E6:F6"/>
    <mergeCell ref="G6:H6"/>
    <mergeCell ref="I6:J6"/>
    <mergeCell ref="K6:L6"/>
    <mergeCell ref="M6:N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Q7"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
  <cols>
    <col min="1" max="1" width="10.42578125" style="44" bestFit="1" customWidth="1"/>
    <col min="2" max="2" width="74.42578125" style="44" customWidth="1"/>
    <col min="3" max="3" width="19" style="44" customWidth="1"/>
    <col min="4" max="4" width="19.42578125" style="44" customWidth="1"/>
    <col min="5" max="5" width="31.140625" style="44" customWidth="1"/>
    <col min="6" max="6" width="29.140625" style="44" customWidth="1"/>
    <col min="7" max="7" width="28.42578125" style="44" customWidth="1"/>
    <col min="8" max="8" width="26.42578125" style="44" customWidth="1"/>
    <col min="9" max="9" width="23.7109375" style="44" customWidth="1"/>
    <col min="10" max="10" width="21.42578125" style="44" customWidth="1"/>
    <col min="11" max="11" width="15.7109375" style="44" customWidth="1"/>
    <col min="12" max="12" width="13.28515625" style="44" customWidth="1"/>
    <col min="13" max="13" width="20.85546875" style="44" customWidth="1"/>
    <col min="14" max="14" width="19.28515625" style="44" customWidth="1"/>
    <col min="15" max="15" width="18.42578125" style="44" customWidth="1"/>
    <col min="16" max="16" width="19" style="44" customWidth="1"/>
    <col min="17" max="17" width="20.28515625" style="44" customWidth="1"/>
    <col min="18" max="18" width="18" style="44" customWidth="1"/>
    <col min="19" max="19" width="36" style="44" customWidth="1"/>
    <col min="20" max="20" width="19.42578125" style="44" customWidth="1"/>
    <col min="21" max="21" width="19.140625" style="44" customWidth="1"/>
    <col min="22" max="22" width="20" style="44" customWidth="1"/>
    <col min="23" max="16384" width="9.140625" style="88"/>
  </cols>
  <sheetData>
    <row r="1" spans="1:22">
      <c r="A1" s="44" t="s">
        <v>190</v>
      </c>
      <c r="B1" s="44" t="str">
        <f>Info!C2</f>
        <v>სს ”ლიბერთი ბანკი”</v>
      </c>
    </row>
    <row r="2" spans="1:22">
      <c r="A2" s="44" t="s">
        <v>191</v>
      </c>
      <c r="B2" s="89">
        <f>'1. key ratios'!B2</f>
        <v>44012</v>
      </c>
    </row>
    <row r="4" spans="1:22" ht="30.75" thickBot="1">
      <c r="A4" s="44" t="s">
        <v>418</v>
      </c>
      <c r="B4" s="186" t="s">
        <v>462</v>
      </c>
      <c r="V4" s="187" t="s">
        <v>94</v>
      </c>
    </row>
    <row r="5" spans="1:22">
      <c r="A5" s="166"/>
      <c r="B5" s="188"/>
      <c r="C5" s="527" t="s">
        <v>200</v>
      </c>
      <c r="D5" s="528"/>
      <c r="E5" s="528"/>
      <c r="F5" s="528"/>
      <c r="G5" s="528"/>
      <c r="H5" s="528"/>
      <c r="I5" s="528"/>
      <c r="J5" s="528"/>
      <c r="K5" s="528"/>
      <c r="L5" s="529"/>
      <c r="M5" s="527" t="s">
        <v>201</v>
      </c>
      <c r="N5" s="528"/>
      <c r="O5" s="528"/>
      <c r="P5" s="528"/>
      <c r="Q5" s="528"/>
      <c r="R5" s="528"/>
      <c r="S5" s="529"/>
      <c r="T5" s="532" t="s">
        <v>460</v>
      </c>
      <c r="U5" s="532" t="s">
        <v>459</v>
      </c>
      <c r="V5" s="530" t="s">
        <v>202</v>
      </c>
    </row>
    <row r="6" spans="1:22" s="195" customFormat="1" ht="165">
      <c r="A6" s="189"/>
      <c r="B6" s="190"/>
      <c r="C6" s="191" t="s">
        <v>203</v>
      </c>
      <c r="D6" s="192" t="s">
        <v>204</v>
      </c>
      <c r="E6" s="193" t="s">
        <v>205</v>
      </c>
      <c r="F6" s="97" t="s">
        <v>454</v>
      </c>
      <c r="G6" s="192" t="s">
        <v>206</v>
      </c>
      <c r="H6" s="192" t="s">
        <v>207</v>
      </c>
      <c r="I6" s="192" t="s">
        <v>208</v>
      </c>
      <c r="J6" s="192" t="s">
        <v>250</v>
      </c>
      <c r="K6" s="192" t="s">
        <v>209</v>
      </c>
      <c r="L6" s="194" t="s">
        <v>210</v>
      </c>
      <c r="M6" s="191" t="s">
        <v>211</v>
      </c>
      <c r="N6" s="192" t="s">
        <v>212</v>
      </c>
      <c r="O6" s="192" t="s">
        <v>213</v>
      </c>
      <c r="P6" s="192" t="s">
        <v>214</v>
      </c>
      <c r="Q6" s="192" t="s">
        <v>215</v>
      </c>
      <c r="R6" s="192" t="s">
        <v>216</v>
      </c>
      <c r="S6" s="194" t="s">
        <v>217</v>
      </c>
      <c r="T6" s="533"/>
      <c r="U6" s="533"/>
      <c r="V6" s="531"/>
    </row>
    <row r="7" spans="1:22" s="204" customFormat="1">
      <c r="A7" s="102">
        <v>1</v>
      </c>
      <c r="B7" s="196" t="s">
        <v>218</v>
      </c>
      <c r="C7" s="197">
        <v>0</v>
      </c>
      <c r="D7" s="198">
        <v>0</v>
      </c>
      <c r="E7" s="199">
        <v>0</v>
      </c>
      <c r="F7" s="199">
        <v>0</v>
      </c>
      <c r="G7" s="199">
        <v>0</v>
      </c>
      <c r="H7" s="199">
        <v>0</v>
      </c>
      <c r="I7" s="199">
        <v>0</v>
      </c>
      <c r="J7" s="199">
        <v>0</v>
      </c>
      <c r="K7" s="199">
        <v>0</v>
      </c>
      <c r="L7" s="200">
        <v>0</v>
      </c>
      <c r="M7" s="197">
        <v>0</v>
      </c>
      <c r="N7" s="199">
        <v>0</v>
      </c>
      <c r="O7" s="199">
        <v>0</v>
      </c>
      <c r="P7" s="199">
        <v>0</v>
      </c>
      <c r="Q7" s="199">
        <v>0</v>
      </c>
      <c r="R7" s="199">
        <v>0</v>
      </c>
      <c r="S7" s="200">
        <v>0</v>
      </c>
      <c r="T7" s="201">
        <v>0</v>
      </c>
      <c r="U7" s="202">
        <v>0</v>
      </c>
      <c r="V7" s="203">
        <f>SUM(C7:S7)</f>
        <v>0</v>
      </c>
    </row>
    <row r="8" spans="1:22" s="204" customFormat="1">
      <c r="A8" s="102">
        <v>2</v>
      </c>
      <c r="B8" s="196" t="s">
        <v>219</v>
      </c>
      <c r="C8" s="197">
        <v>0</v>
      </c>
      <c r="D8" s="198">
        <v>0</v>
      </c>
      <c r="E8" s="199">
        <v>0</v>
      </c>
      <c r="F8" s="199">
        <v>0</v>
      </c>
      <c r="G8" s="199">
        <v>0</v>
      </c>
      <c r="H8" s="199">
        <v>0</v>
      </c>
      <c r="I8" s="199">
        <v>0</v>
      </c>
      <c r="J8" s="199">
        <v>0</v>
      </c>
      <c r="K8" s="199">
        <v>0</v>
      </c>
      <c r="L8" s="200">
        <v>0</v>
      </c>
      <c r="M8" s="197">
        <v>0</v>
      </c>
      <c r="N8" s="199">
        <v>0</v>
      </c>
      <c r="O8" s="199">
        <v>0</v>
      </c>
      <c r="P8" s="199">
        <v>0</v>
      </c>
      <c r="Q8" s="199">
        <v>0</v>
      </c>
      <c r="R8" s="199">
        <v>0</v>
      </c>
      <c r="S8" s="200">
        <v>0</v>
      </c>
      <c r="T8" s="202">
        <v>0</v>
      </c>
      <c r="U8" s="202">
        <v>0</v>
      </c>
      <c r="V8" s="203">
        <f t="shared" ref="V8:V20" si="0">SUM(C8:S8)</f>
        <v>0</v>
      </c>
    </row>
    <row r="9" spans="1:22" s="204" customFormat="1">
      <c r="A9" s="102">
        <v>3</v>
      </c>
      <c r="B9" s="196" t="s">
        <v>220</v>
      </c>
      <c r="C9" s="197">
        <v>0</v>
      </c>
      <c r="D9" s="198">
        <v>0</v>
      </c>
      <c r="E9" s="199">
        <v>0</v>
      </c>
      <c r="F9" s="199">
        <v>0</v>
      </c>
      <c r="G9" s="199">
        <v>0</v>
      </c>
      <c r="H9" s="199">
        <v>0</v>
      </c>
      <c r="I9" s="199">
        <v>0</v>
      </c>
      <c r="J9" s="199">
        <v>0</v>
      </c>
      <c r="K9" s="199">
        <v>0</v>
      </c>
      <c r="L9" s="200">
        <v>0</v>
      </c>
      <c r="M9" s="197">
        <v>0</v>
      </c>
      <c r="N9" s="199">
        <v>0</v>
      </c>
      <c r="O9" s="199">
        <v>0</v>
      </c>
      <c r="P9" s="199">
        <v>0</v>
      </c>
      <c r="Q9" s="199">
        <v>0</v>
      </c>
      <c r="R9" s="199">
        <v>0</v>
      </c>
      <c r="S9" s="200">
        <v>0</v>
      </c>
      <c r="T9" s="202">
        <v>0</v>
      </c>
      <c r="U9" s="202">
        <v>0</v>
      </c>
      <c r="V9" s="203">
        <f>SUM(C9:S9)</f>
        <v>0</v>
      </c>
    </row>
    <row r="10" spans="1:22" s="204" customFormat="1">
      <c r="A10" s="102">
        <v>4</v>
      </c>
      <c r="B10" s="196" t="s">
        <v>221</v>
      </c>
      <c r="C10" s="197">
        <v>0</v>
      </c>
      <c r="D10" s="198">
        <v>0</v>
      </c>
      <c r="E10" s="199">
        <v>0</v>
      </c>
      <c r="F10" s="199">
        <v>0</v>
      </c>
      <c r="G10" s="199">
        <v>0</v>
      </c>
      <c r="H10" s="199">
        <v>0</v>
      </c>
      <c r="I10" s="199">
        <v>0</v>
      </c>
      <c r="J10" s="199">
        <v>0</v>
      </c>
      <c r="K10" s="199">
        <v>0</v>
      </c>
      <c r="L10" s="200">
        <v>0</v>
      </c>
      <c r="M10" s="197">
        <v>0</v>
      </c>
      <c r="N10" s="199">
        <v>0</v>
      </c>
      <c r="O10" s="199">
        <v>0</v>
      </c>
      <c r="P10" s="199">
        <v>0</v>
      </c>
      <c r="Q10" s="199">
        <v>0</v>
      </c>
      <c r="R10" s="199">
        <v>0</v>
      </c>
      <c r="S10" s="200">
        <v>0</v>
      </c>
      <c r="T10" s="202">
        <v>0</v>
      </c>
      <c r="U10" s="202">
        <v>0</v>
      </c>
      <c r="V10" s="203">
        <f t="shared" si="0"/>
        <v>0</v>
      </c>
    </row>
    <row r="11" spans="1:22" s="204" customFormat="1">
      <c r="A11" s="102">
        <v>5</v>
      </c>
      <c r="B11" s="196" t="s">
        <v>222</v>
      </c>
      <c r="C11" s="197">
        <v>0</v>
      </c>
      <c r="D11" s="198">
        <v>0</v>
      </c>
      <c r="E11" s="199">
        <v>0</v>
      </c>
      <c r="F11" s="199">
        <v>0</v>
      </c>
      <c r="G11" s="199">
        <v>0</v>
      </c>
      <c r="H11" s="199">
        <v>0</v>
      </c>
      <c r="I11" s="199">
        <v>0</v>
      </c>
      <c r="J11" s="199">
        <v>0</v>
      </c>
      <c r="K11" s="199">
        <v>0</v>
      </c>
      <c r="L11" s="200">
        <v>0</v>
      </c>
      <c r="M11" s="197">
        <v>0</v>
      </c>
      <c r="N11" s="199">
        <v>0</v>
      </c>
      <c r="O11" s="199">
        <v>0</v>
      </c>
      <c r="P11" s="199">
        <v>0</v>
      </c>
      <c r="Q11" s="199">
        <v>0</v>
      </c>
      <c r="R11" s="199">
        <v>0</v>
      </c>
      <c r="S11" s="200">
        <v>0</v>
      </c>
      <c r="T11" s="202">
        <v>0</v>
      </c>
      <c r="U11" s="202">
        <v>0</v>
      </c>
      <c r="V11" s="203">
        <f t="shared" si="0"/>
        <v>0</v>
      </c>
    </row>
    <row r="12" spans="1:22" s="204" customFormat="1">
      <c r="A12" s="102">
        <v>6</v>
      </c>
      <c r="B12" s="196" t="s">
        <v>223</v>
      </c>
      <c r="C12" s="197">
        <v>0</v>
      </c>
      <c r="D12" s="198">
        <v>0</v>
      </c>
      <c r="E12" s="199">
        <v>0</v>
      </c>
      <c r="F12" s="199">
        <v>0</v>
      </c>
      <c r="G12" s="199">
        <v>0</v>
      </c>
      <c r="H12" s="199">
        <v>0</v>
      </c>
      <c r="I12" s="199">
        <v>0</v>
      </c>
      <c r="J12" s="199">
        <v>0</v>
      </c>
      <c r="K12" s="199">
        <v>0</v>
      </c>
      <c r="L12" s="200">
        <v>0</v>
      </c>
      <c r="M12" s="197">
        <v>0</v>
      </c>
      <c r="N12" s="199">
        <v>0</v>
      </c>
      <c r="O12" s="199">
        <v>0</v>
      </c>
      <c r="P12" s="199">
        <v>0</v>
      </c>
      <c r="Q12" s="199">
        <v>0</v>
      </c>
      <c r="R12" s="199">
        <v>0</v>
      </c>
      <c r="S12" s="200">
        <v>0</v>
      </c>
      <c r="T12" s="202">
        <v>0</v>
      </c>
      <c r="U12" s="202"/>
      <c r="V12" s="203">
        <f t="shared" si="0"/>
        <v>0</v>
      </c>
    </row>
    <row r="13" spans="1:22" s="204" customFormat="1">
      <c r="A13" s="102">
        <v>7</v>
      </c>
      <c r="B13" s="196" t="s">
        <v>73</v>
      </c>
      <c r="C13" s="197">
        <v>0</v>
      </c>
      <c r="D13" s="198">
        <v>15078090.870384615</v>
      </c>
      <c r="E13" s="199">
        <v>0</v>
      </c>
      <c r="F13" s="199">
        <v>0</v>
      </c>
      <c r="G13" s="199">
        <v>0</v>
      </c>
      <c r="H13" s="199">
        <v>0</v>
      </c>
      <c r="I13" s="199">
        <v>0</v>
      </c>
      <c r="J13" s="199">
        <v>0</v>
      </c>
      <c r="K13" s="199">
        <v>0</v>
      </c>
      <c r="L13" s="200">
        <v>0</v>
      </c>
      <c r="M13" s="197">
        <v>0</v>
      </c>
      <c r="N13" s="199">
        <v>0</v>
      </c>
      <c r="O13" s="199">
        <v>0</v>
      </c>
      <c r="P13" s="199">
        <v>0</v>
      </c>
      <c r="Q13" s="199">
        <v>0</v>
      </c>
      <c r="R13" s="199">
        <v>0</v>
      </c>
      <c r="S13" s="200">
        <v>0</v>
      </c>
      <c r="T13" s="202">
        <v>12474729.305384614</v>
      </c>
      <c r="U13" s="202">
        <v>2603361.5650000004</v>
      </c>
      <c r="V13" s="203">
        <f t="shared" si="0"/>
        <v>15078090.870384615</v>
      </c>
    </row>
    <row r="14" spans="1:22" s="204" customFormat="1">
      <c r="A14" s="102">
        <v>8</v>
      </c>
      <c r="B14" s="196" t="s">
        <v>74</v>
      </c>
      <c r="C14" s="197">
        <v>0</v>
      </c>
      <c r="D14" s="198">
        <v>4021307.4587500007</v>
      </c>
      <c r="E14" s="199">
        <v>0</v>
      </c>
      <c r="F14" s="199">
        <v>0</v>
      </c>
      <c r="G14" s="199">
        <v>0</v>
      </c>
      <c r="H14" s="199">
        <v>0</v>
      </c>
      <c r="I14" s="199">
        <v>0</v>
      </c>
      <c r="J14" s="199">
        <v>0</v>
      </c>
      <c r="K14" s="199">
        <v>0</v>
      </c>
      <c r="L14" s="200">
        <v>0</v>
      </c>
      <c r="M14" s="197">
        <v>0</v>
      </c>
      <c r="N14" s="199">
        <v>0</v>
      </c>
      <c r="O14" s="199">
        <v>0</v>
      </c>
      <c r="P14" s="199">
        <v>0</v>
      </c>
      <c r="Q14" s="199">
        <v>0</v>
      </c>
      <c r="R14" s="199">
        <v>0</v>
      </c>
      <c r="S14" s="200">
        <v>0</v>
      </c>
      <c r="T14" s="202">
        <v>3125110.7700000005</v>
      </c>
      <c r="U14" s="202">
        <v>896196.68875000009</v>
      </c>
      <c r="V14" s="203">
        <f t="shared" si="0"/>
        <v>4021307.4587500007</v>
      </c>
    </row>
    <row r="15" spans="1:22" s="204" customFormat="1">
      <c r="A15" s="102">
        <v>9</v>
      </c>
      <c r="B15" s="196" t="s">
        <v>75</v>
      </c>
      <c r="C15" s="197">
        <v>0</v>
      </c>
      <c r="D15" s="198">
        <v>0</v>
      </c>
      <c r="E15" s="199">
        <v>0</v>
      </c>
      <c r="F15" s="199">
        <v>0</v>
      </c>
      <c r="G15" s="199">
        <v>0</v>
      </c>
      <c r="H15" s="199">
        <v>0</v>
      </c>
      <c r="I15" s="199">
        <v>0</v>
      </c>
      <c r="J15" s="199">
        <v>0</v>
      </c>
      <c r="K15" s="199">
        <v>0</v>
      </c>
      <c r="L15" s="200">
        <v>0</v>
      </c>
      <c r="M15" s="197">
        <v>0</v>
      </c>
      <c r="N15" s="199">
        <v>0</v>
      </c>
      <c r="O15" s="199">
        <v>0</v>
      </c>
      <c r="P15" s="199">
        <v>0</v>
      </c>
      <c r="Q15" s="199">
        <v>0</v>
      </c>
      <c r="R15" s="199">
        <v>0</v>
      </c>
      <c r="S15" s="200">
        <v>0</v>
      </c>
      <c r="T15" s="202">
        <v>0</v>
      </c>
      <c r="U15" s="202">
        <v>0</v>
      </c>
      <c r="V15" s="203">
        <f t="shared" si="0"/>
        <v>0</v>
      </c>
    </row>
    <row r="16" spans="1:22" s="204" customFormat="1">
      <c r="A16" s="102">
        <v>10</v>
      </c>
      <c r="B16" s="196" t="s">
        <v>69</v>
      </c>
      <c r="C16" s="197">
        <v>0</v>
      </c>
      <c r="D16" s="198">
        <v>415606.72499999998</v>
      </c>
      <c r="E16" s="199">
        <v>0</v>
      </c>
      <c r="F16" s="199">
        <v>0</v>
      </c>
      <c r="G16" s="199">
        <v>0</v>
      </c>
      <c r="H16" s="199">
        <v>0</v>
      </c>
      <c r="I16" s="199">
        <v>0</v>
      </c>
      <c r="J16" s="199">
        <v>0</v>
      </c>
      <c r="K16" s="199">
        <v>0</v>
      </c>
      <c r="L16" s="200">
        <v>0</v>
      </c>
      <c r="M16" s="197">
        <v>0</v>
      </c>
      <c r="N16" s="199">
        <v>0</v>
      </c>
      <c r="O16" s="199">
        <v>0</v>
      </c>
      <c r="P16" s="199">
        <v>0</v>
      </c>
      <c r="Q16" s="199">
        <v>0</v>
      </c>
      <c r="R16" s="199">
        <v>0</v>
      </c>
      <c r="S16" s="200">
        <v>0</v>
      </c>
      <c r="T16" s="202">
        <v>415606.72499999998</v>
      </c>
      <c r="U16" s="202">
        <v>0</v>
      </c>
      <c r="V16" s="203">
        <f t="shared" si="0"/>
        <v>415606.72499999998</v>
      </c>
    </row>
    <row r="17" spans="1:22" s="204" customFormat="1">
      <c r="A17" s="102">
        <v>11</v>
      </c>
      <c r="B17" s="196" t="s">
        <v>70</v>
      </c>
      <c r="C17" s="197">
        <v>0</v>
      </c>
      <c r="D17" s="198">
        <v>116396.82</v>
      </c>
      <c r="E17" s="199">
        <v>0</v>
      </c>
      <c r="F17" s="199">
        <v>0</v>
      </c>
      <c r="G17" s="199">
        <v>0</v>
      </c>
      <c r="H17" s="199">
        <v>0</v>
      </c>
      <c r="I17" s="199">
        <v>0</v>
      </c>
      <c r="J17" s="199">
        <v>0</v>
      </c>
      <c r="K17" s="199">
        <v>0</v>
      </c>
      <c r="L17" s="200">
        <v>0</v>
      </c>
      <c r="M17" s="197">
        <v>0</v>
      </c>
      <c r="N17" s="199">
        <v>0</v>
      </c>
      <c r="O17" s="199">
        <v>0</v>
      </c>
      <c r="P17" s="199">
        <v>0</v>
      </c>
      <c r="Q17" s="199">
        <v>0</v>
      </c>
      <c r="R17" s="199">
        <v>0</v>
      </c>
      <c r="S17" s="200">
        <v>0</v>
      </c>
      <c r="T17" s="202">
        <v>116396.82</v>
      </c>
      <c r="U17" s="202">
        <v>0</v>
      </c>
      <c r="V17" s="203">
        <f t="shared" si="0"/>
        <v>116396.82</v>
      </c>
    </row>
    <row r="18" spans="1:22" s="204" customFormat="1">
      <c r="A18" s="102">
        <v>12</v>
      </c>
      <c r="B18" s="196" t="s">
        <v>71</v>
      </c>
      <c r="C18" s="197">
        <v>0</v>
      </c>
      <c r="D18" s="198">
        <v>0</v>
      </c>
      <c r="E18" s="199">
        <v>0</v>
      </c>
      <c r="F18" s="199">
        <v>0</v>
      </c>
      <c r="G18" s="199">
        <v>0</v>
      </c>
      <c r="H18" s="199">
        <v>0</v>
      </c>
      <c r="I18" s="199">
        <v>0</v>
      </c>
      <c r="J18" s="199">
        <v>0</v>
      </c>
      <c r="K18" s="199">
        <v>0</v>
      </c>
      <c r="L18" s="200">
        <v>0</v>
      </c>
      <c r="M18" s="197">
        <v>0</v>
      </c>
      <c r="N18" s="199">
        <v>0</v>
      </c>
      <c r="O18" s="199">
        <v>0</v>
      </c>
      <c r="P18" s="199">
        <v>0</v>
      </c>
      <c r="Q18" s="199">
        <v>0</v>
      </c>
      <c r="R18" s="199">
        <v>0</v>
      </c>
      <c r="S18" s="200">
        <v>0</v>
      </c>
      <c r="T18" s="202">
        <v>0</v>
      </c>
      <c r="U18" s="202">
        <v>0</v>
      </c>
      <c r="V18" s="203">
        <f t="shared" si="0"/>
        <v>0</v>
      </c>
    </row>
    <row r="19" spans="1:22" s="204" customFormat="1">
      <c r="A19" s="102">
        <v>13</v>
      </c>
      <c r="B19" s="196" t="s">
        <v>72</v>
      </c>
      <c r="C19" s="197">
        <v>0</v>
      </c>
      <c r="D19" s="198">
        <v>0</v>
      </c>
      <c r="E19" s="199">
        <v>0</v>
      </c>
      <c r="F19" s="199">
        <v>0</v>
      </c>
      <c r="G19" s="199">
        <v>0</v>
      </c>
      <c r="H19" s="199">
        <v>0</v>
      </c>
      <c r="I19" s="199">
        <v>0</v>
      </c>
      <c r="J19" s="199">
        <v>0</v>
      </c>
      <c r="K19" s="199">
        <v>0</v>
      </c>
      <c r="L19" s="200">
        <v>0</v>
      </c>
      <c r="M19" s="197">
        <v>0</v>
      </c>
      <c r="N19" s="199">
        <v>0</v>
      </c>
      <c r="O19" s="199">
        <v>0</v>
      </c>
      <c r="P19" s="199">
        <v>0</v>
      </c>
      <c r="Q19" s="199">
        <v>0</v>
      </c>
      <c r="R19" s="199">
        <v>0</v>
      </c>
      <c r="S19" s="200">
        <v>0</v>
      </c>
      <c r="T19" s="202">
        <v>0</v>
      </c>
      <c r="U19" s="202">
        <v>0</v>
      </c>
      <c r="V19" s="203">
        <f t="shared" si="0"/>
        <v>0</v>
      </c>
    </row>
    <row r="20" spans="1:22" s="204" customFormat="1">
      <c r="A20" s="102">
        <v>14</v>
      </c>
      <c r="B20" s="196" t="s">
        <v>251</v>
      </c>
      <c r="C20" s="197">
        <v>0</v>
      </c>
      <c r="D20" s="198">
        <v>0</v>
      </c>
      <c r="E20" s="199">
        <v>0</v>
      </c>
      <c r="F20" s="199">
        <v>0</v>
      </c>
      <c r="G20" s="199">
        <v>0</v>
      </c>
      <c r="H20" s="199">
        <v>0</v>
      </c>
      <c r="I20" s="199">
        <v>0</v>
      </c>
      <c r="J20" s="199">
        <v>0</v>
      </c>
      <c r="K20" s="199">
        <v>0</v>
      </c>
      <c r="L20" s="200">
        <v>0</v>
      </c>
      <c r="M20" s="197">
        <v>0</v>
      </c>
      <c r="N20" s="199">
        <v>0</v>
      </c>
      <c r="O20" s="199">
        <v>0</v>
      </c>
      <c r="P20" s="199">
        <v>0</v>
      </c>
      <c r="Q20" s="199">
        <v>0</v>
      </c>
      <c r="R20" s="199">
        <v>0</v>
      </c>
      <c r="S20" s="200">
        <v>0</v>
      </c>
      <c r="T20" s="202">
        <v>0</v>
      </c>
      <c r="U20" s="202">
        <v>0</v>
      </c>
      <c r="V20" s="203">
        <f t="shared" si="0"/>
        <v>0</v>
      </c>
    </row>
    <row r="21" spans="1:22" ht="15.75" thickBot="1">
      <c r="A21" s="205"/>
      <c r="B21" s="206" t="s">
        <v>68</v>
      </c>
      <c r="C21" s="207">
        <f>SUM(C7:C20)</f>
        <v>0</v>
      </c>
      <c r="D21" s="184">
        <f t="shared" ref="D21:V21" si="1">SUM(D7:D20)</f>
        <v>19631401.874134619</v>
      </c>
      <c r="E21" s="184">
        <f t="shared" si="1"/>
        <v>0</v>
      </c>
      <c r="F21" s="184">
        <f t="shared" si="1"/>
        <v>0</v>
      </c>
      <c r="G21" s="184">
        <f t="shared" si="1"/>
        <v>0</v>
      </c>
      <c r="H21" s="184">
        <f t="shared" si="1"/>
        <v>0</v>
      </c>
      <c r="I21" s="184">
        <f t="shared" si="1"/>
        <v>0</v>
      </c>
      <c r="J21" s="184">
        <f t="shared" si="1"/>
        <v>0</v>
      </c>
      <c r="K21" s="184">
        <f t="shared" si="1"/>
        <v>0</v>
      </c>
      <c r="L21" s="208">
        <f t="shared" si="1"/>
        <v>0</v>
      </c>
      <c r="M21" s="207">
        <f t="shared" si="1"/>
        <v>0</v>
      </c>
      <c r="N21" s="184">
        <f t="shared" si="1"/>
        <v>0</v>
      </c>
      <c r="O21" s="184">
        <f t="shared" si="1"/>
        <v>0</v>
      </c>
      <c r="P21" s="184">
        <f t="shared" si="1"/>
        <v>0</v>
      </c>
      <c r="Q21" s="184">
        <f t="shared" si="1"/>
        <v>0</v>
      </c>
      <c r="R21" s="184">
        <f t="shared" si="1"/>
        <v>0</v>
      </c>
      <c r="S21" s="208">
        <f t="shared" si="1"/>
        <v>0</v>
      </c>
      <c r="T21" s="208">
        <f>SUM(T7:T20)</f>
        <v>16131843.620384613</v>
      </c>
      <c r="U21" s="208">
        <f t="shared" si="1"/>
        <v>3499558.2537500006</v>
      </c>
      <c r="V21" s="209">
        <f t="shared" si="1"/>
        <v>19631401.874134619</v>
      </c>
    </row>
    <row r="24" spans="1:22">
      <c r="A24" s="48"/>
      <c r="B24" s="48"/>
      <c r="C24" s="210"/>
      <c r="D24" s="210"/>
      <c r="E24" s="210"/>
    </row>
    <row r="25" spans="1:22">
      <c r="A25" s="211"/>
      <c r="B25" s="211"/>
      <c r="C25" s="48"/>
      <c r="D25" s="210"/>
      <c r="E25" s="210"/>
    </row>
    <row r="26" spans="1:22">
      <c r="A26" s="211"/>
      <c r="B26" s="212"/>
      <c r="C26" s="48"/>
      <c r="D26" s="210"/>
      <c r="E26" s="210"/>
    </row>
    <row r="27" spans="1:22">
      <c r="A27" s="211"/>
      <c r="B27" s="211"/>
      <c r="C27" s="48"/>
      <c r="D27" s="210"/>
      <c r="E27" s="210"/>
    </row>
    <row r="28" spans="1:22">
      <c r="A28" s="211"/>
      <c r="B28" s="212"/>
      <c r="C28" s="48"/>
      <c r="D28" s="210"/>
      <c r="E28" s="210"/>
    </row>
  </sheetData>
  <mergeCells count="5">
    <mergeCell ref="C5:L5"/>
    <mergeCell ref="M5:S5"/>
    <mergeCell ref="V5:V6"/>
    <mergeCell ref="T5:T6"/>
    <mergeCell ref="U5:U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16" orientation="portrait" r:id="rId1"/>
  <ignoredErrors>
    <ignoredError sqref="V7:V2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
  <cols>
    <col min="1" max="1" width="10.42578125" style="44" bestFit="1" customWidth="1"/>
    <col min="2" max="2" width="101.85546875" style="44" customWidth="1"/>
    <col min="3" max="3" width="13.7109375" style="44" customWidth="1"/>
    <col min="4" max="4" width="14.85546875" style="44" bestFit="1" customWidth="1"/>
    <col min="5" max="5" width="17.7109375" style="44" customWidth="1"/>
    <col min="6" max="6" width="15.85546875" style="44" customWidth="1"/>
    <col min="7" max="7" width="19.140625" style="44" customWidth="1"/>
    <col min="8" max="8" width="15.7109375" style="44" customWidth="1"/>
    <col min="9" max="16384" width="9.140625" style="88"/>
  </cols>
  <sheetData>
    <row r="1" spans="1:9">
      <c r="A1" s="44" t="s">
        <v>190</v>
      </c>
      <c r="B1" s="44" t="str">
        <f>Info!C2</f>
        <v>სს ”ლიბერთი ბანკი”</v>
      </c>
    </row>
    <row r="2" spans="1:9">
      <c r="A2" s="44" t="s">
        <v>191</v>
      </c>
      <c r="B2" s="89">
        <f>'1. key ratios'!B2</f>
        <v>44012</v>
      </c>
    </row>
    <row r="4" spans="1:9" ht="15.75" thickBot="1">
      <c r="A4" s="44" t="s">
        <v>419</v>
      </c>
      <c r="B4" s="120" t="s">
        <v>463</v>
      </c>
    </row>
    <row r="5" spans="1:9">
      <c r="A5" s="166"/>
      <c r="B5" s="167"/>
      <c r="C5" s="168" t="s">
        <v>0</v>
      </c>
      <c r="D5" s="168" t="s">
        <v>1</v>
      </c>
      <c r="E5" s="168" t="s">
        <v>2</v>
      </c>
      <c r="F5" s="168" t="s">
        <v>3</v>
      </c>
      <c r="G5" s="169" t="s">
        <v>4</v>
      </c>
      <c r="H5" s="170" t="s">
        <v>5</v>
      </c>
      <c r="I5" s="171"/>
    </row>
    <row r="6" spans="1:9" ht="15" customHeight="1">
      <c r="A6" s="172"/>
      <c r="B6" s="173"/>
      <c r="C6" s="534" t="s">
        <v>455</v>
      </c>
      <c r="D6" s="538" t="s">
        <v>476</v>
      </c>
      <c r="E6" s="539"/>
      <c r="F6" s="534" t="s">
        <v>482</v>
      </c>
      <c r="G6" s="534" t="s">
        <v>483</v>
      </c>
      <c r="H6" s="536" t="s">
        <v>457</v>
      </c>
      <c r="I6" s="171"/>
    </row>
    <row r="7" spans="1:9" ht="90">
      <c r="A7" s="172"/>
      <c r="B7" s="173"/>
      <c r="C7" s="535"/>
      <c r="D7" s="174" t="s">
        <v>458</v>
      </c>
      <c r="E7" s="174" t="s">
        <v>456</v>
      </c>
      <c r="F7" s="535"/>
      <c r="G7" s="535"/>
      <c r="H7" s="537"/>
      <c r="I7" s="171"/>
    </row>
    <row r="8" spans="1:9">
      <c r="A8" s="175">
        <v>1</v>
      </c>
      <c r="B8" s="106" t="s">
        <v>218</v>
      </c>
      <c r="C8" s="176">
        <v>434118813.24550796</v>
      </c>
      <c r="D8" s="177"/>
      <c r="E8" s="176"/>
      <c r="F8" s="176">
        <v>144495956.78550801</v>
      </c>
      <c r="G8" s="178">
        <v>144495956.78550801</v>
      </c>
      <c r="H8" s="179">
        <f>G8/(C8+E8)</f>
        <v>0.33284887080853359</v>
      </c>
    </row>
    <row r="9" spans="1:9" ht="15" customHeight="1">
      <c r="A9" s="175">
        <v>2</v>
      </c>
      <c r="B9" s="106" t="s">
        <v>219</v>
      </c>
      <c r="C9" s="176">
        <v>0</v>
      </c>
      <c r="D9" s="177"/>
      <c r="E9" s="176"/>
      <c r="F9" s="176">
        <v>0</v>
      </c>
      <c r="G9" s="178">
        <v>0</v>
      </c>
      <c r="H9" s="180" t="s">
        <v>636</v>
      </c>
    </row>
    <row r="10" spans="1:9">
      <c r="A10" s="175">
        <v>3</v>
      </c>
      <c r="B10" s="106" t="s">
        <v>220</v>
      </c>
      <c r="C10" s="176">
        <v>0</v>
      </c>
      <c r="D10" s="177"/>
      <c r="E10" s="176"/>
      <c r="F10" s="176">
        <v>0</v>
      </c>
      <c r="G10" s="178">
        <v>0</v>
      </c>
      <c r="H10" s="180" t="s">
        <v>636</v>
      </c>
    </row>
    <row r="11" spans="1:9">
      <c r="A11" s="175">
        <v>4</v>
      </c>
      <c r="B11" s="106" t="s">
        <v>221</v>
      </c>
      <c r="C11" s="176">
        <v>0</v>
      </c>
      <c r="D11" s="177"/>
      <c r="E11" s="176"/>
      <c r="F11" s="176">
        <v>0</v>
      </c>
      <c r="G11" s="178">
        <v>0</v>
      </c>
      <c r="H11" s="180" t="s">
        <v>636</v>
      </c>
    </row>
    <row r="12" spans="1:9">
      <c r="A12" s="175">
        <v>5</v>
      </c>
      <c r="B12" s="106" t="s">
        <v>222</v>
      </c>
      <c r="C12" s="176">
        <v>0</v>
      </c>
      <c r="D12" s="177"/>
      <c r="E12" s="176"/>
      <c r="F12" s="176">
        <v>0</v>
      </c>
      <c r="G12" s="178">
        <v>0</v>
      </c>
      <c r="H12" s="180" t="s">
        <v>636</v>
      </c>
    </row>
    <row r="13" spans="1:9">
      <c r="A13" s="175">
        <v>6</v>
      </c>
      <c r="B13" s="106" t="s">
        <v>223</v>
      </c>
      <c r="C13" s="176">
        <v>239681432.58681086</v>
      </c>
      <c r="D13" s="177"/>
      <c r="E13" s="176"/>
      <c r="F13" s="176">
        <v>48841555.068371266</v>
      </c>
      <c r="G13" s="178">
        <v>48841555.068371266</v>
      </c>
      <c r="H13" s="179">
        <f t="shared" ref="H13:H21" si="0">G13/(C13+E13)</f>
        <v>0.20377696570501436</v>
      </c>
    </row>
    <row r="14" spans="1:9">
      <c r="A14" s="175">
        <v>7</v>
      </c>
      <c r="B14" s="106" t="s">
        <v>73</v>
      </c>
      <c r="C14" s="176">
        <v>246706157.33911365</v>
      </c>
      <c r="D14" s="177">
        <v>98103582.824980006</v>
      </c>
      <c r="E14" s="176">
        <v>26787052.499690004</v>
      </c>
      <c r="F14" s="177">
        <v>273493209.83880401</v>
      </c>
      <c r="G14" s="181">
        <v>258415118.96841899</v>
      </c>
      <c r="H14" s="179">
        <f>G14/(C14+E14)</f>
        <v>0.94486850010180634</v>
      </c>
    </row>
    <row r="15" spans="1:9">
      <c r="A15" s="175">
        <v>8</v>
      </c>
      <c r="B15" s="106" t="s">
        <v>74</v>
      </c>
      <c r="C15" s="176">
        <v>878511011.81524074</v>
      </c>
      <c r="D15" s="177">
        <v>40351566.802317962</v>
      </c>
      <c r="E15" s="176">
        <v>13385929.503042983</v>
      </c>
      <c r="F15" s="177">
        <v>668922705.98871326</v>
      </c>
      <c r="G15" s="181">
        <v>664901398.52996325</v>
      </c>
      <c r="H15" s="179">
        <f t="shared" si="0"/>
        <v>0.7454912868601099</v>
      </c>
    </row>
    <row r="16" spans="1:9">
      <c r="A16" s="175">
        <v>9</v>
      </c>
      <c r="B16" s="106" t="s">
        <v>75</v>
      </c>
      <c r="C16" s="176">
        <v>117346183.28516848</v>
      </c>
      <c r="D16" s="177"/>
      <c r="E16" s="176"/>
      <c r="F16" s="177">
        <v>41071164.149808966</v>
      </c>
      <c r="G16" s="181">
        <v>41071164.149808966</v>
      </c>
      <c r="H16" s="179">
        <f t="shared" si="0"/>
        <v>0.35</v>
      </c>
    </row>
    <row r="17" spans="1:8">
      <c r="A17" s="175">
        <v>10</v>
      </c>
      <c r="B17" s="106" t="s">
        <v>69</v>
      </c>
      <c r="C17" s="176">
        <v>5112697.4789999975</v>
      </c>
      <c r="D17" s="177"/>
      <c r="E17" s="176"/>
      <c r="F17" s="177">
        <v>5449036.0139999967</v>
      </c>
      <c r="G17" s="181">
        <v>5033429.2889999971</v>
      </c>
      <c r="H17" s="179">
        <f t="shared" si="0"/>
        <v>0.98449581843526079</v>
      </c>
    </row>
    <row r="18" spans="1:8">
      <c r="A18" s="175">
        <v>11</v>
      </c>
      <c r="B18" s="106" t="s">
        <v>70</v>
      </c>
      <c r="C18" s="176">
        <v>87871838.931605428</v>
      </c>
      <c r="D18" s="177"/>
      <c r="E18" s="176"/>
      <c r="F18" s="177">
        <v>123783843.16160536</v>
      </c>
      <c r="G18" s="181">
        <v>123667446.34160537</v>
      </c>
      <c r="H18" s="179">
        <f t="shared" si="0"/>
        <v>1.4073615374985069</v>
      </c>
    </row>
    <row r="19" spans="1:8">
      <c r="A19" s="175">
        <v>12</v>
      </c>
      <c r="B19" s="106" t="s">
        <v>71</v>
      </c>
      <c r="C19" s="176">
        <v>0</v>
      </c>
      <c r="D19" s="177"/>
      <c r="E19" s="176"/>
      <c r="F19" s="177">
        <v>0</v>
      </c>
      <c r="G19" s="181">
        <v>0</v>
      </c>
      <c r="H19" s="180" t="s">
        <v>636</v>
      </c>
    </row>
    <row r="20" spans="1:8">
      <c r="A20" s="175">
        <v>13</v>
      </c>
      <c r="B20" s="106" t="s">
        <v>72</v>
      </c>
      <c r="C20" s="176">
        <v>0</v>
      </c>
      <c r="D20" s="177"/>
      <c r="E20" s="176"/>
      <c r="F20" s="177">
        <v>0</v>
      </c>
      <c r="G20" s="181">
        <v>0</v>
      </c>
      <c r="H20" s="180" t="s">
        <v>636</v>
      </c>
    </row>
    <row r="21" spans="1:8">
      <c r="A21" s="175">
        <v>14</v>
      </c>
      <c r="B21" s="106" t="s">
        <v>251</v>
      </c>
      <c r="C21" s="176">
        <v>408575283.97000003</v>
      </c>
      <c r="D21" s="177"/>
      <c r="E21" s="176"/>
      <c r="F21" s="177">
        <v>174362579.398</v>
      </c>
      <c r="G21" s="181">
        <v>174362579.398</v>
      </c>
      <c r="H21" s="179">
        <f t="shared" si="0"/>
        <v>0.42675753095922148</v>
      </c>
    </row>
    <row r="22" spans="1:8" ht="15.75" thickBot="1">
      <c r="A22" s="182"/>
      <c r="B22" s="183" t="s">
        <v>68</v>
      </c>
      <c r="C22" s="184">
        <f>SUM(C8:C21)</f>
        <v>2417923418.6524472</v>
      </c>
      <c r="D22" s="184">
        <f>SUM(D8:D21)</f>
        <v>138455149.62729797</v>
      </c>
      <c r="E22" s="184">
        <f>SUM(E8:E21)</f>
        <v>40172982.002732985</v>
      </c>
      <c r="F22" s="184">
        <f>SUM(F8:F21)</f>
        <v>1480420050.4048107</v>
      </c>
      <c r="G22" s="184">
        <f>SUM(G8:G21)</f>
        <v>1460788648.5306759</v>
      </c>
      <c r="H22" s="185">
        <f>G22/(C22+E22)</f>
        <v>0.59427638726508769</v>
      </c>
    </row>
    <row r="28" spans="1:8" ht="10.5" customHeight="1"/>
  </sheetData>
  <mergeCells count="5">
    <mergeCell ref="C6:C7"/>
    <mergeCell ref="F6:F7"/>
    <mergeCell ref="G6:G7"/>
    <mergeCell ref="H6:H7"/>
    <mergeCell ref="D6:E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
  <cols>
    <col min="1" max="1" width="10.42578125" style="44" bestFit="1" customWidth="1"/>
    <col min="2" max="2" width="94.42578125" style="44" customWidth="1"/>
    <col min="3" max="11" width="12.7109375" style="44" customWidth="1"/>
    <col min="12" max="16384" width="9.140625" style="44"/>
  </cols>
  <sheetData>
    <row r="1" spans="1:11">
      <c r="A1" s="44" t="s">
        <v>190</v>
      </c>
      <c r="B1" s="44" t="str">
        <f>Info!C2</f>
        <v>სს ”ლიბერთი ბანკი”</v>
      </c>
    </row>
    <row r="2" spans="1:11">
      <c r="A2" s="44" t="s">
        <v>191</v>
      </c>
      <c r="B2" s="89">
        <f>'1. key ratios'!B2</f>
        <v>44012</v>
      </c>
      <c r="C2" s="87"/>
      <c r="D2" s="87"/>
    </row>
    <row r="3" spans="1:11">
      <c r="B3" s="87"/>
      <c r="C3" s="87"/>
      <c r="D3" s="87"/>
    </row>
    <row r="4" spans="1:11" ht="15.75" thickBot="1">
      <c r="A4" s="44" t="s">
        <v>525</v>
      </c>
      <c r="B4" s="120" t="s">
        <v>524</v>
      </c>
      <c r="C4" s="87"/>
      <c r="D4" s="87"/>
    </row>
    <row r="5" spans="1:11" ht="30" customHeight="1">
      <c r="A5" s="543"/>
      <c r="B5" s="544"/>
      <c r="C5" s="541" t="s">
        <v>557</v>
      </c>
      <c r="D5" s="541"/>
      <c r="E5" s="541"/>
      <c r="F5" s="541" t="s">
        <v>558</v>
      </c>
      <c r="G5" s="541"/>
      <c r="H5" s="541"/>
      <c r="I5" s="541" t="s">
        <v>559</v>
      </c>
      <c r="J5" s="541"/>
      <c r="K5" s="542"/>
    </row>
    <row r="6" spans="1:11">
      <c r="A6" s="121"/>
      <c r="B6" s="122"/>
      <c r="C6" s="123" t="s">
        <v>27</v>
      </c>
      <c r="D6" s="123" t="s">
        <v>97</v>
      </c>
      <c r="E6" s="123" t="s">
        <v>68</v>
      </c>
      <c r="F6" s="123" t="s">
        <v>27</v>
      </c>
      <c r="G6" s="123" t="s">
        <v>97</v>
      </c>
      <c r="H6" s="123" t="s">
        <v>68</v>
      </c>
      <c r="I6" s="123" t="s">
        <v>27</v>
      </c>
      <c r="J6" s="123" t="s">
        <v>97</v>
      </c>
      <c r="K6" s="124" t="s">
        <v>68</v>
      </c>
    </row>
    <row r="7" spans="1:11">
      <c r="A7" s="125" t="s">
        <v>495</v>
      </c>
      <c r="B7" s="126"/>
      <c r="C7" s="126"/>
      <c r="D7" s="126"/>
      <c r="E7" s="126"/>
      <c r="F7" s="126"/>
      <c r="G7" s="126"/>
      <c r="H7" s="126"/>
      <c r="I7" s="126"/>
      <c r="J7" s="126"/>
      <c r="K7" s="127"/>
    </row>
    <row r="8" spans="1:11">
      <c r="A8" s="128">
        <v>1</v>
      </c>
      <c r="B8" s="129" t="s">
        <v>495</v>
      </c>
      <c r="C8" s="130"/>
      <c r="D8" s="130"/>
      <c r="E8" s="130"/>
      <c r="F8" s="131">
        <v>392521122.24977446</v>
      </c>
      <c r="G8" s="131">
        <v>425374636.55087239</v>
      </c>
      <c r="H8" s="131">
        <v>817895758.80064678</v>
      </c>
      <c r="I8" s="131">
        <v>372367318.27395028</v>
      </c>
      <c r="J8" s="131">
        <v>202688945.67173943</v>
      </c>
      <c r="K8" s="132">
        <v>575056263.94568956</v>
      </c>
    </row>
    <row r="9" spans="1:11">
      <c r="A9" s="125" t="s">
        <v>496</v>
      </c>
      <c r="B9" s="126"/>
      <c r="C9" s="133"/>
      <c r="D9" s="133"/>
      <c r="E9" s="133"/>
      <c r="F9" s="133"/>
      <c r="G9" s="133"/>
      <c r="H9" s="133"/>
      <c r="I9" s="133"/>
      <c r="J9" s="133"/>
      <c r="K9" s="134"/>
    </row>
    <row r="10" spans="1:11">
      <c r="A10" s="135">
        <v>2</v>
      </c>
      <c r="B10" s="136" t="s">
        <v>497</v>
      </c>
      <c r="C10" s="137">
        <v>738293291.25731087</v>
      </c>
      <c r="D10" s="138">
        <v>340022045.76137763</v>
      </c>
      <c r="E10" s="138">
        <v>1078315337.0186889</v>
      </c>
      <c r="F10" s="138">
        <v>120782392.67458741</v>
      </c>
      <c r="G10" s="138">
        <v>61917096.247889936</v>
      </c>
      <c r="H10" s="138">
        <v>182699488.92247739</v>
      </c>
      <c r="I10" s="138">
        <v>28177515.444095202</v>
      </c>
      <c r="J10" s="138">
        <v>14789935.954871267</v>
      </c>
      <c r="K10" s="139">
        <v>42967451.398966447</v>
      </c>
    </row>
    <row r="11" spans="1:11">
      <c r="A11" s="135">
        <v>3</v>
      </c>
      <c r="B11" s="136" t="s">
        <v>498</v>
      </c>
      <c r="C11" s="137">
        <v>440743387.39538473</v>
      </c>
      <c r="D11" s="138">
        <v>348569756.46886694</v>
      </c>
      <c r="E11" s="138">
        <v>789313143.86425161</v>
      </c>
      <c r="F11" s="138">
        <v>170287391.19692856</v>
      </c>
      <c r="G11" s="138">
        <v>112411509.38291325</v>
      </c>
      <c r="H11" s="138">
        <v>282698900.57984185</v>
      </c>
      <c r="I11" s="138">
        <v>141300510.89666709</v>
      </c>
      <c r="J11" s="138">
        <v>74685829.816865698</v>
      </c>
      <c r="K11" s="139">
        <v>215986340.71353281</v>
      </c>
    </row>
    <row r="12" spans="1:11">
      <c r="A12" s="135">
        <v>4</v>
      </c>
      <c r="B12" s="136" t="s">
        <v>499</v>
      </c>
      <c r="C12" s="137">
        <v>0</v>
      </c>
      <c r="D12" s="138">
        <v>0</v>
      </c>
      <c r="E12" s="138">
        <v>0</v>
      </c>
      <c r="F12" s="138">
        <v>0</v>
      </c>
      <c r="G12" s="138">
        <v>0</v>
      </c>
      <c r="H12" s="138">
        <v>0</v>
      </c>
      <c r="I12" s="138">
        <v>0</v>
      </c>
      <c r="J12" s="138">
        <v>0</v>
      </c>
      <c r="K12" s="139">
        <v>0</v>
      </c>
    </row>
    <row r="13" spans="1:11">
      <c r="A13" s="135">
        <v>5</v>
      </c>
      <c r="B13" s="136" t="s">
        <v>500</v>
      </c>
      <c r="C13" s="137">
        <v>5027986.7973626368</v>
      </c>
      <c r="D13" s="138">
        <v>0</v>
      </c>
      <c r="E13" s="138">
        <v>5027986.7973626368</v>
      </c>
      <c r="F13" s="138">
        <v>12811.206263736261</v>
      </c>
      <c r="G13" s="138">
        <v>0</v>
      </c>
      <c r="H13" s="138">
        <v>12811.206263736261</v>
      </c>
      <c r="I13" s="138">
        <v>12811.206263736261</v>
      </c>
      <c r="J13" s="138">
        <v>0</v>
      </c>
      <c r="K13" s="139">
        <v>12811.206263736261</v>
      </c>
    </row>
    <row r="14" spans="1:11">
      <c r="A14" s="135">
        <v>6</v>
      </c>
      <c r="B14" s="136" t="s">
        <v>515</v>
      </c>
      <c r="C14" s="137">
        <v>28080644.827142853</v>
      </c>
      <c r="D14" s="138">
        <v>12270057.336999333</v>
      </c>
      <c r="E14" s="138">
        <v>40350702.164142184</v>
      </c>
      <c r="F14" s="138">
        <v>12904877.602119206</v>
      </c>
      <c r="G14" s="138">
        <v>19727825.922505312</v>
      </c>
      <c r="H14" s="138">
        <v>32632703.524624512</v>
      </c>
      <c r="I14" s="138">
        <v>4380427.0679692207</v>
      </c>
      <c r="J14" s="138">
        <v>6578094.2382198516</v>
      </c>
      <c r="K14" s="139">
        <v>10958521.306189071</v>
      </c>
    </row>
    <row r="15" spans="1:11">
      <c r="A15" s="135">
        <v>7</v>
      </c>
      <c r="B15" s="136" t="s">
        <v>502</v>
      </c>
      <c r="C15" s="137">
        <v>83126610.158061191</v>
      </c>
      <c r="D15" s="138">
        <v>53476792.49580507</v>
      </c>
      <c r="E15" s="138">
        <v>136603402.65386626</v>
      </c>
      <c r="F15" s="138">
        <v>39527660.106967017</v>
      </c>
      <c r="G15" s="138">
        <v>6919218.1858241726</v>
      </c>
      <c r="H15" s="138">
        <v>46446878.292791203</v>
      </c>
      <c r="I15" s="138">
        <v>39193565.859835178</v>
      </c>
      <c r="J15" s="138">
        <v>7173201.9360255487</v>
      </c>
      <c r="K15" s="139">
        <v>46366767.7958607</v>
      </c>
    </row>
    <row r="16" spans="1:11">
      <c r="A16" s="135">
        <v>8</v>
      </c>
      <c r="B16" s="140" t="s">
        <v>503</v>
      </c>
      <c r="C16" s="137">
        <v>1295271920.4352624</v>
      </c>
      <c r="D16" s="138">
        <v>754338652.06304896</v>
      </c>
      <c r="E16" s="138">
        <v>2049610572.4983115</v>
      </c>
      <c r="F16" s="138">
        <v>343515132.78686595</v>
      </c>
      <c r="G16" s="138">
        <v>200975649.73913267</v>
      </c>
      <c r="H16" s="138">
        <v>544490782.52599871</v>
      </c>
      <c r="I16" s="138">
        <v>213064830.47483045</v>
      </c>
      <c r="J16" s="138">
        <v>103227061.94598237</v>
      </c>
      <c r="K16" s="139">
        <v>316291892.42081285</v>
      </c>
    </row>
    <row r="17" spans="1:11">
      <c r="A17" s="125" t="s">
        <v>504</v>
      </c>
      <c r="B17" s="126"/>
      <c r="C17" s="133"/>
      <c r="D17" s="133"/>
      <c r="E17" s="133"/>
      <c r="F17" s="133"/>
      <c r="G17" s="133"/>
      <c r="H17" s="133"/>
      <c r="I17" s="133"/>
      <c r="J17" s="133"/>
      <c r="K17" s="134"/>
    </row>
    <row r="18" spans="1:11">
      <c r="A18" s="135">
        <v>9</v>
      </c>
      <c r="B18" s="136" t="s">
        <v>505</v>
      </c>
      <c r="C18" s="137">
        <v>15750000</v>
      </c>
      <c r="D18" s="138">
        <v>0</v>
      </c>
      <c r="E18" s="138">
        <v>15750000</v>
      </c>
      <c r="F18" s="138">
        <v>0</v>
      </c>
      <c r="G18" s="138">
        <v>0</v>
      </c>
      <c r="H18" s="138">
        <v>0</v>
      </c>
      <c r="I18" s="138">
        <v>0</v>
      </c>
      <c r="J18" s="138">
        <v>0</v>
      </c>
      <c r="K18" s="139">
        <v>0</v>
      </c>
    </row>
    <row r="19" spans="1:11">
      <c r="A19" s="135">
        <v>10</v>
      </c>
      <c r="B19" s="136" t="s">
        <v>506</v>
      </c>
      <c r="C19" s="137">
        <v>937853132.99553084</v>
      </c>
      <c r="D19" s="138">
        <v>514463503.51181883</v>
      </c>
      <c r="E19" s="138">
        <v>1452316636.5073497</v>
      </c>
      <c r="F19" s="138">
        <v>34300487.692302957</v>
      </c>
      <c r="G19" s="138">
        <v>11826722.625976568</v>
      </c>
      <c r="H19" s="138">
        <v>46127210.318279535</v>
      </c>
      <c r="I19" s="138">
        <v>54454481.195819438</v>
      </c>
      <c r="J19" s="138">
        <v>235200903.93593752</v>
      </c>
      <c r="K19" s="139">
        <v>289655385.13175708</v>
      </c>
    </row>
    <row r="20" spans="1:11">
      <c r="A20" s="135">
        <v>11</v>
      </c>
      <c r="B20" s="136" t="s">
        <v>507</v>
      </c>
      <c r="C20" s="137">
        <v>42178135.641562276</v>
      </c>
      <c r="D20" s="138">
        <v>3199013.6743956036</v>
      </c>
      <c r="E20" s="138">
        <v>45377149.315957882</v>
      </c>
      <c r="F20" s="138">
        <v>2262455.3655766337</v>
      </c>
      <c r="G20" s="138">
        <v>0</v>
      </c>
      <c r="H20" s="138">
        <v>2262455.3655766337</v>
      </c>
      <c r="I20" s="138">
        <v>2262455.3655766337</v>
      </c>
      <c r="J20" s="138">
        <v>0</v>
      </c>
      <c r="K20" s="139">
        <v>2262455.3655766337</v>
      </c>
    </row>
    <row r="21" spans="1:11" ht="15.75" thickBot="1">
      <c r="A21" s="141">
        <v>12</v>
      </c>
      <c r="B21" s="142" t="s">
        <v>508</v>
      </c>
      <c r="C21" s="143">
        <v>995781268.63709307</v>
      </c>
      <c r="D21" s="144">
        <v>517662517.18621445</v>
      </c>
      <c r="E21" s="143">
        <v>1513443785.8233075</v>
      </c>
      <c r="F21" s="144">
        <v>36562943.057879589</v>
      </c>
      <c r="G21" s="144">
        <v>11826722.625976568</v>
      </c>
      <c r="H21" s="144">
        <v>48389665.683856167</v>
      </c>
      <c r="I21" s="144">
        <v>56716936.56139607</v>
      </c>
      <c r="J21" s="144">
        <v>235200903.93593752</v>
      </c>
      <c r="K21" s="145">
        <v>291917840.49733359</v>
      </c>
    </row>
    <row r="22" spans="1:11" ht="45.75" customHeight="1" thickBot="1">
      <c r="A22" s="146"/>
      <c r="B22" s="147"/>
      <c r="C22" s="147"/>
      <c r="D22" s="147"/>
      <c r="E22" s="147"/>
      <c r="F22" s="540" t="s">
        <v>509</v>
      </c>
      <c r="G22" s="541"/>
      <c r="H22" s="541"/>
      <c r="I22" s="540" t="s">
        <v>510</v>
      </c>
      <c r="J22" s="541"/>
      <c r="K22" s="542"/>
    </row>
    <row r="23" spans="1:11">
      <c r="A23" s="148">
        <v>13</v>
      </c>
      <c r="B23" s="149" t="s">
        <v>495</v>
      </c>
      <c r="C23" s="150"/>
      <c r="D23" s="150"/>
      <c r="E23" s="150"/>
      <c r="F23" s="151">
        <v>392521122.24977446</v>
      </c>
      <c r="G23" s="151">
        <v>425374636.55087239</v>
      </c>
      <c r="H23" s="151">
        <v>817895758.80064678</v>
      </c>
      <c r="I23" s="152">
        <v>372367318.27395028</v>
      </c>
      <c r="J23" s="152">
        <v>202688945.67173943</v>
      </c>
      <c r="K23" s="153">
        <v>575056263.94568968</v>
      </c>
    </row>
    <row r="24" spans="1:11" ht="15.75" thickBot="1">
      <c r="A24" s="154">
        <v>14</v>
      </c>
      <c r="B24" s="155" t="s">
        <v>511</v>
      </c>
      <c r="C24" s="156"/>
      <c r="D24" s="157"/>
      <c r="E24" s="158"/>
      <c r="F24" s="159">
        <v>306952189.72898638</v>
      </c>
      <c r="G24" s="159">
        <v>189148927.11315611</v>
      </c>
      <c r="H24" s="159">
        <v>496101116.84214252</v>
      </c>
      <c r="I24" s="159">
        <v>156347893.91343439</v>
      </c>
      <c r="J24" s="159">
        <v>25806765.486495592</v>
      </c>
      <c r="K24" s="160">
        <v>79072973.105203211</v>
      </c>
    </row>
    <row r="25" spans="1:11" ht="15.75" thickBot="1">
      <c r="A25" s="161">
        <v>15</v>
      </c>
      <c r="B25" s="162" t="s">
        <v>512</v>
      </c>
      <c r="C25" s="163"/>
      <c r="D25" s="163"/>
      <c r="E25" s="163"/>
      <c r="F25" s="164">
        <v>1.278769578403524</v>
      </c>
      <c r="G25" s="164">
        <v>2.2488873875366844</v>
      </c>
      <c r="H25" s="164">
        <v>1.6486472838578552</v>
      </c>
      <c r="I25" s="164">
        <v>2.381658677667382</v>
      </c>
      <c r="J25" s="164">
        <v>7.8541011184762546</v>
      </c>
      <c r="K25" s="165">
        <v>7.2724755547082047</v>
      </c>
    </row>
    <row r="28" spans="1:11" ht="45">
      <c r="B28" s="63" t="s">
        <v>556</v>
      </c>
    </row>
  </sheetData>
  <mergeCells count="6">
    <mergeCell ref="F22:H22"/>
    <mergeCell ref="I22:K22"/>
    <mergeCell ref="A5:B5"/>
    <mergeCell ref="C5:E5"/>
    <mergeCell ref="F5:H5"/>
    <mergeCell ref="I5:K5"/>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3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
  <cols>
    <col min="1" max="1" width="10.42578125" style="44" bestFit="1" customWidth="1"/>
    <col min="2" max="2" width="67.140625" style="44" customWidth="1"/>
    <col min="3" max="3" width="18.7109375" style="44" customWidth="1"/>
    <col min="4" max="4" width="11.85546875" style="44" customWidth="1"/>
    <col min="5" max="5" width="18.28515625" style="44" bestFit="1" customWidth="1"/>
    <col min="6" max="13" width="10.7109375" style="44" customWidth="1"/>
    <col min="14" max="14" width="31" style="44" bestFit="1" customWidth="1"/>
    <col min="15" max="16384" width="9.140625" style="88"/>
  </cols>
  <sheetData>
    <row r="1" spans="1:14">
      <c r="A1" s="87" t="s">
        <v>190</v>
      </c>
      <c r="B1" s="44" t="str">
        <f>Info!C2</f>
        <v>სს ”ლიბერთი ბანკი”</v>
      </c>
      <c r="C1" s="44" t="str">
        <f>Info!C2</f>
        <v>სს ”ლიბერთი ბანკი”</v>
      </c>
    </row>
    <row r="2" spans="1:14" ht="14.25" customHeight="1">
      <c r="A2" s="44" t="s">
        <v>191</v>
      </c>
      <c r="B2" s="89">
        <v>43921</v>
      </c>
      <c r="C2" s="65">
        <f>'1. key ratios'!B2</f>
        <v>44012</v>
      </c>
    </row>
    <row r="3" spans="1:14" ht="14.25" customHeight="1"/>
    <row r="4" spans="1:14" ht="15.75" thickBot="1">
      <c r="A4" s="44" t="s">
        <v>420</v>
      </c>
      <c r="B4" s="42" t="s">
        <v>77</v>
      </c>
    </row>
    <row r="5" spans="1:14" s="94" customFormat="1">
      <c r="A5" s="90"/>
      <c r="B5" s="91"/>
      <c r="C5" s="92" t="s">
        <v>0</v>
      </c>
      <c r="D5" s="92" t="s">
        <v>1</v>
      </c>
      <c r="E5" s="92" t="s">
        <v>2</v>
      </c>
      <c r="F5" s="92" t="s">
        <v>3</v>
      </c>
      <c r="G5" s="92" t="s">
        <v>4</v>
      </c>
      <c r="H5" s="92" t="s">
        <v>5</v>
      </c>
      <c r="I5" s="92" t="s">
        <v>240</v>
      </c>
      <c r="J5" s="92" t="s">
        <v>241</v>
      </c>
      <c r="K5" s="92" t="s">
        <v>242</v>
      </c>
      <c r="L5" s="92" t="s">
        <v>243</v>
      </c>
      <c r="M5" s="92" t="s">
        <v>244</v>
      </c>
      <c r="N5" s="93" t="s">
        <v>245</v>
      </c>
    </row>
    <row r="6" spans="1:14" ht="45">
      <c r="A6" s="95"/>
      <c r="B6" s="96"/>
      <c r="C6" s="97" t="s">
        <v>87</v>
      </c>
      <c r="D6" s="98" t="s">
        <v>76</v>
      </c>
      <c r="E6" s="99" t="s">
        <v>86</v>
      </c>
      <c r="F6" s="100">
        <v>0</v>
      </c>
      <c r="G6" s="100">
        <v>0.2</v>
      </c>
      <c r="H6" s="100">
        <v>0.35</v>
      </c>
      <c r="I6" s="100">
        <v>0.5</v>
      </c>
      <c r="J6" s="100">
        <v>0.75</v>
      </c>
      <c r="K6" s="100">
        <v>1</v>
      </c>
      <c r="L6" s="100">
        <v>1.5</v>
      </c>
      <c r="M6" s="100">
        <v>2.5</v>
      </c>
      <c r="N6" s="101" t="s">
        <v>77</v>
      </c>
    </row>
    <row r="7" spans="1:14">
      <c r="A7" s="102">
        <v>1</v>
      </c>
      <c r="B7" s="103" t="s">
        <v>78</v>
      </c>
      <c r="C7" s="104">
        <f>SUM(C8:C13)</f>
        <v>258302416.995</v>
      </c>
      <c r="D7" s="96"/>
      <c r="E7" s="104">
        <f t="shared" ref="E7:M7" si="0">SUM(E8:E13)</f>
        <v>12733977.279600002</v>
      </c>
      <c r="F7" s="104">
        <f>SUM(F8:F13)</f>
        <v>0</v>
      </c>
      <c r="G7" s="104">
        <f t="shared" si="0"/>
        <v>0</v>
      </c>
      <c r="H7" s="104">
        <f t="shared" si="0"/>
        <v>0</v>
      </c>
      <c r="I7" s="104">
        <f t="shared" si="0"/>
        <v>0</v>
      </c>
      <c r="J7" s="104">
        <f t="shared" si="0"/>
        <v>0</v>
      </c>
      <c r="K7" s="104">
        <f t="shared" si="0"/>
        <v>12733977.279600002</v>
      </c>
      <c r="L7" s="104">
        <f t="shared" si="0"/>
        <v>0</v>
      </c>
      <c r="M7" s="104">
        <f t="shared" si="0"/>
        <v>0</v>
      </c>
      <c r="N7" s="105">
        <f>SUM(N8:N13)</f>
        <v>12733977.279600002</v>
      </c>
    </row>
    <row r="8" spans="1:14">
      <c r="A8" s="102">
        <v>1.1000000000000001</v>
      </c>
      <c r="B8" s="106" t="s">
        <v>79</v>
      </c>
      <c r="C8" s="107">
        <v>185636754</v>
      </c>
      <c r="D8" s="108">
        <v>0.02</v>
      </c>
      <c r="E8" s="104">
        <f>C8*D8</f>
        <v>3712735.08</v>
      </c>
      <c r="F8" s="107">
        <v>0</v>
      </c>
      <c r="G8" s="107">
        <v>0</v>
      </c>
      <c r="H8" s="107">
        <v>0</v>
      </c>
      <c r="I8" s="107">
        <v>0</v>
      </c>
      <c r="J8" s="107">
        <v>0</v>
      </c>
      <c r="K8" s="107">
        <v>3712735.08</v>
      </c>
      <c r="L8" s="107">
        <v>0</v>
      </c>
      <c r="M8" s="107">
        <v>0</v>
      </c>
      <c r="N8" s="105">
        <f>SUMPRODUCT($F$6:$M$6,F8:M8)</f>
        <v>3712735.08</v>
      </c>
    </row>
    <row r="9" spans="1:14">
      <c r="A9" s="102">
        <v>1.2</v>
      </c>
      <c r="B9" s="106" t="s">
        <v>80</v>
      </c>
      <c r="C9" s="107">
        <v>6110400</v>
      </c>
      <c r="D9" s="108">
        <v>0.05</v>
      </c>
      <c r="E9" s="104">
        <f>C9*D9</f>
        <v>305520</v>
      </c>
      <c r="F9" s="107">
        <v>0</v>
      </c>
      <c r="G9" s="107">
        <v>0</v>
      </c>
      <c r="H9" s="107">
        <v>0</v>
      </c>
      <c r="I9" s="107">
        <v>0</v>
      </c>
      <c r="J9" s="107">
        <v>0</v>
      </c>
      <c r="K9" s="107">
        <v>305520</v>
      </c>
      <c r="L9" s="107">
        <v>0</v>
      </c>
      <c r="M9" s="107">
        <v>0</v>
      </c>
      <c r="N9" s="105">
        <f t="shared" ref="N9:N12" si="1">SUMPRODUCT($F$6:$M$6,F9:M9)</f>
        <v>305520</v>
      </c>
    </row>
    <row r="10" spans="1:14">
      <c r="A10" s="102">
        <v>1.3</v>
      </c>
      <c r="B10" s="106" t="s">
        <v>81</v>
      </c>
      <c r="C10" s="107">
        <v>10033576.994999999</v>
      </c>
      <c r="D10" s="108">
        <v>0.08</v>
      </c>
      <c r="E10" s="104">
        <f>C10*D10</f>
        <v>802686.1595999999</v>
      </c>
      <c r="F10" s="107">
        <v>0</v>
      </c>
      <c r="G10" s="107">
        <v>0</v>
      </c>
      <c r="H10" s="107">
        <v>0</v>
      </c>
      <c r="I10" s="107">
        <v>0</v>
      </c>
      <c r="J10" s="107">
        <v>0</v>
      </c>
      <c r="K10" s="107">
        <v>802686.1595999999</v>
      </c>
      <c r="L10" s="107">
        <v>0</v>
      </c>
      <c r="M10" s="107">
        <v>0</v>
      </c>
      <c r="N10" s="105">
        <f>SUMPRODUCT($F$6:$M$6,F10:M10)</f>
        <v>802686.1595999999</v>
      </c>
    </row>
    <row r="11" spans="1:14">
      <c r="A11" s="102">
        <v>1.4</v>
      </c>
      <c r="B11" s="106" t="s">
        <v>82</v>
      </c>
      <c r="C11" s="107">
        <v>0</v>
      </c>
      <c r="D11" s="108">
        <v>0.11</v>
      </c>
      <c r="E11" s="104">
        <f>C11*D11</f>
        <v>0</v>
      </c>
      <c r="F11" s="107">
        <v>0</v>
      </c>
      <c r="G11" s="107">
        <v>0</v>
      </c>
      <c r="H11" s="107">
        <v>0</v>
      </c>
      <c r="I11" s="107">
        <v>0</v>
      </c>
      <c r="J11" s="107">
        <v>0</v>
      </c>
      <c r="K11" s="107">
        <v>0</v>
      </c>
      <c r="L11" s="107">
        <v>0</v>
      </c>
      <c r="M11" s="107">
        <v>0</v>
      </c>
      <c r="N11" s="105">
        <f t="shared" si="1"/>
        <v>0</v>
      </c>
    </row>
    <row r="12" spans="1:14">
      <c r="A12" s="102">
        <v>1.5</v>
      </c>
      <c r="B12" s="106" t="s">
        <v>83</v>
      </c>
      <c r="C12" s="107">
        <v>56521686</v>
      </c>
      <c r="D12" s="108">
        <v>0.14000000000000001</v>
      </c>
      <c r="E12" s="104">
        <f>C12*D12</f>
        <v>7913036.040000001</v>
      </c>
      <c r="F12" s="107">
        <v>0</v>
      </c>
      <c r="G12" s="107">
        <v>0</v>
      </c>
      <c r="H12" s="107">
        <v>0</v>
      </c>
      <c r="I12" s="107">
        <v>0</v>
      </c>
      <c r="J12" s="107">
        <v>0</v>
      </c>
      <c r="K12" s="107">
        <v>7913036.040000001</v>
      </c>
      <c r="L12" s="107">
        <v>0</v>
      </c>
      <c r="M12" s="107">
        <v>0</v>
      </c>
      <c r="N12" s="105">
        <f t="shared" si="1"/>
        <v>7913036.040000001</v>
      </c>
    </row>
    <row r="13" spans="1:14">
      <c r="A13" s="102">
        <v>1.6</v>
      </c>
      <c r="B13" s="109" t="s">
        <v>84</v>
      </c>
      <c r="C13" s="107">
        <v>0</v>
      </c>
      <c r="D13" s="110"/>
      <c r="E13" s="107"/>
      <c r="F13" s="107"/>
      <c r="G13" s="107"/>
      <c r="H13" s="107"/>
      <c r="I13" s="107"/>
      <c r="J13" s="107"/>
      <c r="K13" s="107"/>
      <c r="L13" s="107"/>
      <c r="M13" s="107"/>
      <c r="N13" s="105">
        <f>SUMPRODUCT($F$6:$M$6,F13:M13)</f>
        <v>0</v>
      </c>
    </row>
    <row r="14" spans="1:14">
      <c r="A14" s="102">
        <v>2</v>
      </c>
      <c r="B14" s="111" t="s">
        <v>85</v>
      </c>
      <c r="C14" s="104">
        <f>SUM(C15:C20)</f>
        <v>0</v>
      </c>
      <c r="D14" s="96"/>
      <c r="E14" s="104">
        <f t="shared" ref="E14" si="2">SUM(E15:E20)</f>
        <v>0</v>
      </c>
      <c r="F14" s="107">
        <v>0</v>
      </c>
      <c r="G14" s="107">
        <v>0</v>
      </c>
      <c r="H14" s="107">
        <v>0</v>
      </c>
      <c r="I14" s="107">
        <v>0</v>
      </c>
      <c r="J14" s="107">
        <v>0</v>
      </c>
      <c r="K14" s="107">
        <v>0</v>
      </c>
      <c r="L14" s="107">
        <v>0</v>
      </c>
      <c r="M14" s="107">
        <v>0</v>
      </c>
      <c r="N14" s="105">
        <f>SUM(N15:N20)</f>
        <v>0</v>
      </c>
    </row>
    <row r="15" spans="1:14">
      <c r="A15" s="102">
        <v>2.1</v>
      </c>
      <c r="B15" s="109" t="s">
        <v>79</v>
      </c>
      <c r="C15" s="107">
        <v>0</v>
      </c>
      <c r="D15" s="108">
        <v>5.0000000000000001E-3</v>
      </c>
      <c r="E15" s="104">
        <f>C15*D15</f>
        <v>0</v>
      </c>
      <c r="F15" s="107">
        <v>0</v>
      </c>
      <c r="G15" s="107">
        <v>0</v>
      </c>
      <c r="H15" s="107">
        <v>0</v>
      </c>
      <c r="I15" s="107">
        <v>0</v>
      </c>
      <c r="J15" s="107">
        <v>0</v>
      </c>
      <c r="K15" s="107">
        <v>0</v>
      </c>
      <c r="L15" s="107">
        <v>0</v>
      </c>
      <c r="M15" s="107">
        <v>0</v>
      </c>
      <c r="N15" s="105">
        <f>SUMPRODUCT($F$6:$M$6,F15:M15)</f>
        <v>0</v>
      </c>
    </row>
    <row r="16" spans="1:14">
      <c r="A16" s="102">
        <v>2.2000000000000002</v>
      </c>
      <c r="B16" s="109" t="s">
        <v>80</v>
      </c>
      <c r="C16" s="107">
        <v>0</v>
      </c>
      <c r="D16" s="108">
        <v>0.01</v>
      </c>
      <c r="E16" s="104">
        <f>C16*D16</f>
        <v>0</v>
      </c>
      <c r="F16" s="107">
        <v>0</v>
      </c>
      <c r="G16" s="107">
        <v>0</v>
      </c>
      <c r="H16" s="107">
        <v>0</v>
      </c>
      <c r="I16" s="107">
        <v>0</v>
      </c>
      <c r="J16" s="107">
        <v>0</v>
      </c>
      <c r="K16" s="107">
        <v>0</v>
      </c>
      <c r="L16" s="107">
        <v>0</v>
      </c>
      <c r="M16" s="107">
        <v>0</v>
      </c>
      <c r="N16" s="105">
        <f t="shared" ref="N16:N20" si="3">SUMPRODUCT($F$6:$M$6,F16:M16)</f>
        <v>0</v>
      </c>
    </row>
    <row r="17" spans="1:14">
      <c r="A17" s="102">
        <v>2.2999999999999998</v>
      </c>
      <c r="B17" s="109" t="s">
        <v>81</v>
      </c>
      <c r="C17" s="107">
        <v>0</v>
      </c>
      <c r="D17" s="108">
        <v>0.02</v>
      </c>
      <c r="E17" s="104">
        <f>C17*D17</f>
        <v>0</v>
      </c>
      <c r="F17" s="107">
        <v>0</v>
      </c>
      <c r="G17" s="107">
        <v>0</v>
      </c>
      <c r="H17" s="107">
        <v>0</v>
      </c>
      <c r="I17" s="107">
        <v>0</v>
      </c>
      <c r="J17" s="107">
        <v>0</v>
      </c>
      <c r="K17" s="107">
        <v>0</v>
      </c>
      <c r="L17" s="107">
        <v>0</v>
      </c>
      <c r="M17" s="107">
        <v>0</v>
      </c>
      <c r="N17" s="105">
        <f t="shared" si="3"/>
        <v>0</v>
      </c>
    </row>
    <row r="18" spans="1:14">
      <c r="A18" s="102">
        <v>2.4</v>
      </c>
      <c r="B18" s="109" t="s">
        <v>82</v>
      </c>
      <c r="C18" s="107">
        <v>0</v>
      </c>
      <c r="D18" s="108">
        <v>0.03</v>
      </c>
      <c r="E18" s="104">
        <f>C18*D18</f>
        <v>0</v>
      </c>
      <c r="F18" s="107">
        <v>0</v>
      </c>
      <c r="G18" s="107">
        <v>0</v>
      </c>
      <c r="H18" s="107">
        <v>0</v>
      </c>
      <c r="I18" s="107">
        <v>0</v>
      </c>
      <c r="J18" s="107">
        <v>0</v>
      </c>
      <c r="K18" s="107">
        <v>0</v>
      </c>
      <c r="L18" s="107">
        <v>0</v>
      </c>
      <c r="M18" s="107">
        <v>0</v>
      </c>
      <c r="N18" s="105">
        <f t="shared" si="3"/>
        <v>0</v>
      </c>
    </row>
    <row r="19" spans="1:14">
      <c r="A19" s="102">
        <v>2.5</v>
      </c>
      <c r="B19" s="109" t="s">
        <v>83</v>
      </c>
      <c r="C19" s="107">
        <v>0</v>
      </c>
      <c r="D19" s="108">
        <v>0.04</v>
      </c>
      <c r="E19" s="104">
        <f>C19*D19</f>
        <v>0</v>
      </c>
      <c r="F19" s="107">
        <v>0</v>
      </c>
      <c r="G19" s="107">
        <v>0</v>
      </c>
      <c r="H19" s="107">
        <v>0</v>
      </c>
      <c r="I19" s="107">
        <v>0</v>
      </c>
      <c r="J19" s="107">
        <v>0</v>
      </c>
      <c r="K19" s="107">
        <v>0</v>
      </c>
      <c r="L19" s="107">
        <v>0</v>
      </c>
      <c r="M19" s="107">
        <v>0</v>
      </c>
      <c r="N19" s="105">
        <f t="shared" si="3"/>
        <v>0</v>
      </c>
    </row>
    <row r="20" spans="1:14">
      <c r="A20" s="102">
        <v>2.6</v>
      </c>
      <c r="B20" s="109" t="s">
        <v>84</v>
      </c>
      <c r="C20" s="107"/>
      <c r="D20" s="110"/>
      <c r="E20" s="112"/>
      <c r="F20" s="107">
        <v>0</v>
      </c>
      <c r="G20" s="107">
        <v>0</v>
      </c>
      <c r="H20" s="107">
        <v>0</v>
      </c>
      <c r="I20" s="107">
        <v>0</v>
      </c>
      <c r="J20" s="107">
        <v>0</v>
      </c>
      <c r="K20" s="107">
        <v>0</v>
      </c>
      <c r="L20" s="107">
        <v>0</v>
      </c>
      <c r="M20" s="107">
        <v>0</v>
      </c>
      <c r="N20" s="105">
        <f t="shared" si="3"/>
        <v>0</v>
      </c>
    </row>
    <row r="21" spans="1:14" ht="15.75" thickBot="1">
      <c r="A21" s="113">
        <v>3</v>
      </c>
      <c r="B21" s="114" t="s">
        <v>68</v>
      </c>
      <c r="C21" s="115">
        <f>C14+C7</f>
        <v>258302416.995</v>
      </c>
      <c r="D21" s="116"/>
      <c r="E21" s="115">
        <f>E14+E7</f>
        <v>12733977.279600002</v>
      </c>
      <c r="F21" s="117">
        <f>F7+F14</f>
        <v>0</v>
      </c>
      <c r="G21" s="117">
        <f t="shared" ref="G21:L21" si="4">G7+G14</f>
        <v>0</v>
      </c>
      <c r="H21" s="117">
        <f t="shared" si="4"/>
        <v>0</v>
      </c>
      <c r="I21" s="117">
        <f t="shared" si="4"/>
        <v>0</v>
      </c>
      <c r="J21" s="117">
        <f t="shared" si="4"/>
        <v>0</v>
      </c>
      <c r="K21" s="117">
        <f t="shared" si="4"/>
        <v>12733977.279600002</v>
      </c>
      <c r="L21" s="117">
        <f t="shared" si="4"/>
        <v>0</v>
      </c>
      <c r="M21" s="117">
        <f>M7+M14</f>
        <v>0</v>
      </c>
      <c r="N21" s="118">
        <f>N14+N7</f>
        <v>12733977.279600002</v>
      </c>
    </row>
    <row r="22" spans="1:14">
      <c r="E22" s="119"/>
      <c r="F22" s="119"/>
      <c r="G22" s="119"/>
      <c r="H22" s="119"/>
      <c r="I22" s="119"/>
      <c r="J22" s="119"/>
      <c r="K22" s="119"/>
      <c r="L22" s="119"/>
      <c r="M22" s="11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3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6" zoomScaleNormal="100" workbookViewId="0">
      <selection activeCell="G19" sqref="G19"/>
    </sheetView>
  </sheetViews>
  <sheetFormatPr defaultColWidth="9.140625" defaultRowHeight="15"/>
  <cols>
    <col min="1" max="1" width="11.42578125" style="44" customWidth="1"/>
    <col min="2" max="2" width="77.5703125" style="63" customWidth="1"/>
    <col min="3" max="3" width="17.7109375" style="44" customWidth="1"/>
    <col min="4" max="16384" width="9.140625" style="44"/>
  </cols>
  <sheetData>
    <row r="1" spans="1:3">
      <c r="A1" s="44" t="s">
        <v>190</v>
      </c>
      <c r="B1" s="44" t="str">
        <f>Info!C2</f>
        <v>სს ”ლიბერთი ბანკი”</v>
      </c>
    </row>
    <row r="2" spans="1:3">
      <c r="A2" s="44" t="s">
        <v>191</v>
      </c>
      <c r="B2" s="65">
        <f>'1. key ratios'!B2</f>
        <v>44012</v>
      </c>
    </row>
    <row r="3" spans="1:3">
      <c r="B3" s="44"/>
    </row>
    <row r="4" spans="1:3">
      <c r="A4" s="44" t="s">
        <v>601</v>
      </c>
      <c r="B4" s="44" t="s">
        <v>560</v>
      </c>
    </row>
    <row r="5" spans="1:3">
      <c r="A5" s="66"/>
      <c r="B5" s="66" t="s">
        <v>561</v>
      </c>
      <c r="C5" s="67"/>
    </row>
    <row r="6" spans="1:3">
      <c r="A6" s="68">
        <v>1</v>
      </c>
      <c r="B6" s="69" t="s">
        <v>613</v>
      </c>
      <c r="C6" s="70">
        <f>2498194349.57245-19276555</f>
        <v>2478917794.5724502</v>
      </c>
    </row>
    <row r="7" spans="1:3">
      <c r="A7" s="68">
        <v>2</v>
      </c>
      <c r="B7" s="69" t="s">
        <v>562</v>
      </c>
      <c r="C7" s="70">
        <v>-82963885.843731388</v>
      </c>
    </row>
    <row r="8" spans="1:3">
      <c r="A8" s="71">
        <v>3</v>
      </c>
      <c r="B8" s="72" t="s">
        <v>563</v>
      </c>
      <c r="C8" s="73">
        <f>C6+C7</f>
        <v>2395953908.7287188</v>
      </c>
    </row>
    <row r="9" spans="1:3">
      <c r="A9" s="74"/>
      <c r="B9" s="74" t="s">
        <v>564</v>
      </c>
      <c r="C9" s="75"/>
    </row>
    <row r="10" spans="1:3">
      <c r="A10" s="68">
        <v>4</v>
      </c>
      <c r="B10" s="76" t="s">
        <v>565</v>
      </c>
      <c r="C10" s="70">
        <v>0</v>
      </c>
    </row>
    <row r="11" spans="1:3">
      <c r="A11" s="68">
        <v>5</v>
      </c>
      <c r="B11" s="77" t="s">
        <v>566</v>
      </c>
      <c r="C11" s="70">
        <v>0</v>
      </c>
    </row>
    <row r="12" spans="1:3">
      <c r="A12" s="68" t="s">
        <v>567</v>
      </c>
      <c r="B12" s="69" t="s">
        <v>568</v>
      </c>
      <c r="C12" s="73">
        <f>'15. CCR'!E21</f>
        <v>12733977.279600002</v>
      </c>
    </row>
    <row r="13" spans="1:3" ht="30">
      <c r="A13" s="78">
        <v>6</v>
      </c>
      <c r="B13" s="79" t="s">
        <v>569</v>
      </c>
      <c r="C13" s="70">
        <v>0</v>
      </c>
    </row>
    <row r="14" spans="1:3">
      <c r="A14" s="78">
        <v>7</v>
      </c>
      <c r="B14" s="80" t="s">
        <v>570</v>
      </c>
      <c r="C14" s="70">
        <v>0</v>
      </c>
    </row>
    <row r="15" spans="1:3">
      <c r="A15" s="81">
        <v>8</v>
      </c>
      <c r="B15" s="69" t="s">
        <v>571</v>
      </c>
      <c r="C15" s="70">
        <v>0</v>
      </c>
    </row>
    <row r="16" spans="1:3" ht="30">
      <c r="A16" s="78">
        <v>9</v>
      </c>
      <c r="B16" s="80" t="s">
        <v>572</v>
      </c>
      <c r="C16" s="70">
        <v>0</v>
      </c>
    </row>
    <row r="17" spans="1:3">
      <c r="A17" s="78">
        <v>10</v>
      </c>
      <c r="B17" s="80" t="s">
        <v>573</v>
      </c>
      <c r="C17" s="70">
        <v>0</v>
      </c>
    </row>
    <row r="18" spans="1:3">
      <c r="A18" s="71">
        <v>11</v>
      </c>
      <c r="B18" s="82" t="s">
        <v>574</v>
      </c>
      <c r="C18" s="73">
        <f>SUM(C10:C17)</f>
        <v>12733977.279600002</v>
      </c>
    </row>
    <row r="19" spans="1:3">
      <c r="A19" s="74"/>
      <c r="B19" s="74" t="s">
        <v>575</v>
      </c>
      <c r="C19" s="75"/>
    </row>
    <row r="20" spans="1:3" ht="30">
      <c r="A20" s="78">
        <v>12</v>
      </c>
      <c r="B20" s="76" t="s">
        <v>576</v>
      </c>
      <c r="C20" s="70">
        <v>0</v>
      </c>
    </row>
    <row r="21" spans="1:3">
      <c r="A21" s="78">
        <v>13</v>
      </c>
      <c r="B21" s="76" t="s">
        <v>577</v>
      </c>
      <c r="C21" s="70">
        <v>0</v>
      </c>
    </row>
    <row r="22" spans="1:3">
      <c r="A22" s="78">
        <v>14</v>
      </c>
      <c r="B22" s="76" t="s">
        <v>578</v>
      </c>
      <c r="C22" s="70">
        <v>0</v>
      </c>
    </row>
    <row r="23" spans="1:3" ht="30">
      <c r="A23" s="78" t="s">
        <v>579</v>
      </c>
      <c r="B23" s="76" t="s">
        <v>580</v>
      </c>
      <c r="C23" s="70">
        <v>0</v>
      </c>
    </row>
    <row r="24" spans="1:3">
      <c r="A24" s="78">
        <v>15</v>
      </c>
      <c r="B24" s="76" t="s">
        <v>581</v>
      </c>
      <c r="C24" s="70">
        <v>0</v>
      </c>
    </row>
    <row r="25" spans="1:3">
      <c r="A25" s="78" t="s">
        <v>582</v>
      </c>
      <c r="B25" s="69" t="s">
        <v>583</v>
      </c>
      <c r="C25" s="70">
        <v>0</v>
      </c>
    </row>
    <row r="26" spans="1:3">
      <c r="A26" s="71">
        <v>16</v>
      </c>
      <c r="B26" s="82" t="s">
        <v>584</v>
      </c>
      <c r="C26" s="73">
        <f>SUM(C20:C25)</f>
        <v>0</v>
      </c>
    </row>
    <row r="27" spans="1:3">
      <c r="A27" s="74"/>
      <c r="B27" s="74" t="s">
        <v>585</v>
      </c>
      <c r="C27" s="75"/>
    </row>
    <row r="28" spans="1:3">
      <c r="A28" s="68">
        <v>17</v>
      </c>
      <c r="B28" s="69" t="s">
        <v>586</v>
      </c>
      <c r="C28" s="70">
        <v>138455149.62729797</v>
      </c>
    </row>
    <row r="29" spans="1:3">
      <c r="A29" s="68">
        <v>18</v>
      </c>
      <c r="B29" s="69" t="s">
        <v>587</v>
      </c>
      <c r="C29" s="70">
        <v>-104593269.68674818</v>
      </c>
    </row>
    <row r="30" spans="1:3">
      <c r="A30" s="71">
        <v>19</v>
      </c>
      <c r="B30" s="82" t="s">
        <v>588</v>
      </c>
      <c r="C30" s="73">
        <f>C28+C29</f>
        <v>33861879.940549791</v>
      </c>
    </row>
    <row r="31" spans="1:3">
      <c r="A31" s="83"/>
      <c r="B31" s="74" t="s">
        <v>589</v>
      </c>
      <c r="C31" s="75"/>
    </row>
    <row r="32" spans="1:3">
      <c r="A32" s="68" t="s">
        <v>590</v>
      </c>
      <c r="B32" s="76" t="s">
        <v>591</v>
      </c>
      <c r="C32" s="84"/>
    </row>
    <row r="33" spans="1:3">
      <c r="A33" s="68" t="s">
        <v>592</v>
      </c>
      <c r="B33" s="77" t="s">
        <v>593</v>
      </c>
      <c r="C33" s="84"/>
    </row>
    <row r="34" spans="1:3">
      <c r="A34" s="74"/>
      <c r="B34" s="74" t="s">
        <v>594</v>
      </c>
      <c r="C34" s="75"/>
    </row>
    <row r="35" spans="1:3">
      <c r="A35" s="71">
        <v>20</v>
      </c>
      <c r="B35" s="82" t="s">
        <v>89</v>
      </c>
      <c r="C35" s="73">
        <f>'1. key ratios'!C9</f>
        <v>197331219.1562686</v>
      </c>
    </row>
    <row r="36" spans="1:3">
      <c r="A36" s="71">
        <v>21</v>
      </c>
      <c r="B36" s="82" t="s">
        <v>595</v>
      </c>
      <c r="C36" s="73">
        <f>C8+C18+C26+C30</f>
        <v>2442549765.9488688</v>
      </c>
    </row>
    <row r="37" spans="1:3">
      <c r="A37" s="74"/>
      <c r="B37" s="74" t="s">
        <v>560</v>
      </c>
      <c r="C37" s="75"/>
    </row>
    <row r="38" spans="1:3">
      <c r="A38" s="71">
        <v>22</v>
      </c>
      <c r="B38" s="82" t="s">
        <v>560</v>
      </c>
      <c r="C38" s="85">
        <f>IFERROR(C35/C36,0)</f>
        <v>8.0789027068036187E-2</v>
      </c>
    </row>
    <row r="39" spans="1:3">
      <c r="A39" s="74"/>
      <c r="B39" s="74" t="s">
        <v>596</v>
      </c>
      <c r="C39" s="75"/>
    </row>
    <row r="40" spans="1:3">
      <c r="A40" s="86" t="s">
        <v>597</v>
      </c>
      <c r="B40" s="76" t="s">
        <v>598</v>
      </c>
      <c r="C40" s="84"/>
    </row>
    <row r="41" spans="1:3" ht="22.5" customHeight="1">
      <c r="A41" s="86" t="s">
        <v>599</v>
      </c>
      <c r="B41" s="77" t="s">
        <v>600</v>
      </c>
      <c r="C41" s="84"/>
    </row>
    <row r="43" spans="1:3">
      <c r="B43" s="63" t="s">
        <v>614</v>
      </c>
    </row>
  </sheetData>
  <pageMargins left="0.7" right="0.7" top="0.75" bottom="0.75" header="0.3" footer="0.3"/>
  <pageSetup paperSize="9" scale="7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85" zoomScaleNormal="85" workbookViewId="0">
      <selection activeCell="E23" sqref="E23"/>
    </sheetView>
  </sheetViews>
  <sheetFormatPr defaultColWidth="43.42578125" defaultRowHeight="11.25"/>
  <cols>
    <col min="1" max="1" width="5.28515625" style="21" customWidth="1"/>
    <col min="2" max="2" width="66.140625" style="22" customWidth="1"/>
    <col min="3" max="3" width="131.42578125" style="23" customWidth="1"/>
    <col min="4" max="5" width="10.28515625" style="13" customWidth="1"/>
    <col min="6" max="16384" width="43.42578125" style="13"/>
  </cols>
  <sheetData>
    <row r="1" spans="1:3" ht="12.75" thickTop="1" thickBot="1">
      <c r="A1" s="555" t="s">
        <v>328</v>
      </c>
      <c r="B1" s="556"/>
      <c r="C1" s="557"/>
    </row>
    <row r="2" spans="1:3" ht="26.25" customHeight="1">
      <c r="A2" s="14"/>
      <c r="B2" s="547" t="s">
        <v>329</v>
      </c>
      <c r="C2" s="547"/>
    </row>
    <row r="3" spans="1:3" s="19" customFormat="1" ht="11.25" customHeight="1">
      <c r="A3" s="18"/>
      <c r="B3" s="547" t="s">
        <v>422</v>
      </c>
      <c r="C3" s="547"/>
    </row>
    <row r="4" spans="1:3" ht="12" customHeight="1" thickBot="1">
      <c r="A4" s="548" t="s">
        <v>426</v>
      </c>
      <c r="B4" s="549"/>
      <c r="C4" s="550"/>
    </row>
    <row r="5" spans="1:3" ht="12" thickTop="1">
      <c r="A5" s="15"/>
      <c r="B5" s="558" t="s">
        <v>330</v>
      </c>
      <c r="C5" s="559"/>
    </row>
    <row r="6" spans="1:3">
      <c r="A6" s="14"/>
      <c r="B6" s="545" t="s">
        <v>423</v>
      </c>
      <c r="C6" s="546"/>
    </row>
    <row r="7" spans="1:3">
      <c r="A7" s="14"/>
      <c r="B7" s="545" t="s">
        <v>331</v>
      </c>
      <c r="C7" s="546"/>
    </row>
    <row r="8" spans="1:3">
      <c r="A8" s="14"/>
      <c r="B8" s="545" t="s">
        <v>424</v>
      </c>
      <c r="C8" s="546"/>
    </row>
    <row r="9" spans="1:3">
      <c r="A9" s="14"/>
      <c r="B9" s="553" t="s">
        <v>425</v>
      </c>
      <c r="C9" s="554"/>
    </row>
    <row r="10" spans="1:3">
      <c r="A10" s="14"/>
      <c r="B10" s="551" t="s">
        <v>332</v>
      </c>
      <c r="C10" s="552" t="s">
        <v>332</v>
      </c>
    </row>
    <row r="11" spans="1:3">
      <c r="A11" s="14"/>
      <c r="B11" s="551" t="s">
        <v>333</v>
      </c>
      <c r="C11" s="552" t="s">
        <v>333</v>
      </c>
    </row>
    <row r="12" spans="1:3">
      <c r="A12" s="14"/>
      <c r="B12" s="551" t="s">
        <v>334</v>
      </c>
      <c r="C12" s="552" t="s">
        <v>334</v>
      </c>
    </row>
    <row r="13" spans="1:3">
      <c r="A13" s="14"/>
      <c r="B13" s="551" t="s">
        <v>335</v>
      </c>
      <c r="C13" s="552" t="s">
        <v>335</v>
      </c>
    </row>
    <row r="14" spans="1:3">
      <c r="A14" s="14"/>
      <c r="B14" s="551" t="s">
        <v>336</v>
      </c>
      <c r="C14" s="552" t="s">
        <v>336</v>
      </c>
    </row>
    <row r="15" spans="1:3" ht="21.75" customHeight="1">
      <c r="A15" s="14"/>
      <c r="B15" s="551" t="s">
        <v>337</v>
      </c>
      <c r="C15" s="552" t="s">
        <v>337</v>
      </c>
    </row>
    <row r="16" spans="1:3">
      <c r="A16" s="14"/>
      <c r="B16" s="551" t="s">
        <v>338</v>
      </c>
      <c r="C16" s="552" t="s">
        <v>339</v>
      </c>
    </row>
    <row r="17" spans="1:3">
      <c r="A17" s="14"/>
      <c r="B17" s="551" t="s">
        <v>340</v>
      </c>
      <c r="C17" s="552" t="s">
        <v>341</v>
      </c>
    </row>
    <row r="18" spans="1:3">
      <c r="A18" s="14"/>
      <c r="B18" s="551" t="s">
        <v>342</v>
      </c>
      <c r="C18" s="552" t="s">
        <v>343</v>
      </c>
    </row>
    <row r="19" spans="1:3">
      <c r="A19" s="14"/>
      <c r="B19" s="551" t="s">
        <v>344</v>
      </c>
      <c r="C19" s="552" t="s">
        <v>344</v>
      </c>
    </row>
    <row r="20" spans="1:3">
      <c r="A20" s="14"/>
      <c r="B20" s="551" t="s">
        <v>345</v>
      </c>
      <c r="C20" s="552" t="s">
        <v>345</v>
      </c>
    </row>
    <row r="21" spans="1:3">
      <c r="A21" s="14"/>
      <c r="B21" s="551" t="s">
        <v>346</v>
      </c>
      <c r="C21" s="552" t="s">
        <v>346</v>
      </c>
    </row>
    <row r="22" spans="1:3" ht="23.25" customHeight="1">
      <c r="A22" s="14"/>
      <c r="B22" s="551" t="s">
        <v>347</v>
      </c>
      <c r="C22" s="552" t="s">
        <v>348</v>
      </c>
    </row>
    <row r="23" spans="1:3">
      <c r="A23" s="14"/>
      <c r="B23" s="551" t="s">
        <v>349</v>
      </c>
      <c r="C23" s="552" t="s">
        <v>349</v>
      </c>
    </row>
    <row r="24" spans="1:3">
      <c r="A24" s="14"/>
      <c r="B24" s="551" t="s">
        <v>350</v>
      </c>
      <c r="C24" s="552" t="s">
        <v>351</v>
      </c>
    </row>
    <row r="25" spans="1:3" ht="12" thickBot="1">
      <c r="A25" s="16"/>
      <c r="B25" s="564" t="s">
        <v>352</v>
      </c>
      <c r="C25" s="565"/>
    </row>
    <row r="26" spans="1:3" ht="12.75" thickTop="1" thickBot="1">
      <c r="A26" s="548" t="s">
        <v>436</v>
      </c>
      <c r="B26" s="549"/>
      <c r="C26" s="550"/>
    </row>
    <row r="27" spans="1:3" ht="12.75" thickTop="1" thickBot="1">
      <c r="A27" s="17"/>
      <c r="B27" s="566" t="s">
        <v>353</v>
      </c>
      <c r="C27" s="567"/>
    </row>
    <row r="28" spans="1:3" ht="12.75" thickTop="1" thickBot="1">
      <c r="A28" s="548" t="s">
        <v>427</v>
      </c>
      <c r="B28" s="549"/>
      <c r="C28" s="550"/>
    </row>
    <row r="29" spans="1:3" ht="12" thickTop="1">
      <c r="A29" s="15"/>
      <c r="B29" s="560" t="s">
        <v>354</v>
      </c>
      <c r="C29" s="561" t="s">
        <v>355</v>
      </c>
    </row>
    <row r="30" spans="1:3">
      <c r="A30" s="14"/>
      <c r="B30" s="562" t="s">
        <v>356</v>
      </c>
      <c r="C30" s="563" t="s">
        <v>357</v>
      </c>
    </row>
    <row r="31" spans="1:3">
      <c r="A31" s="14"/>
      <c r="B31" s="562" t="s">
        <v>358</v>
      </c>
      <c r="C31" s="563" t="s">
        <v>359</v>
      </c>
    </row>
    <row r="32" spans="1:3">
      <c r="A32" s="14"/>
      <c r="B32" s="562" t="s">
        <v>360</v>
      </c>
      <c r="C32" s="563" t="s">
        <v>361</v>
      </c>
    </row>
    <row r="33" spans="1:3">
      <c r="A33" s="14"/>
      <c r="B33" s="562" t="s">
        <v>362</v>
      </c>
      <c r="C33" s="563" t="s">
        <v>363</v>
      </c>
    </row>
    <row r="34" spans="1:3">
      <c r="A34" s="14"/>
      <c r="B34" s="562" t="s">
        <v>364</v>
      </c>
      <c r="C34" s="563" t="s">
        <v>365</v>
      </c>
    </row>
    <row r="35" spans="1:3" ht="23.25" customHeight="1">
      <c r="A35" s="14"/>
      <c r="B35" s="562" t="s">
        <v>366</v>
      </c>
      <c r="C35" s="563" t="s">
        <v>367</v>
      </c>
    </row>
    <row r="36" spans="1:3" ht="24" customHeight="1">
      <c r="A36" s="14"/>
      <c r="B36" s="562" t="s">
        <v>368</v>
      </c>
      <c r="C36" s="563" t="s">
        <v>369</v>
      </c>
    </row>
    <row r="37" spans="1:3" ht="24.75" customHeight="1">
      <c r="A37" s="14"/>
      <c r="B37" s="562" t="s">
        <v>370</v>
      </c>
      <c r="C37" s="563" t="s">
        <v>371</v>
      </c>
    </row>
    <row r="38" spans="1:3" ht="23.25" customHeight="1">
      <c r="A38" s="14"/>
      <c r="B38" s="562" t="s">
        <v>428</v>
      </c>
      <c r="C38" s="563" t="s">
        <v>372</v>
      </c>
    </row>
    <row r="39" spans="1:3" ht="39.75" customHeight="1">
      <c r="A39" s="14"/>
      <c r="B39" s="551" t="s">
        <v>443</v>
      </c>
      <c r="C39" s="552" t="s">
        <v>373</v>
      </c>
    </row>
    <row r="40" spans="1:3" ht="12" customHeight="1">
      <c r="A40" s="14"/>
      <c r="B40" s="562" t="s">
        <v>374</v>
      </c>
      <c r="C40" s="563" t="s">
        <v>375</v>
      </c>
    </row>
    <row r="41" spans="1:3" ht="27" customHeight="1" thickBot="1">
      <c r="A41" s="16"/>
      <c r="B41" s="568" t="s">
        <v>376</v>
      </c>
      <c r="C41" s="569" t="s">
        <v>377</v>
      </c>
    </row>
    <row r="42" spans="1:3" ht="12.75" thickTop="1" thickBot="1">
      <c r="A42" s="548" t="s">
        <v>429</v>
      </c>
      <c r="B42" s="549"/>
      <c r="C42" s="550"/>
    </row>
    <row r="43" spans="1:3" ht="12" thickTop="1">
      <c r="A43" s="15"/>
      <c r="B43" s="558" t="s">
        <v>466</v>
      </c>
      <c r="C43" s="559" t="s">
        <v>378</v>
      </c>
    </row>
    <row r="44" spans="1:3">
      <c r="A44" s="14"/>
      <c r="B44" s="545" t="s">
        <v>465</v>
      </c>
      <c r="C44" s="546"/>
    </row>
    <row r="45" spans="1:3" ht="23.25" customHeight="1" thickBot="1">
      <c r="A45" s="16"/>
      <c r="B45" s="570" t="s">
        <v>379</v>
      </c>
      <c r="C45" s="571" t="s">
        <v>380</v>
      </c>
    </row>
    <row r="46" spans="1:3" ht="11.25" customHeight="1" thickTop="1" thickBot="1">
      <c r="A46" s="548" t="s">
        <v>430</v>
      </c>
      <c r="B46" s="549"/>
      <c r="C46" s="550"/>
    </row>
    <row r="47" spans="1:3" ht="26.25" customHeight="1" thickTop="1">
      <c r="A47" s="14"/>
      <c r="B47" s="545" t="s">
        <v>431</v>
      </c>
      <c r="C47" s="546"/>
    </row>
    <row r="48" spans="1:3" ht="12" thickBot="1">
      <c r="A48" s="548" t="s">
        <v>432</v>
      </c>
      <c r="B48" s="549"/>
      <c r="C48" s="550"/>
    </row>
    <row r="49" spans="1:3" ht="12" thickTop="1">
      <c r="A49" s="15"/>
      <c r="B49" s="558" t="s">
        <v>381</v>
      </c>
      <c r="C49" s="559" t="s">
        <v>381</v>
      </c>
    </row>
    <row r="50" spans="1:3" ht="11.25" customHeight="1">
      <c r="A50" s="14"/>
      <c r="B50" s="545" t="s">
        <v>382</v>
      </c>
      <c r="C50" s="546" t="s">
        <v>382</v>
      </c>
    </row>
    <row r="51" spans="1:3">
      <c r="A51" s="14"/>
      <c r="B51" s="545" t="s">
        <v>383</v>
      </c>
      <c r="C51" s="546" t="s">
        <v>383</v>
      </c>
    </row>
    <row r="52" spans="1:3" ht="11.25" customHeight="1">
      <c r="A52" s="14"/>
      <c r="B52" s="545" t="s">
        <v>493</v>
      </c>
      <c r="C52" s="546" t="s">
        <v>384</v>
      </c>
    </row>
    <row r="53" spans="1:3" ht="33.6" customHeight="1">
      <c r="A53" s="14"/>
      <c r="B53" s="545" t="s">
        <v>385</v>
      </c>
      <c r="C53" s="546" t="s">
        <v>385</v>
      </c>
    </row>
    <row r="54" spans="1:3" ht="11.25" customHeight="1">
      <c r="A54" s="14"/>
      <c r="B54" s="545" t="s">
        <v>486</v>
      </c>
      <c r="C54" s="546" t="s">
        <v>386</v>
      </c>
    </row>
    <row r="55" spans="1:3" ht="11.25" customHeight="1" thickBot="1">
      <c r="A55" s="548" t="s">
        <v>433</v>
      </c>
      <c r="B55" s="549"/>
      <c r="C55" s="550"/>
    </row>
    <row r="56" spans="1:3" ht="12" thickTop="1">
      <c r="A56" s="15"/>
      <c r="B56" s="558" t="s">
        <v>381</v>
      </c>
      <c r="C56" s="559" t="s">
        <v>381</v>
      </c>
    </row>
    <row r="57" spans="1:3">
      <c r="A57" s="14"/>
      <c r="B57" s="545" t="s">
        <v>387</v>
      </c>
      <c r="C57" s="546" t="s">
        <v>387</v>
      </c>
    </row>
    <row r="58" spans="1:3">
      <c r="A58" s="14"/>
      <c r="B58" s="545" t="s">
        <v>439</v>
      </c>
      <c r="C58" s="546" t="s">
        <v>388</v>
      </c>
    </row>
    <row r="59" spans="1:3">
      <c r="A59" s="14"/>
      <c r="B59" s="545" t="s">
        <v>389</v>
      </c>
      <c r="C59" s="546" t="s">
        <v>389</v>
      </c>
    </row>
    <row r="60" spans="1:3">
      <c r="A60" s="14"/>
      <c r="B60" s="545" t="s">
        <v>390</v>
      </c>
      <c r="C60" s="546" t="s">
        <v>390</v>
      </c>
    </row>
    <row r="61" spans="1:3">
      <c r="A61" s="14"/>
      <c r="B61" s="545" t="s">
        <v>391</v>
      </c>
      <c r="C61" s="546" t="s">
        <v>391</v>
      </c>
    </row>
    <row r="62" spans="1:3">
      <c r="A62" s="14"/>
      <c r="B62" s="545" t="s">
        <v>440</v>
      </c>
      <c r="C62" s="546" t="s">
        <v>392</v>
      </c>
    </row>
    <row r="63" spans="1:3">
      <c r="A63" s="14"/>
      <c r="B63" s="545" t="s">
        <v>393</v>
      </c>
      <c r="C63" s="546" t="s">
        <v>393</v>
      </c>
    </row>
    <row r="64" spans="1:3" ht="12" thickBot="1">
      <c r="A64" s="16"/>
      <c r="B64" s="570" t="s">
        <v>394</v>
      </c>
      <c r="C64" s="571" t="s">
        <v>394</v>
      </c>
    </row>
    <row r="65" spans="1:3" ht="11.25" customHeight="1" thickTop="1">
      <c r="A65" s="572" t="s">
        <v>434</v>
      </c>
      <c r="B65" s="573"/>
      <c r="C65" s="574"/>
    </row>
    <row r="66" spans="1:3" ht="12" thickBot="1">
      <c r="A66" s="16"/>
      <c r="B66" s="570" t="s">
        <v>395</v>
      </c>
      <c r="C66" s="571" t="s">
        <v>395</v>
      </c>
    </row>
    <row r="67" spans="1:3" ht="11.25" customHeight="1" thickTop="1" thickBot="1">
      <c r="A67" s="548" t="s">
        <v>435</v>
      </c>
      <c r="B67" s="549"/>
      <c r="C67" s="550"/>
    </row>
    <row r="68" spans="1:3" ht="12" thickTop="1">
      <c r="A68" s="15"/>
      <c r="B68" s="558" t="s">
        <v>396</v>
      </c>
      <c r="C68" s="559" t="s">
        <v>396</v>
      </c>
    </row>
    <row r="69" spans="1:3">
      <c r="A69" s="14"/>
      <c r="B69" s="545" t="s">
        <v>397</v>
      </c>
      <c r="C69" s="546" t="s">
        <v>397</v>
      </c>
    </row>
    <row r="70" spans="1:3">
      <c r="A70" s="14"/>
      <c r="B70" s="545" t="s">
        <v>398</v>
      </c>
      <c r="C70" s="546" t="s">
        <v>398</v>
      </c>
    </row>
    <row r="71" spans="1:3" ht="38.25" customHeight="1">
      <c r="A71" s="14"/>
      <c r="B71" s="583" t="s">
        <v>442</v>
      </c>
      <c r="C71" s="584" t="s">
        <v>399</v>
      </c>
    </row>
    <row r="72" spans="1:3" ht="33.75" customHeight="1">
      <c r="A72" s="14"/>
      <c r="B72" s="583" t="s">
        <v>445</v>
      </c>
      <c r="C72" s="584" t="s">
        <v>400</v>
      </c>
    </row>
    <row r="73" spans="1:3" ht="15.75" customHeight="1">
      <c r="A73" s="14"/>
      <c r="B73" s="583" t="s">
        <v>441</v>
      </c>
      <c r="C73" s="584" t="s">
        <v>401</v>
      </c>
    </row>
    <row r="74" spans="1:3">
      <c r="A74" s="14"/>
      <c r="B74" s="545" t="s">
        <v>402</v>
      </c>
      <c r="C74" s="546" t="s">
        <v>402</v>
      </c>
    </row>
    <row r="75" spans="1:3" ht="12" thickBot="1">
      <c r="A75" s="16"/>
      <c r="B75" s="570" t="s">
        <v>403</v>
      </c>
      <c r="C75" s="571" t="s">
        <v>403</v>
      </c>
    </row>
    <row r="76" spans="1:3" ht="12" thickTop="1">
      <c r="A76" s="572" t="s">
        <v>469</v>
      </c>
      <c r="B76" s="573"/>
      <c r="C76" s="574"/>
    </row>
    <row r="77" spans="1:3">
      <c r="A77" s="14"/>
      <c r="B77" s="545" t="s">
        <v>395</v>
      </c>
      <c r="C77" s="546"/>
    </row>
    <row r="78" spans="1:3">
      <c r="A78" s="14"/>
      <c r="B78" s="545" t="s">
        <v>467</v>
      </c>
      <c r="C78" s="546"/>
    </row>
    <row r="79" spans="1:3">
      <c r="A79" s="14"/>
      <c r="B79" s="545" t="s">
        <v>468</v>
      </c>
      <c r="C79" s="546"/>
    </row>
    <row r="80" spans="1:3">
      <c r="A80" s="572" t="s">
        <v>470</v>
      </c>
      <c r="B80" s="573"/>
      <c r="C80" s="574"/>
    </row>
    <row r="81" spans="1:3">
      <c r="A81" s="14"/>
      <c r="B81" s="545" t="s">
        <v>395</v>
      </c>
      <c r="C81" s="546"/>
    </row>
    <row r="82" spans="1:3">
      <c r="A82" s="14"/>
      <c r="B82" s="545" t="s">
        <v>471</v>
      </c>
      <c r="C82" s="546"/>
    </row>
    <row r="83" spans="1:3" ht="76.5" customHeight="1">
      <c r="A83" s="14"/>
      <c r="B83" s="545" t="s">
        <v>485</v>
      </c>
      <c r="C83" s="546"/>
    </row>
    <row r="84" spans="1:3" ht="53.25" customHeight="1">
      <c r="A84" s="14"/>
      <c r="B84" s="545" t="s">
        <v>484</v>
      </c>
      <c r="C84" s="546"/>
    </row>
    <row r="85" spans="1:3">
      <c r="A85" s="14"/>
      <c r="B85" s="545" t="s">
        <v>472</v>
      </c>
      <c r="C85" s="546"/>
    </row>
    <row r="86" spans="1:3">
      <c r="A86" s="14"/>
      <c r="B86" s="545" t="s">
        <v>473</v>
      </c>
      <c r="C86" s="546"/>
    </row>
    <row r="87" spans="1:3">
      <c r="A87" s="14"/>
      <c r="B87" s="545" t="s">
        <v>474</v>
      </c>
      <c r="C87" s="546"/>
    </row>
    <row r="88" spans="1:3">
      <c r="A88" s="572" t="s">
        <v>475</v>
      </c>
      <c r="B88" s="573"/>
      <c r="C88" s="574"/>
    </row>
    <row r="89" spans="1:3">
      <c r="A89" s="14"/>
      <c r="B89" s="545" t="s">
        <v>395</v>
      </c>
      <c r="C89" s="546"/>
    </row>
    <row r="90" spans="1:3">
      <c r="A90" s="14"/>
      <c r="B90" s="545" t="s">
        <v>477</v>
      </c>
      <c r="C90" s="546"/>
    </row>
    <row r="91" spans="1:3" ht="12" customHeight="1">
      <c r="A91" s="14"/>
      <c r="B91" s="545" t="s">
        <v>478</v>
      </c>
      <c r="C91" s="546"/>
    </row>
    <row r="92" spans="1:3">
      <c r="A92" s="14"/>
      <c r="B92" s="545" t="s">
        <v>479</v>
      </c>
      <c r="C92" s="546"/>
    </row>
    <row r="93" spans="1:3" ht="24.75" customHeight="1">
      <c r="A93" s="14"/>
      <c r="B93" s="581" t="s">
        <v>521</v>
      </c>
      <c r="C93" s="582"/>
    </row>
    <row r="94" spans="1:3" ht="24" customHeight="1">
      <c r="A94" s="14"/>
      <c r="B94" s="581" t="s">
        <v>522</v>
      </c>
      <c r="C94" s="582"/>
    </row>
    <row r="95" spans="1:3" ht="13.5" customHeight="1">
      <c r="A95" s="14"/>
      <c r="B95" s="562" t="s">
        <v>480</v>
      </c>
      <c r="C95" s="563"/>
    </row>
    <row r="96" spans="1:3" ht="11.25" customHeight="1" thickBot="1">
      <c r="A96" s="575" t="s">
        <v>517</v>
      </c>
      <c r="B96" s="576"/>
      <c r="C96" s="577"/>
    </row>
    <row r="97" spans="1:3" ht="12.75" thickTop="1" thickBot="1">
      <c r="A97" s="580" t="s">
        <v>404</v>
      </c>
      <c r="B97" s="580"/>
      <c r="C97" s="580"/>
    </row>
    <row r="98" spans="1:3">
      <c r="A98" s="29">
        <v>2</v>
      </c>
      <c r="B98" s="26" t="s">
        <v>497</v>
      </c>
      <c r="C98" s="26" t="s">
        <v>518</v>
      </c>
    </row>
    <row r="99" spans="1:3">
      <c r="A99" s="20">
        <v>3</v>
      </c>
      <c r="B99" s="27" t="s">
        <v>498</v>
      </c>
      <c r="C99" s="28" t="s">
        <v>519</v>
      </c>
    </row>
    <row r="100" spans="1:3">
      <c r="A100" s="20">
        <v>4</v>
      </c>
      <c r="B100" s="27" t="s">
        <v>499</v>
      </c>
      <c r="C100" s="28" t="s">
        <v>523</v>
      </c>
    </row>
    <row r="101" spans="1:3" ht="11.25" customHeight="1">
      <c r="A101" s="20">
        <v>5</v>
      </c>
      <c r="B101" s="27" t="s">
        <v>500</v>
      </c>
      <c r="C101" s="28" t="s">
        <v>520</v>
      </c>
    </row>
    <row r="102" spans="1:3" ht="12" customHeight="1">
      <c r="A102" s="20">
        <v>6</v>
      </c>
      <c r="B102" s="27" t="s">
        <v>515</v>
      </c>
      <c r="C102" s="28" t="s">
        <v>501</v>
      </c>
    </row>
    <row r="103" spans="1:3" ht="12" customHeight="1">
      <c r="A103" s="20">
        <v>7</v>
      </c>
      <c r="B103" s="27" t="s">
        <v>502</v>
      </c>
      <c r="C103" s="28" t="s">
        <v>516</v>
      </c>
    </row>
    <row r="104" spans="1:3">
      <c r="A104" s="20">
        <v>8</v>
      </c>
      <c r="B104" s="27" t="s">
        <v>507</v>
      </c>
      <c r="C104" s="28" t="s">
        <v>527</v>
      </c>
    </row>
    <row r="105" spans="1:3" ht="11.25" customHeight="1">
      <c r="A105" s="572" t="s">
        <v>481</v>
      </c>
      <c r="B105" s="573"/>
      <c r="C105" s="574"/>
    </row>
    <row r="106" spans="1:3" ht="27.6" customHeight="1">
      <c r="A106" s="14"/>
      <c r="B106" s="578" t="s">
        <v>395</v>
      </c>
      <c r="C106" s="579"/>
    </row>
    <row r="107" spans="1:3">
      <c r="A107" s="13"/>
      <c r="B107" s="13"/>
      <c r="C107" s="13"/>
    </row>
    <row r="108" spans="1:3">
      <c r="A108" s="13"/>
      <c r="B108" s="13"/>
      <c r="C108" s="13"/>
    </row>
    <row r="109" spans="1:3">
      <c r="A109" s="13"/>
      <c r="B109" s="13"/>
      <c r="C109" s="13"/>
    </row>
    <row r="110" spans="1:3">
      <c r="A110" s="13"/>
      <c r="B110" s="13"/>
      <c r="C110" s="13"/>
    </row>
    <row r="111" spans="1:3">
      <c r="A111" s="13"/>
      <c r="B111" s="13"/>
      <c r="C111" s="13"/>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75"/>
  <cols>
    <col min="1" max="1" width="9.42578125" style="43" bestFit="1" customWidth="1"/>
    <col min="2" max="2" width="83.140625" style="43" customWidth="1"/>
    <col min="3" max="4" width="12.7109375" style="43" customWidth="1"/>
    <col min="5" max="7" width="12.7109375" style="44" customWidth="1"/>
    <col min="8" max="13" width="6.7109375" style="45" customWidth="1"/>
    <col min="14" max="16384" width="9.140625" style="45"/>
  </cols>
  <sheetData>
    <row r="1" spans="1:8">
      <c r="A1" s="41" t="s">
        <v>190</v>
      </c>
      <c r="B1" s="42" t="str">
        <f>Info!C2</f>
        <v>სს ”ლიბერთი ბანკი”</v>
      </c>
    </row>
    <row r="2" spans="1:8">
      <c r="A2" s="41" t="s">
        <v>191</v>
      </c>
      <c r="B2" s="46">
        <v>44012</v>
      </c>
      <c r="C2" s="47"/>
      <c r="D2" s="47"/>
      <c r="E2" s="48"/>
      <c r="F2" s="48"/>
      <c r="G2" s="48"/>
      <c r="H2" s="49"/>
    </row>
    <row r="3" spans="1:8">
      <c r="A3" s="41"/>
      <c r="C3" s="47"/>
      <c r="D3" s="47"/>
      <c r="E3" s="48"/>
      <c r="F3" s="48"/>
      <c r="G3" s="48"/>
      <c r="H3" s="49"/>
    </row>
    <row r="4" spans="1:8" ht="16.5" thickBot="1">
      <c r="A4" s="50" t="s">
        <v>407</v>
      </c>
      <c r="B4" s="51" t="s">
        <v>225</v>
      </c>
      <c r="C4" s="52"/>
      <c r="D4" s="52"/>
      <c r="E4" s="53"/>
      <c r="F4" s="53"/>
      <c r="G4" s="53"/>
      <c r="H4" s="49"/>
    </row>
    <row r="5" spans="1:8" ht="15">
      <c r="A5" s="54" t="s">
        <v>26</v>
      </c>
      <c r="B5" s="55"/>
      <c r="C5" s="56" t="s">
        <v>637</v>
      </c>
      <c r="D5" s="56" t="s">
        <v>620</v>
      </c>
      <c r="E5" s="56" t="s">
        <v>621</v>
      </c>
      <c r="F5" s="56" t="s">
        <v>622</v>
      </c>
      <c r="G5" s="471" t="s">
        <v>623</v>
      </c>
    </row>
    <row r="6" spans="1:8">
      <c r="A6" s="472"/>
      <c r="B6" s="473" t="s">
        <v>187</v>
      </c>
      <c r="C6" s="57"/>
      <c r="D6" s="57"/>
      <c r="E6" s="57"/>
      <c r="F6" s="57"/>
      <c r="G6" s="474"/>
    </row>
    <row r="7" spans="1:8">
      <c r="A7" s="472"/>
      <c r="B7" s="475" t="s">
        <v>192</v>
      </c>
      <c r="C7" s="57"/>
      <c r="D7" s="57"/>
      <c r="E7" s="57"/>
      <c r="F7" s="57"/>
      <c r="G7" s="474"/>
    </row>
    <row r="8" spans="1:8" ht="15">
      <c r="A8" s="476">
        <v>1</v>
      </c>
      <c r="B8" s="477" t="s">
        <v>23</v>
      </c>
      <c r="C8" s="478">
        <v>192765835.1562686</v>
      </c>
      <c r="D8" s="478">
        <v>192591206.19626862</v>
      </c>
      <c r="E8" s="478">
        <v>215359098.5262686</v>
      </c>
      <c r="F8" s="478">
        <v>211400188.22626859</v>
      </c>
      <c r="G8" s="479">
        <v>205277083.0262686</v>
      </c>
    </row>
    <row r="9" spans="1:8" ht="15">
      <c r="A9" s="476">
        <v>2</v>
      </c>
      <c r="B9" s="477" t="s">
        <v>89</v>
      </c>
      <c r="C9" s="478">
        <v>197331219.1562686</v>
      </c>
      <c r="D9" s="478">
        <v>197156590.19626862</v>
      </c>
      <c r="E9" s="478">
        <v>219924482.5262686</v>
      </c>
      <c r="F9" s="478">
        <v>215965572.22626859</v>
      </c>
      <c r="G9" s="479">
        <v>209842467.0262686</v>
      </c>
    </row>
    <row r="10" spans="1:8" ht="15">
      <c r="A10" s="476">
        <v>3</v>
      </c>
      <c r="B10" s="477" t="s">
        <v>88</v>
      </c>
      <c r="C10" s="478">
        <v>299722774.86539704</v>
      </c>
      <c r="D10" s="478">
        <v>314734721.28397721</v>
      </c>
      <c r="E10" s="478">
        <v>330141000.41552472</v>
      </c>
      <c r="F10" s="478">
        <v>329415147.89087272</v>
      </c>
      <c r="G10" s="479">
        <v>301526891.51588857</v>
      </c>
    </row>
    <row r="11" spans="1:8">
      <c r="A11" s="472"/>
      <c r="B11" s="473" t="s">
        <v>188</v>
      </c>
      <c r="C11" s="57"/>
      <c r="D11" s="57"/>
      <c r="E11" s="57"/>
      <c r="F11" s="57"/>
      <c r="G11" s="474"/>
    </row>
    <row r="12" spans="1:8" ht="15" customHeight="1">
      <c r="A12" s="476">
        <v>4</v>
      </c>
      <c r="B12" s="477" t="s">
        <v>421</v>
      </c>
      <c r="C12" s="478">
        <v>1861303735.2068172</v>
      </c>
      <c r="D12" s="478">
        <v>1849842437.2258925</v>
      </c>
      <c r="E12" s="478">
        <v>1802789011.9565377</v>
      </c>
      <c r="F12" s="478">
        <v>1740960644.6242416</v>
      </c>
      <c r="G12" s="479">
        <v>1599776890.631207</v>
      </c>
    </row>
    <row r="13" spans="1:8">
      <c r="A13" s="472"/>
      <c r="B13" s="473" t="s">
        <v>90</v>
      </c>
      <c r="C13" s="57"/>
      <c r="D13" s="57"/>
      <c r="E13" s="57"/>
      <c r="F13" s="57"/>
      <c r="G13" s="474"/>
    </row>
    <row r="14" spans="1:8" s="58" customFormat="1">
      <c r="A14" s="476"/>
      <c r="B14" s="475" t="s">
        <v>608</v>
      </c>
      <c r="C14" s="57"/>
      <c r="D14" s="57"/>
      <c r="E14" s="57"/>
      <c r="F14" s="57"/>
      <c r="G14" s="474"/>
    </row>
    <row r="15" spans="1:8" ht="15">
      <c r="A15" s="480">
        <v>5</v>
      </c>
      <c r="B15" s="481"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&gt;=6.41%</v>
      </c>
      <c r="C15" s="482">
        <v>0.10356495369889192</v>
      </c>
      <c r="D15" s="482">
        <v>0.10411222184149213</v>
      </c>
      <c r="E15" s="482">
        <v>0.11945884798384857</v>
      </c>
      <c r="F15" s="483">
        <v>0.12142732167957532</v>
      </c>
      <c r="G15" s="484">
        <v>0.12831606971474291</v>
      </c>
    </row>
    <row r="16" spans="1:8" ht="15" customHeight="1">
      <c r="A16" s="480">
        <v>6</v>
      </c>
      <c r="B16" s="481" t="str">
        <f>"პირველადი კაპიტალის კოეფიციენტი &gt;="&amp;ROUND('9.1. Capital Requirements'!$C$20*100, 2 )&amp;"%"</f>
        <v>პირველადი კაპიტალის კოეფიციენტი &gt;=8.25%</v>
      </c>
      <c r="C16" s="482">
        <v>0.10601774198574974</v>
      </c>
      <c r="D16" s="482">
        <v>0.1065802071726355</v>
      </c>
      <c r="E16" s="482">
        <v>0.1219912485974097</v>
      </c>
      <c r="F16" s="483">
        <v>0.1240496578099738</v>
      </c>
      <c r="G16" s="484">
        <v>0.13116983265302282</v>
      </c>
    </row>
    <row r="17" spans="1:7" ht="15">
      <c r="A17" s="480">
        <v>7</v>
      </c>
      <c r="B17" s="481" t="str">
        <f>"საზედამხედველო კაპიტალის კოეფიციენტი &gt;="&amp;ROUND('9.1. Capital Requirements'!$C$21*100,2)&amp;"%"</f>
        <v>საზედამხედველო კაპიტალის კოეფიციენტი &gt;=14.76%</v>
      </c>
      <c r="C17" s="482">
        <v>0.16102840670015289</v>
      </c>
      <c r="D17" s="482">
        <v>0.17014136715123027</v>
      </c>
      <c r="E17" s="482">
        <v>0.18312791914414214</v>
      </c>
      <c r="F17" s="483">
        <v>0.18921458615853531</v>
      </c>
      <c r="G17" s="484">
        <v>0.18848058956328487</v>
      </c>
    </row>
    <row r="18" spans="1:7">
      <c r="A18" s="472"/>
      <c r="B18" s="473" t="s">
        <v>6</v>
      </c>
      <c r="C18" s="57"/>
      <c r="D18" s="57"/>
      <c r="E18" s="57"/>
      <c r="F18" s="57"/>
      <c r="G18" s="474"/>
    </row>
    <row r="19" spans="1:7" ht="15" customHeight="1">
      <c r="A19" s="485">
        <v>8</v>
      </c>
      <c r="B19" s="486" t="s">
        <v>7</v>
      </c>
      <c r="C19" s="482">
        <v>0.1168789185899419</v>
      </c>
      <c r="D19" s="482">
        <v>0.11973090260825885</v>
      </c>
      <c r="E19" s="482">
        <v>0.13434319029760411</v>
      </c>
      <c r="F19" s="482">
        <v>0.13636587394682673</v>
      </c>
      <c r="G19" s="487">
        <v>0.13937181188160075</v>
      </c>
    </row>
    <row r="20" spans="1:7" ht="15">
      <c r="A20" s="485">
        <v>9</v>
      </c>
      <c r="B20" s="486" t="s">
        <v>8</v>
      </c>
      <c r="C20" s="482">
        <v>5.2248103575808634E-2</v>
      </c>
      <c r="D20" s="482">
        <v>5.1575467213220559E-2</v>
      </c>
      <c r="E20" s="482">
        <v>5.2456806629930131E-2</v>
      </c>
      <c r="F20" s="482">
        <v>5.2697398042156549E-2</v>
      </c>
      <c r="G20" s="487">
        <v>5.2891315436670028E-2</v>
      </c>
    </row>
    <row r="21" spans="1:7" ht="15">
      <c r="A21" s="485">
        <v>10</v>
      </c>
      <c r="B21" s="486" t="s">
        <v>9</v>
      </c>
      <c r="C21" s="482">
        <v>1.2151991743154207E-2</v>
      </c>
      <c r="D21" s="482">
        <v>1.3275130272171969E-2</v>
      </c>
      <c r="E21" s="482">
        <v>2.8252239204994083E-2</v>
      </c>
      <c r="F21" s="482">
        <v>3.1314290500706256E-2</v>
      </c>
      <c r="G21" s="487">
        <v>2.7441984633543654E-2</v>
      </c>
    </row>
    <row r="22" spans="1:7" ht="15">
      <c r="A22" s="485">
        <v>11</v>
      </c>
      <c r="B22" s="486" t="s">
        <v>226</v>
      </c>
      <c r="C22" s="482">
        <v>6.4630815014133272E-2</v>
      </c>
      <c r="D22" s="482">
        <v>6.8155435395038294E-2</v>
      </c>
      <c r="E22" s="482">
        <v>8.1886383667673993E-2</v>
      </c>
      <c r="F22" s="482">
        <v>8.3668475904670178E-2</v>
      </c>
      <c r="G22" s="487">
        <v>8.6480496444930707E-2</v>
      </c>
    </row>
    <row r="23" spans="1:7" ht="15">
      <c r="A23" s="485">
        <v>12</v>
      </c>
      <c r="B23" s="486" t="s">
        <v>10</v>
      </c>
      <c r="C23" s="482">
        <v>-1.7754953903257664E-2</v>
      </c>
      <c r="D23" s="482">
        <v>-3.3739379907703253E-2</v>
      </c>
      <c r="E23" s="482">
        <v>1.3530707045830032E-2</v>
      </c>
      <c r="F23" s="482">
        <v>1.1079558908396903E-2</v>
      </c>
      <c r="G23" s="487">
        <v>5.4737358422061941E-3</v>
      </c>
    </row>
    <row r="24" spans="1:7" ht="15">
      <c r="A24" s="485">
        <v>13</v>
      </c>
      <c r="B24" s="486" t="s">
        <v>11</v>
      </c>
      <c r="C24" s="482">
        <v>-0.13887241601057218</v>
      </c>
      <c r="D24" s="482">
        <v>-0.24752883546785678</v>
      </c>
      <c r="E24" s="482">
        <v>9.3431685850055304E-2</v>
      </c>
      <c r="F24" s="482">
        <v>7.6023227073296576E-2</v>
      </c>
      <c r="G24" s="487">
        <v>3.6998802005949509E-2</v>
      </c>
    </row>
    <row r="25" spans="1:7">
      <c r="A25" s="472"/>
      <c r="B25" s="473" t="s">
        <v>12</v>
      </c>
      <c r="C25" s="57"/>
      <c r="D25" s="57"/>
      <c r="E25" s="57"/>
      <c r="F25" s="57"/>
      <c r="G25" s="474"/>
    </row>
    <row r="26" spans="1:7" ht="15">
      <c r="A26" s="485">
        <v>14</v>
      </c>
      <c r="B26" s="486" t="s">
        <v>13</v>
      </c>
      <c r="C26" s="482">
        <v>5.2811798094640372E-2</v>
      </c>
      <c r="D26" s="482">
        <v>5.1473867342370881E-2</v>
      </c>
      <c r="E26" s="482">
        <v>5.0397260890153749E-2</v>
      </c>
      <c r="F26" s="483">
        <v>5.6192407091236359E-2</v>
      </c>
      <c r="G26" s="484">
        <v>5.3800158771585678E-2</v>
      </c>
    </row>
    <row r="27" spans="1:7" ht="15" customHeight="1">
      <c r="A27" s="485">
        <v>15</v>
      </c>
      <c r="B27" s="486" t="s">
        <v>14</v>
      </c>
      <c r="C27" s="482">
        <v>8.6481332479196246E-2</v>
      </c>
      <c r="D27" s="482">
        <v>8.4907537548772588E-2</v>
      </c>
      <c r="E27" s="482">
        <v>6.6294540295860585E-2</v>
      </c>
      <c r="F27" s="483">
        <v>7.3040985088397681E-2</v>
      </c>
      <c r="G27" s="484">
        <v>6.7265337501895395E-2</v>
      </c>
    </row>
    <row r="28" spans="1:7" ht="15">
      <c r="A28" s="485">
        <v>16</v>
      </c>
      <c r="B28" s="486" t="s">
        <v>15</v>
      </c>
      <c r="C28" s="482">
        <v>0.23325615884506706</v>
      </c>
      <c r="D28" s="482">
        <v>0.2555311805922772</v>
      </c>
      <c r="E28" s="482">
        <v>0.24591212969298773</v>
      </c>
      <c r="F28" s="483">
        <v>0.25866114598847856</v>
      </c>
      <c r="G28" s="484">
        <v>0.22321913374219182</v>
      </c>
    </row>
    <row r="29" spans="1:7" ht="15" customHeight="1">
      <c r="A29" s="485">
        <v>17</v>
      </c>
      <c r="B29" s="486" t="s">
        <v>16</v>
      </c>
      <c r="C29" s="482">
        <v>0.30748246603684493</v>
      </c>
      <c r="D29" s="482">
        <v>0.33714293277356838</v>
      </c>
      <c r="E29" s="482">
        <v>0.31228147305693621</v>
      </c>
      <c r="F29" s="483">
        <v>0.28537167534449026</v>
      </c>
      <c r="G29" s="484">
        <v>0.27454526682334096</v>
      </c>
    </row>
    <row r="30" spans="1:7" ht="15">
      <c r="A30" s="485">
        <v>18</v>
      </c>
      <c r="B30" s="486" t="s">
        <v>17</v>
      </c>
      <c r="C30" s="482">
        <v>7.8678361263193344E-2</v>
      </c>
      <c r="D30" s="482">
        <v>5.8547482381141873E-2</v>
      </c>
      <c r="E30" s="482">
        <v>0.19126248245221786</v>
      </c>
      <c r="F30" s="483">
        <v>0.15379623568635351</v>
      </c>
      <c r="G30" s="484">
        <v>0.19566336846249016</v>
      </c>
    </row>
    <row r="31" spans="1:7" ht="15" customHeight="1">
      <c r="A31" s="472"/>
      <c r="B31" s="473" t="s">
        <v>18</v>
      </c>
      <c r="C31" s="57"/>
      <c r="D31" s="57"/>
      <c r="E31" s="57"/>
      <c r="F31" s="57"/>
      <c r="G31" s="474"/>
    </row>
    <row r="32" spans="1:7" ht="15" customHeight="1">
      <c r="A32" s="485">
        <v>19</v>
      </c>
      <c r="B32" s="486" t="s">
        <v>19</v>
      </c>
      <c r="C32" s="482">
        <v>0.37062925044387451</v>
      </c>
      <c r="D32" s="482">
        <v>0.35779789869829071</v>
      </c>
      <c r="E32" s="482">
        <v>0.26474337933046282</v>
      </c>
      <c r="F32" s="483">
        <v>0.31047367462083553</v>
      </c>
      <c r="G32" s="484">
        <v>0.34762018738519163</v>
      </c>
    </row>
    <row r="33" spans="1:7" ht="15" customHeight="1">
      <c r="A33" s="485">
        <v>20</v>
      </c>
      <c r="B33" s="486" t="s">
        <v>20</v>
      </c>
      <c r="C33" s="482">
        <v>0.36098154334209037</v>
      </c>
      <c r="D33" s="482">
        <v>0.36961687869237358</v>
      </c>
      <c r="E33" s="482">
        <v>0.34307167058012794</v>
      </c>
      <c r="F33" s="483">
        <v>0.343769675469005</v>
      </c>
      <c r="G33" s="484">
        <v>0.32981189501050123</v>
      </c>
    </row>
    <row r="34" spans="1:7" ht="15" customHeight="1">
      <c r="A34" s="485">
        <v>21</v>
      </c>
      <c r="B34" s="488" t="s">
        <v>21</v>
      </c>
      <c r="C34" s="482">
        <v>0.45734544452477249</v>
      </c>
      <c r="D34" s="482">
        <v>0.45110218771245092</v>
      </c>
      <c r="E34" s="482">
        <v>0.41356472195553978</v>
      </c>
      <c r="F34" s="483">
        <v>0.43823217408108933</v>
      </c>
      <c r="G34" s="484">
        <v>0.4488561402051271</v>
      </c>
    </row>
    <row r="35" spans="1:7" ht="15" customHeight="1">
      <c r="A35" s="489"/>
      <c r="B35" s="473" t="s">
        <v>529</v>
      </c>
      <c r="C35" s="57"/>
      <c r="D35" s="57"/>
      <c r="E35" s="57"/>
      <c r="F35" s="57"/>
      <c r="G35" s="474"/>
    </row>
    <row r="36" spans="1:7" ht="15" customHeight="1">
      <c r="A36" s="485">
        <v>22</v>
      </c>
      <c r="B36" s="490" t="s">
        <v>513</v>
      </c>
      <c r="C36" s="491">
        <v>817895758.80064678</v>
      </c>
      <c r="D36" s="491">
        <v>744812842.13518405</v>
      </c>
      <c r="E36" s="491">
        <v>724438719.55591893</v>
      </c>
      <c r="F36" s="491">
        <v>717682866.45333612</v>
      </c>
      <c r="G36" s="492">
        <v>603901178.81533277</v>
      </c>
    </row>
    <row r="37" spans="1:7" ht="15">
      <c r="A37" s="485">
        <v>23</v>
      </c>
      <c r="B37" s="486" t="s">
        <v>514</v>
      </c>
      <c r="C37" s="491">
        <v>496101116.84214252</v>
      </c>
      <c r="D37" s="491">
        <v>432401154.23291969</v>
      </c>
      <c r="E37" s="491">
        <v>442132789.04591876</v>
      </c>
      <c r="F37" s="491">
        <v>404037132.79850292</v>
      </c>
      <c r="G37" s="492">
        <v>367984772.49377149</v>
      </c>
    </row>
    <row r="38" spans="1:7" thickBot="1">
      <c r="A38" s="59">
        <v>24</v>
      </c>
      <c r="B38" s="60" t="s">
        <v>512</v>
      </c>
      <c r="C38" s="61">
        <v>1.6486472838578552</v>
      </c>
      <c r="D38" s="61">
        <v>1.7225042876133927</v>
      </c>
      <c r="E38" s="61">
        <v>1.6385093743424683</v>
      </c>
      <c r="F38" s="61">
        <v>1.7762794758056339</v>
      </c>
      <c r="G38" s="493">
        <v>1.641103719381634</v>
      </c>
    </row>
    <row r="39" spans="1:7">
      <c r="A39" s="62"/>
    </row>
    <row r="40" spans="1:7" ht="45">
      <c r="B40" s="63" t="s">
        <v>607</v>
      </c>
    </row>
    <row r="41" spans="1:7" ht="90">
      <c r="B41" s="64" t="s">
        <v>528</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75"/>
  <cols>
    <col min="1" max="1" width="9.5703125" style="44" bestFit="1" customWidth="1"/>
    <col min="2" max="2" width="54.140625" style="44" customWidth="1"/>
    <col min="3" max="3" width="17.28515625" style="44" customWidth="1"/>
    <col min="4" max="4" width="16.28515625" style="44" customWidth="1"/>
    <col min="5" max="5" width="18" style="44" customWidth="1"/>
    <col min="6" max="6" width="18.7109375" style="44" customWidth="1"/>
    <col min="7" max="7" width="16.28515625" style="44" customWidth="1"/>
    <col min="8" max="8" width="17.7109375" style="44" customWidth="1"/>
    <col min="9" max="16384" width="9.140625" style="45"/>
  </cols>
  <sheetData>
    <row r="1" spans="1:8">
      <c r="A1" s="41" t="s">
        <v>190</v>
      </c>
      <c r="B1" s="44" t="str">
        <f>Info!C2</f>
        <v>სს ”ლიბერთი ბანკი”</v>
      </c>
    </row>
    <row r="2" spans="1:8">
      <c r="A2" s="41" t="s">
        <v>191</v>
      </c>
      <c r="B2" s="65">
        <f>'1. key ratios'!B2</f>
        <v>44012</v>
      </c>
    </row>
    <row r="3" spans="1:8">
      <c r="A3" s="41"/>
    </row>
    <row r="4" spans="1:8" ht="16.5" thickBot="1">
      <c r="A4" s="446" t="s">
        <v>408</v>
      </c>
      <c r="B4" s="447" t="s">
        <v>246</v>
      </c>
      <c r="C4" s="446"/>
      <c r="D4" s="448"/>
      <c r="E4" s="448"/>
      <c r="F4" s="413"/>
      <c r="G4" s="413"/>
      <c r="H4" s="449" t="s">
        <v>94</v>
      </c>
    </row>
    <row r="5" spans="1:8">
      <c r="A5" s="450"/>
      <c r="B5" s="451"/>
      <c r="C5" s="496" t="s">
        <v>196</v>
      </c>
      <c r="D5" s="497"/>
      <c r="E5" s="498"/>
      <c r="F5" s="496" t="s">
        <v>197</v>
      </c>
      <c r="G5" s="497"/>
      <c r="H5" s="499"/>
    </row>
    <row r="6" spans="1:8">
      <c r="A6" s="452" t="s">
        <v>26</v>
      </c>
      <c r="B6" s="453" t="s">
        <v>154</v>
      </c>
      <c r="C6" s="395" t="s">
        <v>27</v>
      </c>
      <c r="D6" s="395" t="s">
        <v>95</v>
      </c>
      <c r="E6" s="395" t="s">
        <v>68</v>
      </c>
      <c r="F6" s="395" t="s">
        <v>27</v>
      </c>
      <c r="G6" s="395" t="s">
        <v>95</v>
      </c>
      <c r="H6" s="396" t="s">
        <v>68</v>
      </c>
    </row>
    <row r="7" spans="1:8">
      <c r="A7" s="452">
        <v>1</v>
      </c>
      <c r="B7" s="454" t="s">
        <v>155</v>
      </c>
      <c r="C7" s="402">
        <v>173578480.05000001</v>
      </c>
      <c r="D7" s="402">
        <v>60734018.099999987</v>
      </c>
      <c r="E7" s="403">
        <f>C7+D7</f>
        <v>234312498.15000001</v>
      </c>
      <c r="F7" s="455">
        <v>110488629</v>
      </c>
      <c r="G7" s="402">
        <v>84188724</v>
      </c>
      <c r="H7" s="404">
        <f>F7+G7</f>
        <v>194677353</v>
      </c>
    </row>
    <row r="8" spans="1:8">
      <c r="A8" s="452">
        <v>2</v>
      </c>
      <c r="B8" s="454" t="s">
        <v>156</v>
      </c>
      <c r="C8" s="402">
        <v>71073873.269999996</v>
      </c>
      <c r="D8" s="402">
        <v>144495956.78999999</v>
      </c>
      <c r="E8" s="403">
        <f t="shared" ref="E8:E20" si="0">C8+D8</f>
        <v>215569830.06</v>
      </c>
      <c r="F8" s="455">
        <v>29375212</v>
      </c>
      <c r="G8" s="402">
        <v>117594756</v>
      </c>
      <c r="H8" s="404">
        <f t="shared" ref="H8:H40" si="1">F8+G8</f>
        <v>146969968</v>
      </c>
    </row>
    <row r="9" spans="1:8">
      <c r="A9" s="452">
        <v>3</v>
      </c>
      <c r="B9" s="454" t="s">
        <v>157</v>
      </c>
      <c r="C9" s="402">
        <v>559472.85</v>
      </c>
      <c r="D9" s="402">
        <v>239048913.62</v>
      </c>
      <c r="E9" s="403">
        <f t="shared" si="0"/>
        <v>239608386.47</v>
      </c>
      <c r="F9" s="455">
        <v>1557505</v>
      </c>
      <c r="G9" s="402">
        <v>55301040</v>
      </c>
      <c r="H9" s="404">
        <f t="shared" si="1"/>
        <v>56858545</v>
      </c>
    </row>
    <row r="10" spans="1:8">
      <c r="A10" s="452">
        <v>4</v>
      </c>
      <c r="B10" s="454" t="s">
        <v>186</v>
      </c>
      <c r="C10" s="402">
        <v>0</v>
      </c>
      <c r="D10" s="402">
        <v>0</v>
      </c>
      <c r="E10" s="403">
        <f t="shared" si="0"/>
        <v>0</v>
      </c>
      <c r="F10" s="455">
        <v>0</v>
      </c>
      <c r="G10" s="402">
        <v>0</v>
      </c>
      <c r="H10" s="404">
        <f t="shared" si="1"/>
        <v>0</v>
      </c>
    </row>
    <row r="11" spans="1:8">
      <c r="A11" s="452">
        <v>5</v>
      </c>
      <c r="B11" s="454" t="s">
        <v>158</v>
      </c>
      <c r="C11" s="402">
        <v>199683549.56999999</v>
      </c>
      <c r="D11" s="402">
        <v>0</v>
      </c>
      <c r="E11" s="403">
        <f t="shared" si="0"/>
        <v>199683549.56999999</v>
      </c>
      <c r="F11" s="455">
        <v>139376687</v>
      </c>
      <c r="G11" s="402">
        <v>0</v>
      </c>
      <c r="H11" s="404">
        <f t="shared" si="1"/>
        <v>139376687</v>
      </c>
    </row>
    <row r="12" spans="1:8">
      <c r="A12" s="452">
        <v>6.1</v>
      </c>
      <c r="B12" s="456" t="s">
        <v>159</v>
      </c>
      <c r="C12" s="402">
        <v>1026258291.0000905</v>
      </c>
      <c r="D12" s="402">
        <v>312204747.00000018</v>
      </c>
      <c r="E12" s="403">
        <f t="shared" si="0"/>
        <v>1338463038.0000906</v>
      </c>
      <c r="F12" s="455">
        <v>967418515.00022531</v>
      </c>
      <c r="G12" s="402">
        <v>278001598.98999989</v>
      </c>
      <c r="H12" s="404">
        <f t="shared" si="1"/>
        <v>1245420113.9902253</v>
      </c>
    </row>
    <row r="13" spans="1:8">
      <c r="A13" s="452">
        <v>6.2</v>
      </c>
      <c r="B13" s="456" t="s">
        <v>160</v>
      </c>
      <c r="C13" s="402">
        <v>-100185756.38280091</v>
      </c>
      <c r="D13" s="402">
        <v>-15566310.617600003</v>
      </c>
      <c r="E13" s="403">
        <f t="shared" si="0"/>
        <v>-115752067.00040092</v>
      </c>
      <c r="F13" s="455">
        <v>-72171296.908401594</v>
      </c>
      <c r="G13" s="402">
        <v>-11602307.390799953</v>
      </c>
      <c r="H13" s="404">
        <f t="shared" si="1"/>
        <v>-83773604.299201548</v>
      </c>
    </row>
    <row r="14" spans="1:8">
      <c r="A14" s="452">
        <v>6</v>
      </c>
      <c r="B14" s="454" t="s">
        <v>161</v>
      </c>
      <c r="C14" s="403">
        <f>C12+C13</f>
        <v>926072534.61728954</v>
      </c>
      <c r="D14" s="403">
        <f>D12+D13</f>
        <v>296638436.38240016</v>
      </c>
      <c r="E14" s="403">
        <f t="shared" si="0"/>
        <v>1222710970.9996896</v>
      </c>
      <c r="F14" s="403">
        <f>F12+F13</f>
        <v>895247218.0918237</v>
      </c>
      <c r="G14" s="403">
        <f>G12+G13</f>
        <v>266399291.59919995</v>
      </c>
      <c r="H14" s="404">
        <f>F14+G14</f>
        <v>1161646509.6910236</v>
      </c>
    </row>
    <row r="15" spans="1:8">
      <c r="A15" s="452">
        <v>7</v>
      </c>
      <c r="B15" s="454" t="s">
        <v>162</v>
      </c>
      <c r="C15" s="402">
        <v>54117932.099999994</v>
      </c>
      <c r="D15" s="402">
        <v>5602325.25</v>
      </c>
      <c r="E15" s="403">
        <f t="shared" si="0"/>
        <v>59720257.349999994</v>
      </c>
      <c r="F15" s="455">
        <v>14871885</v>
      </c>
      <c r="G15" s="402">
        <v>2286405</v>
      </c>
      <c r="H15" s="404">
        <f t="shared" si="1"/>
        <v>17158290</v>
      </c>
    </row>
    <row r="16" spans="1:8">
      <c r="A16" s="452">
        <v>8</v>
      </c>
      <c r="B16" s="454" t="s">
        <v>163</v>
      </c>
      <c r="C16" s="402">
        <v>43119.999999999534</v>
      </c>
      <c r="D16" s="402">
        <v>0</v>
      </c>
      <c r="E16" s="403">
        <f t="shared" si="0"/>
        <v>43119.999999999534</v>
      </c>
      <c r="F16" s="455">
        <v>59635</v>
      </c>
      <c r="G16" s="402">
        <v>0</v>
      </c>
      <c r="H16" s="404">
        <f t="shared" si="1"/>
        <v>59635</v>
      </c>
    </row>
    <row r="17" spans="1:8">
      <c r="A17" s="452">
        <v>9</v>
      </c>
      <c r="B17" s="454" t="s">
        <v>164</v>
      </c>
      <c r="C17" s="402">
        <v>106733.3</v>
      </c>
      <c r="D17" s="402">
        <v>0</v>
      </c>
      <c r="E17" s="403">
        <f t="shared" si="0"/>
        <v>106733.3</v>
      </c>
      <c r="F17" s="455">
        <v>146888</v>
      </c>
      <c r="G17" s="402">
        <v>0</v>
      </c>
      <c r="H17" s="404">
        <f t="shared" si="1"/>
        <v>146888</v>
      </c>
    </row>
    <row r="18" spans="1:8">
      <c r="A18" s="452">
        <v>10</v>
      </c>
      <c r="B18" s="454" t="s">
        <v>165</v>
      </c>
      <c r="C18" s="402">
        <v>242948810.16999984</v>
      </c>
      <c r="D18" s="402">
        <v>0</v>
      </c>
      <c r="E18" s="403">
        <f t="shared" si="0"/>
        <v>242948810.16999984</v>
      </c>
      <c r="F18" s="455">
        <v>183565261</v>
      </c>
      <c r="G18" s="402">
        <v>0</v>
      </c>
      <c r="H18" s="404">
        <f t="shared" si="1"/>
        <v>183565261</v>
      </c>
    </row>
    <row r="19" spans="1:8">
      <c r="A19" s="452">
        <v>11</v>
      </c>
      <c r="B19" s="454" t="s">
        <v>166</v>
      </c>
      <c r="C19" s="402">
        <v>32349882.660000008</v>
      </c>
      <c r="D19" s="402">
        <v>8529112.8699999992</v>
      </c>
      <c r="E19" s="403">
        <f t="shared" si="0"/>
        <v>40878995.530000009</v>
      </c>
      <c r="F19" s="455">
        <v>73722381</v>
      </c>
      <c r="G19" s="402">
        <v>22374897</v>
      </c>
      <c r="H19" s="404">
        <f t="shared" si="1"/>
        <v>96097278</v>
      </c>
    </row>
    <row r="20" spans="1:8">
      <c r="A20" s="452">
        <v>12</v>
      </c>
      <c r="B20" s="457" t="s">
        <v>167</v>
      </c>
      <c r="C20" s="399">
        <f>SUM(C7:C11)+SUM(C14:C19)</f>
        <v>1700534388.5872893</v>
      </c>
      <c r="D20" s="399">
        <f>SUM(D7:D11)+SUM(D14:D19)</f>
        <v>755048763.01240015</v>
      </c>
      <c r="E20" s="399">
        <f t="shared" si="0"/>
        <v>2455583151.5996895</v>
      </c>
      <c r="F20" s="399">
        <f>SUM(F7:F11)+SUM(F14:F19)</f>
        <v>1448411301.0918236</v>
      </c>
      <c r="G20" s="399">
        <f>SUM(G7:G11)+SUM(G14:G19)</f>
        <v>548145113.59920001</v>
      </c>
      <c r="H20" s="400">
        <f t="shared" si="1"/>
        <v>1996556414.6910236</v>
      </c>
    </row>
    <row r="21" spans="1:8">
      <c r="A21" s="452"/>
      <c r="B21" s="453" t="s">
        <v>184</v>
      </c>
      <c r="C21" s="425"/>
      <c r="D21" s="425"/>
      <c r="E21" s="425"/>
      <c r="F21" s="458"/>
      <c r="G21" s="425"/>
      <c r="H21" s="430"/>
    </row>
    <row r="22" spans="1:8">
      <c r="A22" s="452">
        <v>13</v>
      </c>
      <c r="B22" s="454" t="s">
        <v>168</v>
      </c>
      <c r="C22" s="402">
        <v>780196.69</v>
      </c>
      <c r="D22" s="402">
        <v>5658467.709999999</v>
      </c>
      <c r="E22" s="403">
        <f>C22+D22</f>
        <v>6438664.3999999985</v>
      </c>
      <c r="F22" s="455">
        <v>746853</v>
      </c>
      <c r="G22" s="402">
        <v>11485835</v>
      </c>
      <c r="H22" s="404">
        <f t="shared" si="1"/>
        <v>12232688</v>
      </c>
    </row>
    <row r="23" spans="1:8">
      <c r="A23" s="452">
        <v>14</v>
      </c>
      <c r="B23" s="454" t="s">
        <v>169</v>
      </c>
      <c r="C23" s="402">
        <v>574334129.25999427</v>
      </c>
      <c r="D23" s="402">
        <v>274561899.88090956</v>
      </c>
      <c r="E23" s="403">
        <f t="shared" ref="E23:E40" si="2">C23+D23</f>
        <v>848896029.14090383</v>
      </c>
      <c r="F23" s="455">
        <v>495384182</v>
      </c>
      <c r="G23" s="402">
        <v>148181741</v>
      </c>
      <c r="H23" s="404">
        <f t="shared" si="1"/>
        <v>643565923</v>
      </c>
    </row>
    <row r="24" spans="1:8">
      <c r="A24" s="452">
        <v>15</v>
      </c>
      <c r="B24" s="454" t="s">
        <v>170</v>
      </c>
      <c r="C24" s="402">
        <v>171388205.75</v>
      </c>
      <c r="D24" s="402">
        <v>102765533.14499798</v>
      </c>
      <c r="E24" s="403">
        <f t="shared" si="2"/>
        <v>274153738.89499795</v>
      </c>
      <c r="F24" s="455">
        <v>167295149</v>
      </c>
      <c r="G24" s="402">
        <v>85305534</v>
      </c>
      <c r="H24" s="404">
        <f t="shared" si="1"/>
        <v>252600683</v>
      </c>
    </row>
    <row r="25" spans="1:8">
      <c r="A25" s="452">
        <v>16</v>
      </c>
      <c r="B25" s="454" t="s">
        <v>171</v>
      </c>
      <c r="C25" s="402">
        <v>577273334.59999967</v>
      </c>
      <c r="D25" s="402">
        <v>245144821.78409189</v>
      </c>
      <c r="E25" s="403">
        <f t="shared" si="2"/>
        <v>822418156.38409162</v>
      </c>
      <c r="F25" s="455">
        <v>438606139</v>
      </c>
      <c r="G25" s="402">
        <v>202748972</v>
      </c>
      <c r="H25" s="404">
        <f t="shared" si="1"/>
        <v>641355111</v>
      </c>
    </row>
    <row r="26" spans="1:8">
      <c r="A26" s="452">
        <v>17</v>
      </c>
      <c r="B26" s="454" t="s">
        <v>172</v>
      </c>
      <c r="C26" s="425">
        <v>0</v>
      </c>
      <c r="D26" s="425">
        <v>0</v>
      </c>
      <c r="E26" s="403">
        <f t="shared" si="2"/>
        <v>0</v>
      </c>
      <c r="F26" s="458">
        <v>0</v>
      </c>
      <c r="G26" s="425">
        <v>0</v>
      </c>
      <c r="H26" s="404">
        <f t="shared" si="1"/>
        <v>0</v>
      </c>
    </row>
    <row r="27" spans="1:8">
      <c r="A27" s="452">
        <v>18</v>
      </c>
      <c r="B27" s="454" t="s">
        <v>173</v>
      </c>
      <c r="C27" s="402">
        <v>13000000</v>
      </c>
      <c r="D27" s="402">
        <v>15509700.034465997</v>
      </c>
      <c r="E27" s="403">
        <f t="shared" si="2"/>
        <v>28509700.034465998</v>
      </c>
      <c r="F27" s="455">
        <v>0</v>
      </c>
      <c r="G27" s="402">
        <v>0</v>
      </c>
      <c r="H27" s="404">
        <f t="shared" si="1"/>
        <v>0</v>
      </c>
    </row>
    <row r="28" spans="1:8">
      <c r="A28" s="452">
        <v>19</v>
      </c>
      <c r="B28" s="454" t="s">
        <v>174</v>
      </c>
      <c r="C28" s="402">
        <v>8769709.5000000019</v>
      </c>
      <c r="D28" s="402">
        <v>1814743.1</v>
      </c>
      <c r="E28" s="403">
        <f t="shared" si="2"/>
        <v>10584452.600000001</v>
      </c>
      <c r="F28" s="455">
        <v>4736509</v>
      </c>
      <c r="G28" s="402">
        <v>1255099</v>
      </c>
      <c r="H28" s="404">
        <f t="shared" si="1"/>
        <v>5991608</v>
      </c>
    </row>
    <row r="29" spans="1:8">
      <c r="A29" s="452">
        <v>20</v>
      </c>
      <c r="B29" s="454" t="s">
        <v>96</v>
      </c>
      <c r="C29" s="402">
        <v>38066631.524200007</v>
      </c>
      <c r="D29" s="402">
        <v>40470963.805799998</v>
      </c>
      <c r="E29" s="403">
        <f t="shared" si="2"/>
        <v>78537595.330000013</v>
      </c>
      <c r="F29" s="455">
        <v>35394620</v>
      </c>
      <c r="G29" s="402">
        <v>41410694</v>
      </c>
      <c r="H29" s="404">
        <f t="shared" si="1"/>
        <v>76805314</v>
      </c>
    </row>
    <row r="30" spans="1:8">
      <c r="A30" s="452">
        <v>21</v>
      </c>
      <c r="B30" s="454" t="s">
        <v>175</v>
      </c>
      <c r="C30" s="402">
        <v>6437000</v>
      </c>
      <c r="D30" s="402">
        <v>99312705.120000005</v>
      </c>
      <c r="E30" s="403">
        <f t="shared" si="2"/>
        <v>105749705.12</v>
      </c>
      <c r="F30" s="455">
        <v>6437000</v>
      </c>
      <c r="G30" s="402">
        <v>74859536.679999992</v>
      </c>
      <c r="H30" s="404">
        <f t="shared" si="1"/>
        <v>81296536.679999992</v>
      </c>
    </row>
    <row r="31" spans="1:8">
      <c r="A31" s="452">
        <v>22</v>
      </c>
      <c r="B31" s="457" t="s">
        <v>176</v>
      </c>
      <c r="C31" s="399">
        <f>SUM(C22:C30)</f>
        <v>1390049207.324194</v>
      </c>
      <c r="D31" s="399">
        <f>SUM(D22:D30)</f>
        <v>785238834.58026552</v>
      </c>
      <c r="E31" s="399">
        <f>C31+D31</f>
        <v>2175288041.9044595</v>
      </c>
      <c r="F31" s="399">
        <f>SUM(F22:F30)</f>
        <v>1148600452</v>
      </c>
      <c r="G31" s="399">
        <f>SUM(G22:G30)</f>
        <v>565247411.67999995</v>
      </c>
      <c r="H31" s="400">
        <f t="shared" si="1"/>
        <v>1713847863.6799998</v>
      </c>
    </row>
    <row r="32" spans="1:8">
      <c r="A32" s="452"/>
      <c r="B32" s="453" t="s">
        <v>185</v>
      </c>
      <c r="C32" s="425"/>
      <c r="D32" s="425"/>
      <c r="E32" s="402"/>
      <c r="F32" s="458"/>
      <c r="G32" s="425"/>
      <c r="H32" s="430"/>
    </row>
    <row r="33" spans="1:8">
      <c r="A33" s="452">
        <v>23</v>
      </c>
      <c r="B33" s="454" t="s">
        <v>177</v>
      </c>
      <c r="C33" s="402">
        <v>54628743</v>
      </c>
      <c r="D33" s="425">
        <v>0</v>
      </c>
      <c r="E33" s="403">
        <f>C33+D33</f>
        <v>54628743</v>
      </c>
      <c r="F33" s="455">
        <v>54628743</v>
      </c>
      <c r="G33" s="425">
        <v>0</v>
      </c>
      <c r="H33" s="404">
        <f t="shared" si="1"/>
        <v>54628743</v>
      </c>
    </row>
    <row r="34" spans="1:8">
      <c r="A34" s="452">
        <v>24</v>
      </c>
      <c r="B34" s="454" t="s">
        <v>178</v>
      </c>
      <c r="C34" s="402">
        <v>61391</v>
      </c>
      <c r="D34" s="425">
        <v>0</v>
      </c>
      <c r="E34" s="403">
        <f t="shared" si="2"/>
        <v>61391</v>
      </c>
      <c r="F34" s="455">
        <v>61391</v>
      </c>
      <c r="G34" s="425">
        <v>0</v>
      </c>
      <c r="H34" s="404">
        <f t="shared" si="1"/>
        <v>61391</v>
      </c>
    </row>
    <row r="35" spans="1:8">
      <c r="A35" s="452">
        <v>25</v>
      </c>
      <c r="B35" s="456" t="s">
        <v>179</v>
      </c>
      <c r="C35" s="402">
        <v>-10154020</v>
      </c>
      <c r="D35" s="425">
        <v>0</v>
      </c>
      <c r="E35" s="403">
        <f t="shared" si="2"/>
        <v>-10154020</v>
      </c>
      <c r="F35" s="455">
        <v>-10154020</v>
      </c>
      <c r="G35" s="425">
        <v>0</v>
      </c>
      <c r="H35" s="404">
        <f t="shared" si="1"/>
        <v>-10154020</v>
      </c>
    </row>
    <row r="36" spans="1:8">
      <c r="A36" s="452">
        <v>26</v>
      </c>
      <c r="B36" s="454" t="s">
        <v>180</v>
      </c>
      <c r="C36" s="402">
        <v>39651986</v>
      </c>
      <c r="D36" s="425">
        <v>0</v>
      </c>
      <c r="E36" s="403">
        <f t="shared" si="2"/>
        <v>39651986</v>
      </c>
      <c r="F36" s="455">
        <v>39651986</v>
      </c>
      <c r="G36" s="425">
        <v>0</v>
      </c>
      <c r="H36" s="404">
        <f t="shared" si="1"/>
        <v>39651986</v>
      </c>
    </row>
    <row r="37" spans="1:8">
      <c r="A37" s="452">
        <v>27</v>
      </c>
      <c r="B37" s="454" t="s">
        <v>181</v>
      </c>
      <c r="C37" s="402">
        <v>1694028</v>
      </c>
      <c r="D37" s="425">
        <v>0</v>
      </c>
      <c r="E37" s="403">
        <f t="shared" si="2"/>
        <v>1694028</v>
      </c>
      <c r="F37" s="455">
        <v>1694028</v>
      </c>
      <c r="G37" s="425">
        <v>0</v>
      </c>
      <c r="H37" s="404">
        <f t="shared" si="1"/>
        <v>1694028</v>
      </c>
    </row>
    <row r="38" spans="1:8">
      <c r="A38" s="452">
        <v>28</v>
      </c>
      <c r="B38" s="454" t="s">
        <v>182</v>
      </c>
      <c r="C38" s="402">
        <v>164994987.18000004</v>
      </c>
      <c r="D38" s="425">
        <v>0</v>
      </c>
      <c r="E38" s="403">
        <f t="shared" si="2"/>
        <v>164994987.18000004</v>
      </c>
      <c r="F38" s="455">
        <v>168326330</v>
      </c>
      <c r="G38" s="425">
        <v>0</v>
      </c>
      <c r="H38" s="404">
        <f t="shared" si="1"/>
        <v>168326330</v>
      </c>
    </row>
    <row r="39" spans="1:8">
      <c r="A39" s="452">
        <v>29</v>
      </c>
      <c r="B39" s="454" t="s">
        <v>198</v>
      </c>
      <c r="C39" s="402">
        <v>29417994.68</v>
      </c>
      <c r="D39" s="425">
        <v>0</v>
      </c>
      <c r="E39" s="403">
        <f t="shared" si="2"/>
        <v>29417994.68</v>
      </c>
      <c r="F39" s="455">
        <v>28500093</v>
      </c>
      <c r="G39" s="425">
        <v>0</v>
      </c>
      <c r="H39" s="404">
        <f t="shared" si="1"/>
        <v>28500093</v>
      </c>
    </row>
    <row r="40" spans="1:8">
      <c r="A40" s="452">
        <v>30</v>
      </c>
      <c r="B40" s="457" t="s">
        <v>183</v>
      </c>
      <c r="C40" s="459">
        <v>280295109.86000001</v>
      </c>
      <c r="D40" s="460">
        <v>0</v>
      </c>
      <c r="E40" s="399">
        <f t="shared" si="2"/>
        <v>280295109.86000001</v>
      </c>
      <c r="F40" s="461">
        <v>282708551</v>
      </c>
      <c r="G40" s="460">
        <v>0</v>
      </c>
      <c r="H40" s="400">
        <f t="shared" si="1"/>
        <v>282708551</v>
      </c>
    </row>
    <row r="41" spans="1:8" ht="16.5" thickBot="1">
      <c r="A41" s="462">
        <v>31</v>
      </c>
      <c r="B41" s="463" t="s">
        <v>199</v>
      </c>
      <c r="C41" s="408">
        <f>C31+C40</f>
        <v>1670344317.1841941</v>
      </c>
      <c r="D41" s="408">
        <f>D31+D40</f>
        <v>785238834.58026552</v>
      </c>
      <c r="E41" s="408">
        <f>C41+D41</f>
        <v>2455583151.7644596</v>
      </c>
      <c r="F41" s="408">
        <f>F31+F40</f>
        <v>1431309003</v>
      </c>
      <c r="G41" s="408">
        <f>G31+G40</f>
        <v>565247411.67999995</v>
      </c>
      <c r="H41" s="409">
        <f>F41+G41</f>
        <v>1996556414.6799998</v>
      </c>
    </row>
    <row r="43" spans="1:8">
      <c r="B43" s="464"/>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70"/>
  <sheetViews>
    <sheetView zoomScaleNormal="100" workbookViewId="0">
      <pane xSplit="1" ySplit="6" topLeftCell="B34"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
  <cols>
    <col min="1" max="1" width="9.42578125" style="44" bestFit="1" customWidth="1"/>
    <col min="2" max="2" width="83.140625" style="44" customWidth="1"/>
    <col min="3" max="8" width="15.85546875" style="44" customWidth="1"/>
    <col min="9" max="16384" width="9.140625" style="88"/>
  </cols>
  <sheetData>
    <row r="1" spans="1:8">
      <c r="A1" s="41" t="s">
        <v>190</v>
      </c>
      <c r="B1" s="43" t="str">
        <f>Info!C2</f>
        <v>სს ”ლიბერთი ბანკი”</v>
      </c>
      <c r="C1" s="43"/>
    </row>
    <row r="2" spans="1:8">
      <c r="A2" s="41" t="s">
        <v>191</v>
      </c>
      <c r="B2" s="410">
        <f>'1. key ratios'!B2</f>
        <v>44012</v>
      </c>
      <c r="C2" s="47"/>
      <c r="D2" s="48"/>
      <c r="E2" s="48"/>
      <c r="F2" s="48"/>
      <c r="G2" s="48"/>
      <c r="H2" s="48"/>
    </row>
    <row r="3" spans="1:8">
      <c r="A3" s="41"/>
      <c r="B3" s="43"/>
      <c r="C3" s="47"/>
      <c r="D3" s="48"/>
      <c r="E3" s="48"/>
      <c r="F3" s="48"/>
      <c r="G3" s="48"/>
      <c r="H3" s="48"/>
    </row>
    <row r="4" spans="1:8" ht="15.75" thickBot="1">
      <c r="A4" s="411" t="s">
        <v>409</v>
      </c>
      <c r="B4" s="412" t="s">
        <v>224</v>
      </c>
      <c r="C4" s="413"/>
      <c r="D4" s="413"/>
      <c r="E4" s="413"/>
      <c r="F4" s="411"/>
      <c r="G4" s="411"/>
      <c r="H4" s="394" t="s">
        <v>94</v>
      </c>
    </row>
    <row r="5" spans="1:8">
      <c r="A5" s="414"/>
      <c r="B5" s="415"/>
      <c r="C5" s="496" t="s">
        <v>196</v>
      </c>
      <c r="D5" s="497"/>
      <c r="E5" s="498"/>
      <c r="F5" s="496" t="s">
        <v>197</v>
      </c>
      <c r="G5" s="497"/>
      <c r="H5" s="499"/>
    </row>
    <row r="6" spans="1:8">
      <c r="A6" s="416" t="s">
        <v>26</v>
      </c>
      <c r="B6" s="417"/>
      <c r="C6" s="418" t="s">
        <v>27</v>
      </c>
      <c r="D6" s="418" t="s">
        <v>97</v>
      </c>
      <c r="E6" s="418" t="s">
        <v>68</v>
      </c>
      <c r="F6" s="418" t="s">
        <v>27</v>
      </c>
      <c r="G6" s="418" t="s">
        <v>97</v>
      </c>
      <c r="H6" s="419" t="s">
        <v>68</v>
      </c>
    </row>
    <row r="7" spans="1:8">
      <c r="A7" s="420"/>
      <c r="B7" s="421" t="s">
        <v>93</v>
      </c>
      <c r="C7" s="422"/>
      <c r="D7" s="422"/>
      <c r="E7" s="422"/>
      <c r="F7" s="422"/>
      <c r="G7" s="422"/>
      <c r="H7" s="423"/>
    </row>
    <row r="8" spans="1:8" ht="30">
      <c r="A8" s="420">
        <v>1</v>
      </c>
      <c r="B8" s="424" t="s">
        <v>98</v>
      </c>
      <c r="C8" s="425">
        <v>3219096.2800000003</v>
      </c>
      <c r="D8" s="425">
        <v>1258813.57</v>
      </c>
      <c r="E8" s="403">
        <f>C8+D8</f>
        <v>4477909.8500000006</v>
      </c>
      <c r="F8" s="425">
        <v>5892304</v>
      </c>
      <c r="G8" s="425">
        <v>1067891</v>
      </c>
      <c r="H8" s="404">
        <f>F8+G8</f>
        <v>6960195</v>
      </c>
    </row>
    <row r="9" spans="1:8">
      <c r="A9" s="420">
        <v>2</v>
      </c>
      <c r="B9" s="424" t="s">
        <v>99</v>
      </c>
      <c r="C9" s="426">
        <f>SUM(C10:C18)</f>
        <v>109766671.70999999</v>
      </c>
      <c r="D9" s="426">
        <f>SUM(D10:D18)</f>
        <v>10782831.640000001</v>
      </c>
      <c r="E9" s="403">
        <f t="shared" ref="E9:E67" si="0">C9+D9</f>
        <v>120549503.34999999</v>
      </c>
      <c r="F9" s="426">
        <f>SUM(F10:F18)</f>
        <v>103507194</v>
      </c>
      <c r="G9" s="426">
        <f>SUM(G10:G18)</f>
        <v>9775316.9999999963</v>
      </c>
      <c r="H9" s="404">
        <f t="shared" ref="H9:H67" si="1">F9+G9</f>
        <v>113282511</v>
      </c>
    </row>
    <row r="10" spans="1:8">
      <c r="A10" s="420">
        <v>2.1</v>
      </c>
      <c r="B10" s="427" t="s">
        <v>100</v>
      </c>
      <c r="C10" s="425">
        <v>0</v>
      </c>
      <c r="D10" s="425">
        <v>0</v>
      </c>
      <c r="E10" s="403">
        <f t="shared" si="0"/>
        <v>0</v>
      </c>
      <c r="F10" s="425">
        <v>240708</v>
      </c>
      <c r="G10" s="425">
        <v>0</v>
      </c>
      <c r="H10" s="404">
        <f t="shared" si="1"/>
        <v>240708</v>
      </c>
    </row>
    <row r="11" spans="1:8">
      <c r="A11" s="420">
        <v>2.2000000000000002</v>
      </c>
      <c r="B11" s="427" t="s">
        <v>101</v>
      </c>
      <c r="C11" s="425">
        <v>6768873.9760948895</v>
      </c>
      <c r="D11" s="425">
        <v>5159123.8542580176</v>
      </c>
      <c r="E11" s="403">
        <f t="shared" si="0"/>
        <v>11927997.830352906</v>
      </c>
      <c r="F11" s="425">
        <v>2104495.23449696</v>
      </c>
      <c r="G11" s="425">
        <v>4317128.1092181504</v>
      </c>
      <c r="H11" s="404">
        <f t="shared" si="1"/>
        <v>6421623.3437151108</v>
      </c>
    </row>
    <row r="12" spans="1:8">
      <c r="A12" s="420">
        <v>2.2999999999999998</v>
      </c>
      <c r="B12" s="427" t="s">
        <v>102</v>
      </c>
      <c r="C12" s="425">
        <v>590447.67647575261</v>
      </c>
      <c r="D12" s="425">
        <v>0</v>
      </c>
      <c r="E12" s="403">
        <f t="shared" si="0"/>
        <v>590447.67647575261</v>
      </c>
      <c r="F12" s="425">
        <v>0</v>
      </c>
      <c r="G12" s="425">
        <v>0</v>
      </c>
      <c r="H12" s="404">
        <f t="shared" si="1"/>
        <v>0</v>
      </c>
    </row>
    <row r="13" spans="1:8">
      <c r="A13" s="420">
        <v>2.4</v>
      </c>
      <c r="B13" s="427" t="s">
        <v>103</v>
      </c>
      <c r="C13" s="425">
        <v>92157.779027943878</v>
      </c>
      <c r="D13" s="425">
        <v>26047.211997637227</v>
      </c>
      <c r="E13" s="403">
        <f t="shared" si="0"/>
        <v>118204.99102558111</v>
      </c>
      <c r="F13" s="425">
        <v>22820.877558523502</v>
      </c>
      <c r="G13" s="425">
        <v>70201.025356298502</v>
      </c>
      <c r="H13" s="404">
        <f t="shared" si="1"/>
        <v>93021.902914822</v>
      </c>
    </row>
    <row r="14" spans="1:8">
      <c r="A14" s="420">
        <v>2.5</v>
      </c>
      <c r="B14" s="427" t="s">
        <v>104</v>
      </c>
      <c r="C14" s="425">
        <v>1791.930671386313</v>
      </c>
      <c r="D14" s="425">
        <v>618948.04160326184</v>
      </c>
      <c r="E14" s="403">
        <f t="shared" si="0"/>
        <v>620739.97227464814</v>
      </c>
      <c r="F14" s="425">
        <v>12191.712716985199</v>
      </c>
      <c r="G14" s="425">
        <v>1012737.69250202</v>
      </c>
      <c r="H14" s="404">
        <f t="shared" si="1"/>
        <v>1024929.4052190052</v>
      </c>
    </row>
    <row r="15" spans="1:8">
      <c r="A15" s="420">
        <v>2.6</v>
      </c>
      <c r="B15" s="427" t="s">
        <v>105</v>
      </c>
      <c r="C15" s="425">
        <v>87420.699280631059</v>
      </c>
      <c r="D15" s="425">
        <v>0</v>
      </c>
      <c r="E15" s="403">
        <f t="shared" si="0"/>
        <v>87420.699280631059</v>
      </c>
      <c r="F15" s="425">
        <v>0</v>
      </c>
      <c r="G15" s="425">
        <v>46111.756198437899</v>
      </c>
      <c r="H15" s="404">
        <f t="shared" si="1"/>
        <v>46111.756198437899</v>
      </c>
    </row>
    <row r="16" spans="1:8">
      <c r="A16" s="420">
        <v>2.7</v>
      </c>
      <c r="B16" s="427" t="s">
        <v>106</v>
      </c>
      <c r="C16" s="425">
        <v>3902.7636530878663</v>
      </c>
      <c r="D16" s="425">
        <v>4629.8326237408855</v>
      </c>
      <c r="E16" s="403">
        <f t="shared" si="0"/>
        <v>8532.5962768287518</v>
      </c>
      <c r="F16" s="425">
        <v>3557.0560689501299</v>
      </c>
      <c r="G16" s="425">
        <v>0</v>
      </c>
      <c r="H16" s="404">
        <f t="shared" si="1"/>
        <v>3557.0560689501299</v>
      </c>
    </row>
    <row r="17" spans="1:8">
      <c r="A17" s="420">
        <v>2.8</v>
      </c>
      <c r="B17" s="427" t="s">
        <v>107</v>
      </c>
      <c r="C17" s="425">
        <v>101863272.3</v>
      </c>
      <c r="D17" s="425">
        <v>3231554.16</v>
      </c>
      <c r="E17" s="403">
        <f t="shared" si="0"/>
        <v>105094826.45999999</v>
      </c>
      <c r="F17" s="425">
        <v>100518233</v>
      </c>
      <c r="G17" s="425">
        <v>3118292</v>
      </c>
      <c r="H17" s="404">
        <f t="shared" si="1"/>
        <v>103636525</v>
      </c>
    </row>
    <row r="18" spans="1:8">
      <c r="A18" s="420">
        <v>2.9</v>
      </c>
      <c r="B18" s="427" t="s">
        <v>108</v>
      </c>
      <c r="C18" s="425">
        <v>358804.58479631075</v>
      </c>
      <c r="D18" s="425">
        <v>1742528.5395173426</v>
      </c>
      <c r="E18" s="403">
        <f t="shared" si="0"/>
        <v>2101333.1243136534</v>
      </c>
      <c r="F18" s="425">
        <v>605188.11915857717</v>
      </c>
      <c r="G18" s="425">
        <v>1210846.4167250898</v>
      </c>
      <c r="H18" s="404">
        <f t="shared" si="1"/>
        <v>1816034.5358836669</v>
      </c>
    </row>
    <row r="19" spans="1:8" ht="30">
      <c r="A19" s="420">
        <v>3</v>
      </c>
      <c r="B19" s="424" t="s">
        <v>109</v>
      </c>
      <c r="C19" s="425">
        <v>2704037.95</v>
      </c>
      <c r="D19" s="425">
        <v>185796.11</v>
      </c>
      <c r="E19" s="403">
        <f t="shared" si="0"/>
        <v>2889834.06</v>
      </c>
      <c r="F19" s="425">
        <v>4270183</v>
      </c>
      <c r="G19" s="425">
        <v>764201</v>
      </c>
      <c r="H19" s="404">
        <f t="shared" si="1"/>
        <v>5034384</v>
      </c>
    </row>
    <row r="20" spans="1:8">
      <c r="A20" s="420">
        <v>4</v>
      </c>
      <c r="B20" s="424" t="s">
        <v>110</v>
      </c>
      <c r="C20" s="425">
        <v>5999361.9300000006</v>
      </c>
      <c r="D20" s="425">
        <v>0</v>
      </c>
      <c r="E20" s="403">
        <f t="shared" si="0"/>
        <v>5999361.9300000006</v>
      </c>
      <c r="F20" s="425">
        <v>6981556</v>
      </c>
      <c r="G20" s="425">
        <v>0</v>
      </c>
      <c r="H20" s="404">
        <f t="shared" si="1"/>
        <v>6981556</v>
      </c>
    </row>
    <row r="21" spans="1:8">
      <c r="A21" s="420">
        <v>5</v>
      </c>
      <c r="B21" s="424" t="s">
        <v>111</v>
      </c>
      <c r="C21" s="425">
        <v>69631.12</v>
      </c>
      <c r="D21" s="425">
        <v>21143.73</v>
      </c>
      <c r="E21" s="403">
        <f t="shared" si="0"/>
        <v>90774.849999999991</v>
      </c>
      <c r="F21" s="425">
        <v>83868</v>
      </c>
      <c r="G21" s="425">
        <v>18592</v>
      </c>
      <c r="H21" s="404">
        <f>F21+G21</f>
        <v>102460</v>
      </c>
    </row>
    <row r="22" spans="1:8">
      <c r="A22" s="420">
        <v>6</v>
      </c>
      <c r="B22" s="428" t="s">
        <v>112</v>
      </c>
      <c r="C22" s="429">
        <f>C8+C9+C19+C20+C21</f>
        <v>121758798.99000001</v>
      </c>
      <c r="D22" s="429">
        <f>D8+D9+D19+D20+D21</f>
        <v>12248585.050000001</v>
      </c>
      <c r="E22" s="399">
        <f>C22+D22</f>
        <v>134007384.04000001</v>
      </c>
      <c r="F22" s="429">
        <f>F8+F9+F19+F20+F21</f>
        <v>120735105</v>
      </c>
      <c r="G22" s="429">
        <f>G8+G9+G19+G20+G21</f>
        <v>11626000.999999996</v>
      </c>
      <c r="H22" s="400">
        <f>F22+G22</f>
        <v>132361106</v>
      </c>
    </row>
    <row r="23" spans="1:8">
      <c r="A23" s="420"/>
      <c r="B23" s="421" t="s">
        <v>91</v>
      </c>
      <c r="C23" s="425"/>
      <c r="D23" s="425"/>
      <c r="E23" s="402"/>
      <c r="F23" s="425"/>
      <c r="G23" s="425"/>
      <c r="H23" s="430"/>
    </row>
    <row r="24" spans="1:8">
      <c r="A24" s="420">
        <v>7</v>
      </c>
      <c r="B24" s="424" t="s">
        <v>113</v>
      </c>
      <c r="C24" s="425">
        <v>18219208.690000001</v>
      </c>
      <c r="D24" s="425">
        <v>3001822.03</v>
      </c>
      <c r="E24" s="403">
        <f t="shared" si="0"/>
        <v>21221030.720000003</v>
      </c>
      <c r="F24" s="425">
        <v>17914628</v>
      </c>
      <c r="G24" s="425">
        <v>1635446</v>
      </c>
      <c r="H24" s="404">
        <f t="shared" si="1"/>
        <v>19550074</v>
      </c>
    </row>
    <row r="25" spans="1:8">
      <c r="A25" s="420">
        <v>8</v>
      </c>
      <c r="B25" s="424" t="s">
        <v>114</v>
      </c>
      <c r="C25" s="425">
        <v>26931110.689999998</v>
      </c>
      <c r="D25" s="425">
        <v>4817782.9000000004</v>
      </c>
      <c r="E25" s="403">
        <f t="shared" si="0"/>
        <v>31748893.589999996</v>
      </c>
      <c r="F25" s="425">
        <v>22551093</v>
      </c>
      <c r="G25" s="425">
        <v>3890096</v>
      </c>
      <c r="H25" s="404">
        <f t="shared" si="1"/>
        <v>26441189</v>
      </c>
    </row>
    <row r="26" spans="1:8">
      <c r="A26" s="420">
        <v>9</v>
      </c>
      <c r="B26" s="424" t="s">
        <v>115</v>
      </c>
      <c r="C26" s="425">
        <v>153944.68</v>
      </c>
      <c r="D26" s="425">
        <v>24335.02</v>
      </c>
      <c r="E26" s="403">
        <f t="shared" si="0"/>
        <v>178279.69999999998</v>
      </c>
      <c r="F26" s="425">
        <v>17323</v>
      </c>
      <c r="G26" s="425">
        <v>46968</v>
      </c>
      <c r="H26" s="404">
        <f t="shared" si="1"/>
        <v>64291</v>
      </c>
    </row>
    <row r="27" spans="1:8">
      <c r="A27" s="420">
        <v>10</v>
      </c>
      <c r="B27" s="424" t="s">
        <v>116</v>
      </c>
      <c r="C27" s="425">
        <v>537264.18000000005</v>
      </c>
      <c r="D27" s="425">
        <v>4117847.8</v>
      </c>
      <c r="E27" s="403">
        <f t="shared" si="0"/>
        <v>4655111.9799999995</v>
      </c>
      <c r="F27" s="425">
        <v>435716</v>
      </c>
      <c r="G27" s="425">
        <v>2560206</v>
      </c>
      <c r="H27" s="404">
        <f t="shared" si="1"/>
        <v>2995922</v>
      </c>
    </row>
    <row r="28" spans="1:8">
      <c r="A28" s="420">
        <v>11</v>
      </c>
      <c r="B28" s="424" t="s">
        <v>117</v>
      </c>
      <c r="C28" s="425">
        <v>893096.53</v>
      </c>
      <c r="D28" s="425">
        <v>45211.38</v>
      </c>
      <c r="E28" s="403">
        <f t="shared" si="0"/>
        <v>938307.91</v>
      </c>
      <c r="F28" s="425">
        <v>6492</v>
      </c>
      <c r="G28" s="425">
        <v>0</v>
      </c>
      <c r="H28" s="404">
        <f t="shared" si="1"/>
        <v>6492</v>
      </c>
    </row>
    <row r="29" spans="1:8">
      <c r="A29" s="420">
        <v>12</v>
      </c>
      <c r="B29" s="424" t="s">
        <v>118</v>
      </c>
      <c r="C29" s="425">
        <v>171379.7</v>
      </c>
      <c r="D29" s="425">
        <v>991996.94000000006</v>
      </c>
      <c r="E29" s="403">
        <f t="shared" si="0"/>
        <v>1163376.6400000001</v>
      </c>
      <c r="F29" s="425">
        <v>240996</v>
      </c>
      <c r="G29" s="425">
        <v>931803</v>
      </c>
      <c r="H29" s="404">
        <f t="shared" si="1"/>
        <v>1172799</v>
      </c>
    </row>
    <row r="30" spans="1:8">
      <c r="A30" s="420">
        <v>13</v>
      </c>
      <c r="B30" s="431" t="s">
        <v>119</v>
      </c>
      <c r="C30" s="429">
        <f>SUM(C24:C29)</f>
        <v>46906004.469999999</v>
      </c>
      <c r="D30" s="429">
        <f>SUM(D24:D29)</f>
        <v>12998996.07</v>
      </c>
      <c r="E30" s="399">
        <f t="shared" si="0"/>
        <v>59905000.539999999</v>
      </c>
      <c r="F30" s="429">
        <f>SUM(F24:F29)</f>
        <v>41166248</v>
      </c>
      <c r="G30" s="429">
        <f>SUM(G24:G29)</f>
        <v>9064519</v>
      </c>
      <c r="H30" s="400">
        <f t="shared" si="1"/>
        <v>50230767</v>
      </c>
    </row>
    <row r="31" spans="1:8">
      <c r="A31" s="420">
        <v>14</v>
      </c>
      <c r="B31" s="431" t="s">
        <v>120</v>
      </c>
      <c r="C31" s="429">
        <f>C22-C30</f>
        <v>74852794.520000011</v>
      </c>
      <c r="D31" s="429">
        <f>D22-D30</f>
        <v>-750411.01999999955</v>
      </c>
      <c r="E31" s="399">
        <f t="shared" si="0"/>
        <v>74102383.500000015</v>
      </c>
      <c r="F31" s="429">
        <f>F22-F30</f>
        <v>79568857</v>
      </c>
      <c r="G31" s="429">
        <f>G22-G30</f>
        <v>2561481.9999999963</v>
      </c>
      <c r="H31" s="400">
        <f t="shared" si="1"/>
        <v>82130339</v>
      </c>
    </row>
    <row r="32" spans="1:8">
      <c r="A32" s="420"/>
      <c r="B32" s="421"/>
      <c r="C32" s="432"/>
      <c r="D32" s="432"/>
      <c r="E32" s="432"/>
      <c r="F32" s="432"/>
      <c r="G32" s="432"/>
      <c r="H32" s="433"/>
    </row>
    <row r="33" spans="1:8">
      <c r="A33" s="420"/>
      <c r="B33" s="421" t="s">
        <v>121</v>
      </c>
      <c r="C33" s="425"/>
      <c r="D33" s="425"/>
      <c r="E33" s="402"/>
      <c r="F33" s="425"/>
      <c r="G33" s="425"/>
      <c r="H33" s="430"/>
    </row>
    <row r="34" spans="1:8">
      <c r="A34" s="420">
        <v>15</v>
      </c>
      <c r="B34" s="434" t="s">
        <v>92</v>
      </c>
      <c r="C34" s="403">
        <f>C35-C36</f>
        <v>9422885.5600000005</v>
      </c>
      <c r="D34" s="403">
        <f>D35-D36</f>
        <v>-1398728.3099999996</v>
      </c>
      <c r="E34" s="403">
        <f t="shared" si="0"/>
        <v>8024157.2500000009</v>
      </c>
      <c r="F34" s="403">
        <f>F35-F36</f>
        <v>12016959</v>
      </c>
      <c r="G34" s="403">
        <f>G35-G36</f>
        <v>-945187</v>
      </c>
      <c r="H34" s="404">
        <f t="shared" si="1"/>
        <v>11071772</v>
      </c>
    </row>
    <row r="35" spans="1:8">
      <c r="A35" s="420">
        <v>15.1</v>
      </c>
      <c r="B35" s="427" t="s">
        <v>122</v>
      </c>
      <c r="C35" s="425">
        <v>11405984.800000001</v>
      </c>
      <c r="D35" s="425">
        <v>3157056.37</v>
      </c>
      <c r="E35" s="403">
        <f t="shared" si="0"/>
        <v>14563041.170000002</v>
      </c>
      <c r="F35" s="425">
        <v>13981042</v>
      </c>
      <c r="G35" s="425">
        <v>2470281</v>
      </c>
      <c r="H35" s="404">
        <f t="shared" si="1"/>
        <v>16451323</v>
      </c>
    </row>
    <row r="36" spans="1:8">
      <c r="A36" s="420">
        <v>15.2</v>
      </c>
      <c r="B36" s="427" t="s">
        <v>123</v>
      </c>
      <c r="C36" s="425">
        <v>1983099.24</v>
      </c>
      <c r="D36" s="425">
        <v>4555784.68</v>
      </c>
      <c r="E36" s="403">
        <f t="shared" si="0"/>
        <v>6538883.9199999999</v>
      </c>
      <c r="F36" s="425">
        <v>1964083</v>
      </c>
      <c r="G36" s="425">
        <v>3415468</v>
      </c>
      <c r="H36" s="404">
        <f t="shared" si="1"/>
        <v>5379551</v>
      </c>
    </row>
    <row r="37" spans="1:8">
      <c r="A37" s="420">
        <v>16</v>
      </c>
      <c r="B37" s="424" t="s">
        <v>124</v>
      </c>
      <c r="C37" s="425">
        <v>0</v>
      </c>
      <c r="D37" s="425">
        <v>0</v>
      </c>
      <c r="E37" s="403">
        <f t="shared" si="0"/>
        <v>0</v>
      </c>
      <c r="F37" s="425">
        <v>0</v>
      </c>
      <c r="G37" s="425">
        <v>0</v>
      </c>
      <c r="H37" s="404">
        <f t="shared" si="1"/>
        <v>0</v>
      </c>
    </row>
    <row r="38" spans="1:8">
      <c r="A38" s="420">
        <v>17</v>
      </c>
      <c r="B38" s="424" t="s">
        <v>125</v>
      </c>
      <c r="C38" s="425">
        <v>0</v>
      </c>
      <c r="D38" s="425">
        <v>0</v>
      </c>
      <c r="E38" s="403">
        <f t="shared" si="0"/>
        <v>0</v>
      </c>
      <c r="F38" s="425">
        <v>0</v>
      </c>
      <c r="G38" s="425">
        <v>0</v>
      </c>
      <c r="H38" s="404">
        <f t="shared" si="1"/>
        <v>0</v>
      </c>
    </row>
    <row r="39" spans="1:8">
      <c r="A39" s="420">
        <v>18</v>
      </c>
      <c r="B39" s="424" t="s">
        <v>126</v>
      </c>
      <c r="C39" s="425">
        <v>24463.93</v>
      </c>
      <c r="D39" s="425">
        <v>17830.11</v>
      </c>
      <c r="E39" s="403">
        <f t="shared" si="0"/>
        <v>42294.04</v>
      </c>
      <c r="F39" s="425">
        <v>27847</v>
      </c>
      <c r="G39" s="425">
        <v>20762</v>
      </c>
      <c r="H39" s="404">
        <f t="shared" si="1"/>
        <v>48609</v>
      </c>
    </row>
    <row r="40" spans="1:8">
      <c r="A40" s="420">
        <v>19</v>
      </c>
      <c r="B40" s="424" t="s">
        <v>127</v>
      </c>
      <c r="C40" s="425">
        <v>6108733.1500000022</v>
      </c>
      <c r="D40" s="425">
        <v>0</v>
      </c>
      <c r="E40" s="403">
        <f t="shared" si="0"/>
        <v>6108733.1500000022</v>
      </c>
      <c r="F40" s="425">
        <v>5171560</v>
      </c>
      <c r="G40" s="425">
        <v>0</v>
      </c>
      <c r="H40" s="404">
        <f t="shared" si="1"/>
        <v>5171560</v>
      </c>
    </row>
    <row r="41" spans="1:8">
      <c r="A41" s="420">
        <v>20</v>
      </c>
      <c r="B41" s="424" t="s">
        <v>128</v>
      </c>
      <c r="C41" s="425">
        <v>-1448035.8499999968</v>
      </c>
      <c r="D41" s="425">
        <v>0</v>
      </c>
      <c r="E41" s="403">
        <f t="shared" si="0"/>
        <v>-1448035.8499999968</v>
      </c>
      <c r="F41" s="425">
        <v>-1813704</v>
      </c>
      <c r="G41" s="425">
        <v>0</v>
      </c>
      <c r="H41" s="404">
        <f t="shared" si="1"/>
        <v>-1813704</v>
      </c>
    </row>
    <row r="42" spans="1:8">
      <c r="A42" s="420">
        <v>21</v>
      </c>
      <c r="B42" s="424" t="s">
        <v>129</v>
      </c>
      <c r="C42" s="425">
        <v>51975.919999999984</v>
      </c>
      <c r="D42" s="425">
        <v>0</v>
      </c>
      <c r="E42" s="403">
        <f t="shared" si="0"/>
        <v>51975.919999999984</v>
      </c>
      <c r="F42" s="425">
        <v>15289</v>
      </c>
      <c r="G42" s="425">
        <v>0</v>
      </c>
      <c r="H42" s="404">
        <f t="shared" si="1"/>
        <v>15289</v>
      </c>
    </row>
    <row r="43" spans="1:8">
      <c r="A43" s="420">
        <v>22</v>
      </c>
      <c r="B43" s="424" t="s">
        <v>130</v>
      </c>
      <c r="C43" s="425">
        <v>63048.56</v>
      </c>
      <c r="D43" s="425">
        <v>2323.52</v>
      </c>
      <c r="E43" s="403">
        <f t="shared" si="0"/>
        <v>65372.079999999994</v>
      </c>
      <c r="F43" s="425">
        <v>740</v>
      </c>
      <c r="G43" s="425">
        <v>1031</v>
      </c>
      <c r="H43" s="404">
        <f t="shared" si="1"/>
        <v>1771</v>
      </c>
    </row>
    <row r="44" spans="1:8">
      <c r="A44" s="420">
        <v>23</v>
      </c>
      <c r="B44" s="424" t="s">
        <v>131</v>
      </c>
      <c r="C44" s="425">
        <v>1409688.9</v>
      </c>
      <c r="D44" s="425">
        <v>84687.18</v>
      </c>
      <c r="E44" s="403">
        <f t="shared" si="0"/>
        <v>1494376.0799999998</v>
      </c>
      <c r="F44" s="425">
        <v>241785</v>
      </c>
      <c r="G44" s="425">
        <v>936842</v>
      </c>
      <c r="H44" s="404">
        <f t="shared" si="1"/>
        <v>1178627</v>
      </c>
    </row>
    <row r="45" spans="1:8">
      <c r="A45" s="420">
        <v>24</v>
      </c>
      <c r="B45" s="431" t="s">
        <v>132</v>
      </c>
      <c r="C45" s="429">
        <f>C34+C37+C38+C39+C40+C41+C42+C43+C44</f>
        <v>15632760.170000007</v>
      </c>
      <c r="D45" s="429">
        <f>D34+D37+D38+D39+D40+D41+D42+D43+D44</f>
        <v>-1293887.4999999995</v>
      </c>
      <c r="E45" s="399">
        <f t="shared" si="0"/>
        <v>14338872.670000007</v>
      </c>
      <c r="F45" s="429">
        <f>F34+F37+F38+F39+F40+F41+F42+F43+F44</f>
        <v>15660476</v>
      </c>
      <c r="G45" s="429">
        <f>G34+G37+G38+G39+G40+G41+G42+G43+G44</f>
        <v>13448</v>
      </c>
      <c r="H45" s="400">
        <f t="shared" si="1"/>
        <v>15673924</v>
      </c>
    </row>
    <row r="46" spans="1:8">
      <c r="A46" s="420"/>
      <c r="B46" s="421" t="s">
        <v>133</v>
      </c>
      <c r="C46" s="425"/>
      <c r="D46" s="425"/>
      <c r="E46" s="425"/>
      <c r="F46" s="425"/>
      <c r="G46" s="425"/>
      <c r="H46" s="435"/>
    </row>
    <row r="47" spans="1:8">
      <c r="A47" s="420">
        <v>25</v>
      </c>
      <c r="B47" s="424" t="s">
        <v>134</v>
      </c>
      <c r="C47" s="425">
        <v>1616768.09</v>
      </c>
      <c r="D47" s="425">
        <v>2353.48</v>
      </c>
      <c r="E47" s="403">
        <f t="shared" si="0"/>
        <v>1619121.57</v>
      </c>
      <c r="F47" s="425">
        <v>1436774</v>
      </c>
      <c r="G47" s="425">
        <v>854</v>
      </c>
      <c r="H47" s="404">
        <f t="shared" si="1"/>
        <v>1437628</v>
      </c>
    </row>
    <row r="48" spans="1:8">
      <c r="A48" s="420">
        <v>26</v>
      </c>
      <c r="B48" s="424" t="s">
        <v>135</v>
      </c>
      <c r="C48" s="425">
        <v>3872699.35</v>
      </c>
      <c r="D48" s="425">
        <v>341784.38999999996</v>
      </c>
      <c r="E48" s="403">
        <f t="shared" si="0"/>
        <v>4214483.74</v>
      </c>
      <c r="F48" s="425">
        <v>2195491</v>
      </c>
      <c r="G48" s="425">
        <v>1287775</v>
      </c>
      <c r="H48" s="404">
        <f t="shared" si="1"/>
        <v>3483266</v>
      </c>
    </row>
    <row r="49" spans="1:8">
      <c r="A49" s="420">
        <v>27</v>
      </c>
      <c r="B49" s="424" t="s">
        <v>136</v>
      </c>
      <c r="C49" s="425">
        <v>40057766.140000001</v>
      </c>
      <c r="D49" s="425">
        <v>0</v>
      </c>
      <c r="E49" s="403">
        <f t="shared" si="0"/>
        <v>40057766.140000001</v>
      </c>
      <c r="F49" s="425">
        <v>41190510</v>
      </c>
      <c r="G49" s="425">
        <v>0</v>
      </c>
      <c r="H49" s="404">
        <f t="shared" si="1"/>
        <v>41190510</v>
      </c>
    </row>
    <row r="50" spans="1:8">
      <c r="A50" s="420">
        <v>28</v>
      </c>
      <c r="B50" s="424" t="s">
        <v>273</v>
      </c>
      <c r="C50" s="425">
        <v>817632.57000000007</v>
      </c>
      <c r="D50" s="425">
        <v>0</v>
      </c>
      <c r="E50" s="403">
        <f t="shared" si="0"/>
        <v>817632.57000000007</v>
      </c>
      <c r="F50" s="425">
        <v>744550</v>
      </c>
      <c r="G50" s="425">
        <v>0</v>
      </c>
      <c r="H50" s="404">
        <f t="shared" si="1"/>
        <v>744550</v>
      </c>
    </row>
    <row r="51" spans="1:8">
      <c r="A51" s="420">
        <v>29</v>
      </c>
      <c r="B51" s="424" t="s">
        <v>137</v>
      </c>
      <c r="C51" s="425">
        <v>15966207.9</v>
      </c>
      <c r="D51" s="425">
        <v>0</v>
      </c>
      <c r="E51" s="403">
        <f t="shared" si="0"/>
        <v>15966207.9</v>
      </c>
      <c r="F51" s="425">
        <v>14227170</v>
      </c>
      <c r="G51" s="425">
        <v>0</v>
      </c>
      <c r="H51" s="404">
        <f t="shared" si="1"/>
        <v>14227170</v>
      </c>
    </row>
    <row r="52" spans="1:8">
      <c r="A52" s="420">
        <v>30</v>
      </c>
      <c r="B52" s="424" t="s">
        <v>138</v>
      </c>
      <c r="C52" s="425">
        <v>13143008.15</v>
      </c>
      <c r="D52" s="425">
        <v>43950.42</v>
      </c>
      <c r="E52" s="403">
        <f t="shared" si="0"/>
        <v>13186958.57</v>
      </c>
      <c r="F52" s="425">
        <v>12287694</v>
      </c>
      <c r="G52" s="425">
        <v>121658</v>
      </c>
      <c r="H52" s="404">
        <f t="shared" si="1"/>
        <v>12409352</v>
      </c>
    </row>
    <row r="53" spans="1:8">
      <c r="A53" s="420">
        <v>31</v>
      </c>
      <c r="B53" s="431" t="s">
        <v>139</v>
      </c>
      <c r="C53" s="429">
        <f>C47+C48+C49+C50+C51+C52</f>
        <v>75474082.200000003</v>
      </c>
      <c r="D53" s="429">
        <f>D47+D48+D49+D50+D51+D52</f>
        <v>388088.28999999992</v>
      </c>
      <c r="E53" s="399">
        <f t="shared" si="0"/>
        <v>75862170.49000001</v>
      </c>
      <c r="F53" s="429">
        <f>F47+F48+F49+F50+F51+F52</f>
        <v>72082189</v>
      </c>
      <c r="G53" s="429">
        <f>G47+G48+G49+G50+G51+G52</f>
        <v>1410287</v>
      </c>
      <c r="H53" s="400">
        <f t="shared" si="1"/>
        <v>73492476</v>
      </c>
    </row>
    <row r="54" spans="1:8">
      <c r="A54" s="420">
        <v>32</v>
      </c>
      <c r="B54" s="431" t="s">
        <v>140</v>
      </c>
      <c r="C54" s="429">
        <f>C45-C53</f>
        <v>-59841322.029999994</v>
      </c>
      <c r="D54" s="429">
        <f>D45-D53</f>
        <v>-1681975.7899999996</v>
      </c>
      <c r="E54" s="399">
        <f t="shared" si="0"/>
        <v>-61523297.819999993</v>
      </c>
      <c r="F54" s="429">
        <f>F45-F53</f>
        <v>-56421713</v>
      </c>
      <c r="G54" s="429">
        <f>G45-G53</f>
        <v>-1396839</v>
      </c>
      <c r="H54" s="400">
        <f t="shared" si="1"/>
        <v>-57818552</v>
      </c>
    </row>
    <row r="55" spans="1:8">
      <c r="A55" s="420"/>
      <c r="B55" s="421"/>
      <c r="C55" s="432"/>
      <c r="D55" s="432"/>
      <c r="E55" s="432"/>
      <c r="F55" s="432"/>
      <c r="G55" s="432"/>
      <c r="H55" s="433"/>
    </row>
    <row r="56" spans="1:8">
      <c r="A56" s="420">
        <v>33</v>
      </c>
      <c r="B56" s="431" t="s">
        <v>141</v>
      </c>
      <c r="C56" s="429">
        <f>C31+C54</f>
        <v>15011472.490000017</v>
      </c>
      <c r="D56" s="429">
        <f>D31+D54</f>
        <v>-2432386.8099999991</v>
      </c>
      <c r="E56" s="399">
        <f t="shared" si="0"/>
        <v>12579085.680000018</v>
      </c>
      <c r="F56" s="429">
        <f>F31+F54</f>
        <v>23147144</v>
      </c>
      <c r="G56" s="429">
        <f>G31+G54</f>
        <v>1164642.9999999963</v>
      </c>
      <c r="H56" s="400">
        <f t="shared" si="1"/>
        <v>24311786.999999996</v>
      </c>
    </row>
    <row r="57" spans="1:8">
      <c r="A57" s="420"/>
      <c r="B57" s="421"/>
      <c r="C57" s="432"/>
      <c r="D57" s="432"/>
      <c r="E57" s="432"/>
      <c r="F57" s="432"/>
      <c r="G57" s="432"/>
      <c r="H57" s="433"/>
    </row>
    <row r="58" spans="1:8">
      <c r="A58" s="420">
        <v>34</v>
      </c>
      <c r="B58" s="424" t="s">
        <v>142</v>
      </c>
      <c r="C58" s="425">
        <v>31209523.489999998</v>
      </c>
      <c r="D58" s="425">
        <v>1607862.7</v>
      </c>
      <c r="E58" s="403">
        <f t="shared" si="0"/>
        <v>32817386.189999998</v>
      </c>
      <c r="F58" s="425">
        <v>16887385</v>
      </c>
      <c r="G58" s="425">
        <v>1840611</v>
      </c>
      <c r="H58" s="404">
        <f t="shared" si="1"/>
        <v>18727996</v>
      </c>
    </row>
    <row r="59" spans="1:8" s="439" customFormat="1">
      <c r="A59" s="420">
        <v>35</v>
      </c>
      <c r="B59" s="434" t="s">
        <v>143</v>
      </c>
      <c r="C59" s="425">
        <v>-104000</v>
      </c>
      <c r="D59" s="425">
        <v>0</v>
      </c>
      <c r="E59" s="436">
        <f t="shared" si="0"/>
        <v>-104000</v>
      </c>
      <c r="F59" s="437">
        <v>104000</v>
      </c>
      <c r="G59" s="437">
        <v>0</v>
      </c>
      <c r="H59" s="438">
        <f t="shared" si="1"/>
        <v>104000</v>
      </c>
    </row>
    <row r="60" spans="1:8">
      <c r="A60" s="420">
        <v>36</v>
      </c>
      <c r="B60" s="424" t="s">
        <v>144</v>
      </c>
      <c r="C60" s="425">
        <v>225809.50999999998</v>
      </c>
      <c r="D60" s="425">
        <v>-3188.9</v>
      </c>
      <c r="E60" s="403">
        <f t="shared" si="0"/>
        <v>222620.61</v>
      </c>
      <c r="F60" s="425">
        <v>189456</v>
      </c>
      <c r="G60" s="425">
        <v>91940</v>
      </c>
      <c r="H60" s="404">
        <f t="shared" si="1"/>
        <v>281396</v>
      </c>
    </row>
    <row r="61" spans="1:8">
      <c r="A61" s="420">
        <v>37</v>
      </c>
      <c r="B61" s="431" t="s">
        <v>145</v>
      </c>
      <c r="C61" s="429">
        <f>C58+C59+C60</f>
        <v>31331333</v>
      </c>
      <c r="D61" s="429">
        <f>D58+D59+D60</f>
        <v>1604673.8</v>
      </c>
      <c r="E61" s="399">
        <f t="shared" si="0"/>
        <v>32936006.800000001</v>
      </c>
      <c r="F61" s="429">
        <f>F58+F59+F60</f>
        <v>17180841</v>
      </c>
      <c r="G61" s="429">
        <f>G58+G59+G60</f>
        <v>1932551</v>
      </c>
      <c r="H61" s="400">
        <f t="shared" si="1"/>
        <v>19113392</v>
      </c>
    </row>
    <row r="62" spans="1:8">
      <c r="A62" s="420"/>
      <c r="B62" s="440"/>
      <c r="C62" s="425"/>
      <c r="D62" s="425"/>
      <c r="E62" s="425"/>
      <c r="F62" s="425"/>
      <c r="G62" s="425"/>
      <c r="H62" s="435"/>
    </row>
    <row r="63" spans="1:8" ht="30">
      <c r="A63" s="420">
        <v>38</v>
      </c>
      <c r="B63" s="441" t="s">
        <v>274</v>
      </c>
      <c r="C63" s="429">
        <f>C56-C61</f>
        <v>-16319860.509999983</v>
      </c>
      <c r="D63" s="429">
        <f>D56-D61</f>
        <v>-4037060.6099999994</v>
      </c>
      <c r="E63" s="399">
        <f t="shared" si="0"/>
        <v>-20356921.119999982</v>
      </c>
      <c r="F63" s="429">
        <f>F56-F61</f>
        <v>5966303</v>
      </c>
      <c r="G63" s="429">
        <f>G56-G61</f>
        <v>-767908.00000000373</v>
      </c>
      <c r="H63" s="400">
        <f t="shared" si="1"/>
        <v>5198394.9999999963</v>
      </c>
    </row>
    <row r="64" spans="1:8">
      <c r="A64" s="416">
        <v>39</v>
      </c>
      <c r="B64" s="424" t="s">
        <v>146</v>
      </c>
      <c r="C64" s="442">
        <v>0</v>
      </c>
      <c r="D64" s="442">
        <v>0</v>
      </c>
      <c r="E64" s="403">
        <f t="shared" si="0"/>
        <v>0</v>
      </c>
      <c r="F64" s="442">
        <v>0</v>
      </c>
      <c r="G64" s="442">
        <v>0</v>
      </c>
      <c r="H64" s="404">
        <f t="shared" si="1"/>
        <v>0</v>
      </c>
    </row>
    <row r="65" spans="1:8">
      <c r="A65" s="420">
        <v>40</v>
      </c>
      <c r="B65" s="431" t="s">
        <v>147</v>
      </c>
      <c r="C65" s="429">
        <f>C63-C64</f>
        <v>-16319860.509999983</v>
      </c>
      <c r="D65" s="429">
        <f>D63-D64</f>
        <v>-4037060.6099999994</v>
      </c>
      <c r="E65" s="399">
        <f t="shared" si="0"/>
        <v>-20356921.119999982</v>
      </c>
      <c r="F65" s="429">
        <f>F63-F64</f>
        <v>5966303</v>
      </c>
      <c r="G65" s="429">
        <f>G63-G64</f>
        <v>-767908.00000000373</v>
      </c>
      <c r="H65" s="400">
        <f t="shared" si="1"/>
        <v>5198394.9999999963</v>
      </c>
    </row>
    <row r="66" spans="1:8">
      <c r="A66" s="416">
        <v>41</v>
      </c>
      <c r="B66" s="424" t="s">
        <v>148</v>
      </c>
      <c r="C66" s="442">
        <v>0</v>
      </c>
      <c r="D66" s="442">
        <v>0</v>
      </c>
      <c r="E66" s="403">
        <f t="shared" si="0"/>
        <v>0</v>
      </c>
      <c r="F66" s="442">
        <v>0</v>
      </c>
      <c r="G66" s="442">
        <v>0</v>
      </c>
      <c r="H66" s="404">
        <f t="shared" si="1"/>
        <v>0</v>
      </c>
    </row>
    <row r="67" spans="1:8" ht="15.75" thickBot="1">
      <c r="A67" s="443">
        <v>42</v>
      </c>
      <c r="B67" s="444" t="s">
        <v>149</v>
      </c>
      <c r="C67" s="445">
        <f>C65+C66</f>
        <v>-16319860.509999983</v>
      </c>
      <c r="D67" s="445">
        <f>D65+D66</f>
        <v>-4037060.6099999994</v>
      </c>
      <c r="E67" s="408">
        <f t="shared" si="0"/>
        <v>-20356921.119999982</v>
      </c>
      <c r="F67" s="445">
        <f>F65+F66</f>
        <v>5966303</v>
      </c>
      <c r="G67" s="445">
        <f>G65+G66</f>
        <v>-767908.00000000373</v>
      </c>
      <c r="H67" s="409">
        <f t="shared" si="1"/>
        <v>5198394.9999999963</v>
      </c>
    </row>
    <row r="70" spans="1:8">
      <c r="C70" s="119"/>
      <c r="D70" s="119"/>
      <c r="E70" s="119"/>
      <c r="F70" s="119"/>
      <c r="G70" s="119"/>
      <c r="H70" s="119"/>
    </row>
  </sheetData>
  <mergeCells count="2">
    <mergeCell ref="C5:E5"/>
    <mergeCell ref="F5:H5"/>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B1" zoomScaleNormal="100" workbookViewId="0">
      <selection activeCell="G19" sqref="G19"/>
    </sheetView>
  </sheetViews>
  <sheetFormatPr defaultColWidth="9.140625" defaultRowHeight="15"/>
  <cols>
    <col min="1" max="1" width="9.5703125" style="45" bestFit="1" customWidth="1"/>
    <col min="2" max="2" width="72.28515625" style="45" customWidth="1"/>
    <col min="3" max="3" width="15.5703125" style="45" bestFit="1" customWidth="1"/>
    <col min="4" max="5" width="17.7109375" style="45" bestFit="1" customWidth="1"/>
    <col min="6" max="6" width="15.5703125" style="45" bestFit="1" customWidth="1"/>
    <col min="7" max="8" width="17.7109375" style="45" bestFit="1" customWidth="1"/>
    <col min="9" max="16384" width="9.140625" style="45"/>
  </cols>
  <sheetData>
    <row r="1" spans="1:8" ht="15.75">
      <c r="A1" s="44" t="s">
        <v>190</v>
      </c>
      <c r="B1" s="45" t="str">
        <f>Info!C2</f>
        <v>სს ”ლიბერთი ბანკი”</v>
      </c>
    </row>
    <row r="2" spans="1:8" ht="15.75">
      <c r="A2" s="44" t="s">
        <v>191</v>
      </c>
      <c r="B2" s="89">
        <f>'1. key ratios'!B2</f>
        <v>44012</v>
      </c>
    </row>
    <row r="3" spans="1:8" ht="15.75">
      <c r="A3" s="44"/>
    </row>
    <row r="4" spans="1:8" ht="16.5" thickBot="1">
      <c r="A4" s="44" t="s">
        <v>410</v>
      </c>
      <c r="B4" s="44"/>
      <c r="C4" s="392"/>
      <c r="D4" s="392"/>
      <c r="E4" s="392"/>
      <c r="F4" s="393"/>
      <c r="G4" s="393"/>
      <c r="H4" s="394" t="s">
        <v>94</v>
      </c>
    </row>
    <row r="5" spans="1:8" ht="15.75">
      <c r="A5" s="500" t="s">
        <v>26</v>
      </c>
      <c r="B5" s="502" t="s">
        <v>247</v>
      </c>
      <c r="C5" s="504" t="s">
        <v>196</v>
      </c>
      <c r="D5" s="504"/>
      <c r="E5" s="504"/>
      <c r="F5" s="504" t="s">
        <v>197</v>
      </c>
      <c r="G5" s="504"/>
      <c r="H5" s="505"/>
    </row>
    <row r="6" spans="1:8">
      <c r="A6" s="501"/>
      <c r="B6" s="503"/>
      <c r="C6" s="395" t="s">
        <v>27</v>
      </c>
      <c r="D6" s="395" t="s">
        <v>95</v>
      </c>
      <c r="E6" s="395" t="s">
        <v>68</v>
      </c>
      <c r="F6" s="395" t="s">
        <v>27</v>
      </c>
      <c r="G6" s="395" t="s">
        <v>95</v>
      </c>
      <c r="H6" s="396" t="s">
        <v>68</v>
      </c>
    </row>
    <row r="7" spans="1:8" s="58" customFormat="1" ht="15.75">
      <c r="A7" s="397">
        <v>1</v>
      </c>
      <c r="B7" s="398" t="s">
        <v>487</v>
      </c>
      <c r="C7" s="399">
        <f>SUM(C8:C11)</f>
        <v>67443716.900000006</v>
      </c>
      <c r="D7" s="399">
        <f t="shared" ref="D7" si="0">SUM(D8:D11)</f>
        <v>71312634.670000002</v>
      </c>
      <c r="E7" s="399">
        <f>C7+D7</f>
        <v>138756351.56999999</v>
      </c>
      <c r="F7" s="399">
        <f>SUM(F8:F11)</f>
        <v>44288068</v>
      </c>
      <c r="G7" s="399">
        <f>SUM(G8:G11)</f>
        <v>37468944</v>
      </c>
      <c r="H7" s="400">
        <f t="shared" ref="H7:H53" si="1">F7+G7</f>
        <v>81757012</v>
      </c>
    </row>
    <row r="8" spans="1:8" s="58" customFormat="1" ht="15.75">
      <c r="A8" s="397">
        <v>1.1000000000000001</v>
      </c>
      <c r="B8" s="401" t="s">
        <v>278</v>
      </c>
      <c r="C8" s="402">
        <v>5343020.3199999994</v>
      </c>
      <c r="D8" s="402">
        <v>5067227.38</v>
      </c>
      <c r="E8" s="403">
        <f t="shared" ref="E8:E53" si="2">C8+D8</f>
        <v>10410247.699999999</v>
      </c>
      <c r="F8" s="402">
        <v>5472252</v>
      </c>
      <c r="G8" s="402">
        <v>1789343</v>
      </c>
      <c r="H8" s="404">
        <f t="shared" si="1"/>
        <v>7261595</v>
      </c>
    </row>
    <row r="9" spans="1:8" s="58" customFormat="1" ht="15.75">
      <c r="A9" s="397">
        <v>1.2</v>
      </c>
      <c r="B9" s="401" t="s">
        <v>279</v>
      </c>
      <c r="C9" s="402">
        <v>5206723.1300000008</v>
      </c>
      <c r="D9" s="402">
        <v>0</v>
      </c>
      <c r="E9" s="403">
        <f t="shared" si="2"/>
        <v>5206723.1300000008</v>
      </c>
      <c r="F9" s="402">
        <v>0</v>
      </c>
      <c r="G9" s="402">
        <v>0</v>
      </c>
      <c r="H9" s="404">
        <f t="shared" si="1"/>
        <v>0</v>
      </c>
    </row>
    <row r="10" spans="1:8" s="58" customFormat="1" ht="15.75">
      <c r="A10" s="397">
        <v>1.3</v>
      </c>
      <c r="B10" s="401" t="s">
        <v>280</v>
      </c>
      <c r="C10" s="402">
        <v>56693973.450000003</v>
      </c>
      <c r="D10" s="402">
        <v>66144205.350000001</v>
      </c>
      <c r="E10" s="403">
        <f t="shared" si="2"/>
        <v>122838178.80000001</v>
      </c>
      <c r="F10" s="402">
        <v>38615816</v>
      </c>
      <c r="G10" s="402">
        <v>35584577</v>
      </c>
      <c r="H10" s="404">
        <f t="shared" si="1"/>
        <v>74200393</v>
      </c>
    </row>
    <row r="11" spans="1:8" s="58" customFormat="1" ht="15.75">
      <c r="A11" s="397">
        <v>1.4</v>
      </c>
      <c r="B11" s="401" t="s">
        <v>281</v>
      </c>
      <c r="C11" s="402">
        <v>200000</v>
      </c>
      <c r="D11" s="402">
        <v>101201.94</v>
      </c>
      <c r="E11" s="403">
        <f t="shared" si="2"/>
        <v>301201.94</v>
      </c>
      <c r="F11" s="402">
        <v>200000</v>
      </c>
      <c r="G11" s="402">
        <v>95024</v>
      </c>
      <c r="H11" s="404">
        <f t="shared" si="1"/>
        <v>295024</v>
      </c>
    </row>
    <row r="12" spans="1:8" s="58" customFormat="1" ht="29.25" customHeight="1">
      <c r="A12" s="397">
        <v>2</v>
      </c>
      <c r="B12" s="398" t="s">
        <v>282</v>
      </c>
      <c r="C12" s="399">
        <v>0</v>
      </c>
      <c r="D12" s="399">
        <v>0</v>
      </c>
      <c r="E12" s="403">
        <f t="shared" si="2"/>
        <v>0</v>
      </c>
      <c r="F12" s="399">
        <v>0</v>
      </c>
      <c r="G12" s="399">
        <v>0</v>
      </c>
      <c r="H12" s="404">
        <f t="shared" si="1"/>
        <v>0</v>
      </c>
    </row>
    <row r="13" spans="1:8" s="58" customFormat="1" ht="30">
      <c r="A13" s="397">
        <v>3</v>
      </c>
      <c r="B13" s="398" t="s">
        <v>283</v>
      </c>
      <c r="C13" s="399">
        <f>SUM(C14:C15)</f>
        <v>13086000</v>
      </c>
      <c r="D13" s="399">
        <f t="shared" ref="D13" si="3">SUM(D14:D15)</f>
        <v>0</v>
      </c>
      <c r="E13" s="403">
        <f t="shared" si="2"/>
        <v>13086000</v>
      </c>
      <c r="F13" s="399">
        <f>SUM(F14:F15)</f>
        <v>0</v>
      </c>
      <c r="G13" s="399">
        <f t="shared" ref="G13" si="4">SUM(G14:G15)</f>
        <v>0</v>
      </c>
      <c r="H13" s="404">
        <f t="shared" si="1"/>
        <v>0</v>
      </c>
    </row>
    <row r="14" spans="1:8" s="58" customFormat="1" ht="15.75">
      <c r="A14" s="397">
        <v>3.1</v>
      </c>
      <c r="B14" s="401" t="s">
        <v>284</v>
      </c>
      <c r="C14" s="402">
        <v>13086000</v>
      </c>
      <c r="D14" s="402">
        <v>0</v>
      </c>
      <c r="E14" s="403">
        <f t="shared" si="2"/>
        <v>13086000</v>
      </c>
      <c r="F14" s="402">
        <v>0</v>
      </c>
      <c r="G14" s="402">
        <v>0</v>
      </c>
      <c r="H14" s="404">
        <f t="shared" si="1"/>
        <v>0</v>
      </c>
    </row>
    <row r="15" spans="1:8" s="58" customFormat="1" ht="15.75">
      <c r="A15" s="397">
        <v>3.2</v>
      </c>
      <c r="B15" s="401" t="s">
        <v>285</v>
      </c>
      <c r="C15" s="402">
        <v>0</v>
      </c>
      <c r="D15" s="402">
        <v>0</v>
      </c>
      <c r="E15" s="403">
        <f t="shared" si="2"/>
        <v>0</v>
      </c>
      <c r="F15" s="402">
        <v>0</v>
      </c>
      <c r="G15" s="402">
        <v>0</v>
      </c>
      <c r="H15" s="404">
        <f t="shared" si="1"/>
        <v>0</v>
      </c>
    </row>
    <row r="16" spans="1:8" s="58" customFormat="1" ht="15.75">
      <c r="A16" s="397">
        <v>4</v>
      </c>
      <c r="B16" s="398" t="s">
        <v>286</v>
      </c>
      <c r="C16" s="399">
        <f>SUM(C17:C18)</f>
        <v>504594916.55999994</v>
      </c>
      <c r="D16" s="399">
        <f t="shared" ref="D16" si="5">SUM(D17:D18)</f>
        <v>2418106184.71</v>
      </c>
      <c r="E16" s="399">
        <f t="shared" si="2"/>
        <v>2922701101.27</v>
      </c>
      <c r="F16" s="399">
        <f t="shared" ref="F16" si="6">SUM(F17:F18)</f>
        <v>658594992</v>
      </c>
      <c r="G16" s="399">
        <f>SUM(G17:G18)</f>
        <v>1814593323</v>
      </c>
      <c r="H16" s="400">
        <f t="shared" si="1"/>
        <v>2473188315</v>
      </c>
    </row>
    <row r="17" spans="1:8" s="58" customFormat="1" ht="15.75">
      <c r="A17" s="397">
        <v>4.0999999999999996</v>
      </c>
      <c r="B17" s="401" t="s">
        <v>287</v>
      </c>
      <c r="C17" s="402">
        <v>0</v>
      </c>
      <c r="D17" s="402">
        <v>0</v>
      </c>
      <c r="E17" s="403">
        <f t="shared" si="2"/>
        <v>0</v>
      </c>
      <c r="F17" s="402">
        <v>0</v>
      </c>
      <c r="G17" s="402">
        <v>0</v>
      </c>
      <c r="H17" s="404">
        <f t="shared" si="1"/>
        <v>0</v>
      </c>
    </row>
    <row r="18" spans="1:8" s="58" customFormat="1" ht="15.75">
      <c r="A18" s="397">
        <v>4.2</v>
      </c>
      <c r="B18" s="401" t="s">
        <v>288</v>
      </c>
      <c r="C18" s="402">
        <v>504594916.55999994</v>
      </c>
      <c r="D18" s="402">
        <v>2418106184.71</v>
      </c>
      <c r="E18" s="403">
        <f t="shared" si="2"/>
        <v>2922701101.27</v>
      </c>
      <c r="F18" s="402">
        <v>658594992</v>
      </c>
      <c r="G18" s="402">
        <v>1814593323</v>
      </c>
      <c r="H18" s="404">
        <f t="shared" si="1"/>
        <v>2473188315</v>
      </c>
    </row>
    <row r="19" spans="1:8" s="58" customFormat="1" ht="30">
      <c r="A19" s="397">
        <v>5</v>
      </c>
      <c r="B19" s="398" t="s">
        <v>289</v>
      </c>
      <c r="C19" s="399">
        <f>SUM(C20,C21,C22,C28,C29,C30,C31)</f>
        <v>151266732.80000001</v>
      </c>
      <c r="D19" s="399">
        <f t="shared" ref="D19" si="7">SUM(D20,D21,D22,D28,D29,D30,D31)</f>
        <v>2436757894.0432014</v>
      </c>
      <c r="E19" s="399">
        <f>C19+D19</f>
        <v>2588024626.8432016</v>
      </c>
      <c r="F19" s="399">
        <f>SUM(F20,F21,F22,F28,F29,F30,F31)</f>
        <v>282525857</v>
      </c>
      <c r="G19" s="399">
        <f t="shared" ref="G19" si="8">SUM(G20,G21,G22,G28,G29,G30,G31)</f>
        <v>1474602638</v>
      </c>
      <c r="H19" s="400">
        <f>F19+G19</f>
        <v>1757128495</v>
      </c>
    </row>
    <row r="20" spans="1:8" s="58" customFormat="1" ht="15.75">
      <c r="A20" s="397">
        <v>5.0999999999999996</v>
      </c>
      <c r="B20" s="401" t="s">
        <v>290</v>
      </c>
      <c r="C20" s="402">
        <v>6581984.1500000004</v>
      </c>
      <c r="D20" s="402">
        <v>39806127.020000003</v>
      </c>
      <c r="E20" s="403">
        <f t="shared" si="2"/>
        <v>46388111.170000002</v>
      </c>
      <c r="F20" s="402">
        <v>11989453</v>
      </c>
      <c r="G20" s="402">
        <v>10509851</v>
      </c>
      <c r="H20" s="404">
        <f>F20+G20</f>
        <v>22499304</v>
      </c>
    </row>
    <row r="21" spans="1:8" s="58" customFormat="1" ht="15.75">
      <c r="A21" s="397">
        <v>5.2</v>
      </c>
      <c r="B21" s="401" t="s">
        <v>291</v>
      </c>
      <c r="C21" s="402">
        <v>75089028.239999995</v>
      </c>
      <c r="D21" s="402">
        <v>102335534.2</v>
      </c>
      <c r="E21" s="403">
        <f t="shared" si="2"/>
        <v>177424562.44</v>
      </c>
      <c r="F21" s="402">
        <v>47794647</v>
      </c>
      <c r="G21" s="402">
        <v>91318083</v>
      </c>
      <c r="H21" s="404">
        <f>F21+G21</f>
        <v>139112730</v>
      </c>
    </row>
    <row r="22" spans="1:8" s="58" customFormat="1" ht="15.75">
      <c r="A22" s="397">
        <v>5.3</v>
      </c>
      <c r="B22" s="401" t="s">
        <v>292</v>
      </c>
      <c r="C22" s="403">
        <f>SUM(C23:C27)</f>
        <v>380246.44</v>
      </c>
      <c r="D22" s="403">
        <f t="shared" ref="D22" si="9">SUM(D23:D27)</f>
        <v>1383810831.7232015</v>
      </c>
      <c r="E22" s="403">
        <f t="shared" si="2"/>
        <v>1384191078.1632016</v>
      </c>
      <c r="F22" s="403">
        <f>SUM(F23:F27)</f>
        <v>118246</v>
      </c>
      <c r="G22" s="403">
        <f t="shared" ref="G22" si="10">SUM(G23:G27)</f>
        <v>835661716</v>
      </c>
      <c r="H22" s="404">
        <f t="shared" si="1"/>
        <v>835779962</v>
      </c>
    </row>
    <row r="23" spans="1:8" s="58" customFormat="1" ht="15.75">
      <c r="A23" s="397" t="s">
        <v>293</v>
      </c>
      <c r="B23" s="405" t="s">
        <v>294</v>
      </c>
      <c r="C23" s="402">
        <v>118246.22</v>
      </c>
      <c r="D23" s="402">
        <v>455611010.88720137</v>
      </c>
      <c r="E23" s="403">
        <f t="shared" si="2"/>
        <v>455729257.1072014</v>
      </c>
      <c r="F23" s="402">
        <v>118246</v>
      </c>
      <c r="G23" s="402">
        <v>587707255</v>
      </c>
      <c r="H23" s="404">
        <f t="shared" si="1"/>
        <v>587825501</v>
      </c>
    </row>
    <row r="24" spans="1:8" s="58" customFormat="1" ht="15.75">
      <c r="A24" s="397" t="s">
        <v>295</v>
      </c>
      <c r="B24" s="405" t="s">
        <v>296</v>
      </c>
      <c r="C24" s="402">
        <v>0</v>
      </c>
      <c r="D24" s="402">
        <v>177165869.43599999</v>
      </c>
      <c r="E24" s="403">
        <f t="shared" si="2"/>
        <v>177165869.43599999</v>
      </c>
      <c r="F24" s="402">
        <v>0</v>
      </c>
      <c r="G24" s="402">
        <v>184420765</v>
      </c>
      <c r="H24" s="404">
        <f t="shared" si="1"/>
        <v>184420765</v>
      </c>
    </row>
    <row r="25" spans="1:8" s="58" customFormat="1" ht="15.75">
      <c r="A25" s="397" t="s">
        <v>297</v>
      </c>
      <c r="B25" s="406" t="s">
        <v>298</v>
      </c>
      <c r="C25" s="402">
        <v>0</v>
      </c>
      <c r="D25" s="402">
        <v>47428927.8552</v>
      </c>
      <c r="E25" s="403">
        <f t="shared" si="2"/>
        <v>47428927.8552</v>
      </c>
      <c r="F25" s="402">
        <v>0</v>
      </c>
      <c r="G25" s="402">
        <v>18353943</v>
      </c>
      <c r="H25" s="404">
        <f t="shared" si="1"/>
        <v>18353943</v>
      </c>
    </row>
    <row r="26" spans="1:8" s="58" customFormat="1" ht="15.75">
      <c r="A26" s="397" t="s">
        <v>299</v>
      </c>
      <c r="B26" s="405" t="s">
        <v>300</v>
      </c>
      <c r="C26" s="402">
        <v>0</v>
      </c>
      <c r="D26" s="402">
        <v>34044090.544799998</v>
      </c>
      <c r="E26" s="403">
        <f t="shared" si="2"/>
        <v>34044090.544799998</v>
      </c>
      <c r="F26" s="402">
        <v>0</v>
      </c>
      <c r="G26" s="402">
        <v>34785913</v>
      </c>
      <c r="H26" s="404">
        <f t="shared" si="1"/>
        <v>34785913</v>
      </c>
    </row>
    <row r="27" spans="1:8" s="58" customFormat="1" ht="15.75">
      <c r="A27" s="397" t="s">
        <v>301</v>
      </c>
      <c r="B27" s="405" t="s">
        <v>302</v>
      </c>
      <c r="C27" s="402">
        <v>262000.22</v>
      </c>
      <c r="D27" s="402">
        <v>669560933</v>
      </c>
      <c r="E27" s="403">
        <f t="shared" si="2"/>
        <v>669822933.22000003</v>
      </c>
      <c r="F27" s="402">
        <v>0</v>
      </c>
      <c r="G27" s="402">
        <v>10393840</v>
      </c>
      <c r="H27" s="404">
        <f t="shared" si="1"/>
        <v>10393840</v>
      </c>
    </row>
    <row r="28" spans="1:8" s="58" customFormat="1" ht="15.75">
      <c r="A28" s="397">
        <v>5.4</v>
      </c>
      <c r="B28" s="401" t="s">
        <v>303</v>
      </c>
      <c r="C28" s="402">
        <v>4470275.97</v>
      </c>
      <c r="D28" s="402">
        <v>171291344.59999999</v>
      </c>
      <c r="E28" s="403">
        <f t="shared" si="2"/>
        <v>175761620.56999999</v>
      </c>
      <c r="F28" s="402">
        <v>8489511</v>
      </c>
      <c r="G28" s="402">
        <v>156169345</v>
      </c>
      <c r="H28" s="404">
        <f t="shared" si="1"/>
        <v>164658856</v>
      </c>
    </row>
    <row r="29" spans="1:8" s="58" customFormat="1" ht="15.75">
      <c r="A29" s="397">
        <v>5.5</v>
      </c>
      <c r="B29" s="401" t="s">
        <v>304</v>
      </c>
      <c r="C29" s="402">
        <v>10000000</v>
      </c>
      <c r="D29" s="402">
        <v>195217400</v>
      </c>
      <c r="E29" s="403">
        <f t="shared" si="2"/>
        <v>205217400</v>
      </c>
      <c r="F29" s="402">
        <v>0</v>
      </c>
      <c r="G29" s="402">
        <v>51546900</v>
      </c>
      <c r="H29" s="404">
        <f t="shared" si="1"/>
        <v>51546900</v>
      </c>
    </row>
    <row r="30" spans="1:8" s="58" customFormat="1" ht="15.75">
      <c r="A30" s="397">
        <v>5.6</v>
      </c>
      <c r="B30" s="401" t="s">
        <v>305</v>
      </c>
      <c r="C30" s="402">
        <v>9000000</v>
      </c>
      <c r="D30" s="402">
        <v>198257011.90000001</v>
      </c>
      <c r="E30" s="403">
        <f t="shared" si="2"/>
        <v>207257011.90000001</v>
      </c>
      <c r="F30" s="402">
        <v>179134000</v>
      </c>
      <c r="G30" s="402">
        <v>163515903</v>
      </c>
      <c r="H30" s="404">
        <f t="shared" si="1"/>
        <v>342649903</v>
      </c>
    </row>
    <row r="31" spans="1:8" s="58" customFormat="1" ht="15.75">
      <c r="A31" s="397">
        <v>5.7</v>
      </c>
      <c r="B31" s="401" t="s">
        <v>306</v>
      </c>
      <c r="C31" s="402">
        <v>45745198</v>
      </c>
      <c r="D31" s="402">
        <v>346039644.60000002</v>
      </c>
      <c r="E31" s="403">
        <f t="shared" si="2"/>
        <v>391784842.60000002</v>
      </c>
      <c r="F31" s="402">
        <v>35000000</v>
      </c>
      <c r="G31" s="402">
        <v>165880840</v>
      </c>
      <c r="H31" s="404">
        <f t="shared" si="1"/>
        <v>200880840</v>
      </c>
    </row>
    <row r="32" spans="1:8" s="58" customFormat="1" ht="15.75">
      <c r="A32" s="397">
        <v>6</v>
      </c>
      <c r="B32" s="398" t="s">
        <v>307</v>
      </c>
      <c r="C32" s="399">
        <f>SUM(C33:C39)</f>
        <v>154245529.86999997</v>
      </c>
      <c r="D32" s="399">
        <f>SUM(D33:D39)</f>
        <v>351095854.50999999</v>
      </c>
      <c r="E32" s="399">
        <f t="shared" si="2"/>
        <v>505341384.38</v>
      </c>
      <c r="F32" s="399">
        <f>SUM(F33:F39)</f>
        <v>102211273</v>
      </c>
      <c r="G32" s="399">
        <f>SUM(G33:G39)</f>
        <v>273340852</v>
      </c>
      <c r="H32" s="400">
        <f t="shared" si="1"/>
        <v>375552125</v>
      </c>
    </row>
    <row r="33" spans="1:8" s="58" customFormat="1" ht="30">
      <c r="A33" s="397">
        <v>6.1</v>
      </c>
      <c r="B33" s="401" t="s">
        <v>488</v>
      </c>
      <c r="C33" s="402">
        <v>57058734.870000005</v>
      </c>
      <c r="D33" s="402">
        <v>187276469.50999999</v>
      </c>
      <c r="E33" s="403">
        <f t="shared" si="2"/>
        <v>244335204.38</v>
      </c>
      <c r="F33" s="402">
        <v>34458863</v>
      </c>
      <c r="G33" s="402">
        <v>144963985</v>
      </c>
      <c r="H33" s="404">
        <f t="shared" si="1"/>
        <v>179422848</v>
      </c>
    </row>
    <row r="34" spans="1:8" s="58" customFormat="1" ht="30">
      <c r="A34" s="397">
        <v>6.2</v>
      </c>
      <c r="B34" s="401" t="s">
        <v>308</v>
      </c>
      <c r="C34" s="402">
        <v>97186794.99999997</v>
      </c>
      <c r="D34" s="402">
        <v>163819385</v>
      </c>
      <c r="E34" s="403">
        <f t="shared" si="2"/>
        <v>261006179.99999997</v>
      </c>
      <c r="F34" s="402">
        <v>67752410</v>
      </c>
      <c r="G34" s="402">
        <v>128376867</v>
      </c>
      <c r="H34" s="404">
        <f t="shared" si="1"/>
        <v>196129277</v>
      </c>
    </row>
    <row r="35" spans="1:8" s="58" customFormat="1" ht="30">
      <c r="A35" s="397">
        <v>6.3</v>
      </c>
      <c r="B35" s="401" t="s">
        <v>309</v>
      </c>
      <c r="C35" s="402">
        <v>0</v>
      </c>
      <c r="D35" s="402">
        <v>0</v>
      </c>
      <c r="E35" s="403">
        <f t="shared" si="2"/>
        <v>0</v>
      </c>
      <c r="F35" s="402">
        <v>0</v>
      </c>
      <c r="G35" s="402">
        <v>0</v>
      </c>
      <c r="H35" s="404">
        <f t="shared" si="1"/>
        <v>0</v>
      </c>
    </row>
    <row r="36" spans="1:8" s="58" customFormat="1" ht="15.75">
      <c r="A36" s="397">
        <v>6.4</v>
      </c>
      <c r="B36" s="401" t="s">
        <v>310</v>
      </c>
      <c r="C36" s="402">
        <v>0</v>
      </c>
      <c r="D36" s="402">
        <v>0</v>
      </c>
      <c r="E36" s="403">
        <f t="shared" si="2"/>
        <v>0</v>
      </c>
      <c r="F36" s="402">
        <v>0</v>
      </c>
      <c r="G36" s="402">
        <v>0</v>
      </c>
      <c r="H36" s="404">
        <f t="shared" si="1"/>
        <v>0</v>
      </c>
    </row>
    <row r="37" spans="1:8" s="58" customFormat="1" ht="15.75">
      <c r="A37" s="397">
        <v>6.5</v>
      </c>
      <c r="B37" s="401" t="s">
        <v>311</v>
      </c>
      <c r="C37" s="402">
        <v>0</v>
      </c>
      <c r="D37" s="402">
        <v>0</v>
      </c>
      <c r="E37" s="403">
        <f t="shared" si="2"/>
        <v>0</v>
      </c>
      <c r="F37" s="402">
        <v>0</v>
      </c>
      <c r="G37" s="402">
        <v>0</v>
      </c>
      <c r="H37" s="404">
        <f t="shared" si="1"/>
        <v>0</v>
      </c>
    </row>
    <row r="38" spans="1:8" s="58" customFormat="1" ht="30">
      <c r="A38" s="397">
        <v>6.6</v>
      </c>
      <c r="B38" s="401" t="s">
        <v>312</v>
      </c>
      <c r="C38" s="402">
        <v>0</v>
      </c>
      <c r="D38" s="402">
        <v>0</v>
      </c>
      <c r="E38" s="403">
        <f t="shared" si="2"/>
        <v>0</v>
      </c>
      <c r="F38" s="402">
        <v>0</v>
      </c>
      <c r="G38" s="402">
        <v>0</v>
      </c>
      <c r="H38" s="404">
        <f t="shared" si="1"/>
        <v>0</v>
      </c>
    </row>
    <row r="39" spans="1:8" s="58" customFormat="1" ht="30">
      <c r="A39" s="397">
        <v>6.7</v>
      </c>
      <c r="B39" s="401" t="s">
        <v>313</v>
      </c>
      <c r="C39" s="402">
        <v>0</v>
      </c>
      <c r="D39" s="402">
        <v>0</v>
      </c>
      <c r="E39" s="403">
        <f t="shared" si="2"/>
        <v>0</v>
      </c>
      <c r="F39" s="402">
        <v>0</v>
      </c>
      <c r="G39" s="402">
        <v>0</v>
      </c>
      <c r="H39" s="404">
        <f t="shared" si="1"/>
        <v>0</v>
      </c>
    </row>
    <row r="40" spans="1:8" s="58" customFormat="1" ht="15.75">
      <c r="A40" s="397">
        <v>7</v>
      </c>
      <c r="B40" s="398" t="s">
        <v>314</v>
      </c>
      <c r="C40" s="399">
        <f>SUM(C41:C44)-C41-C42</f>
        <v>110144760.26999973</v>
      </c>
      <c r="D40" s="399">
        <f>SUM(D41:D44)-D41-D42</f>
        <v>2024905.7745747101</v>
      </c>
      <c r="E40" s="399">
        <f t="shared" si="2"/>
        <v>112169666.04457444</v>
      </c>
      <c r="F40" s="399">
        <f>SUM(F41:F44)-F41-F42</f>
        <v>103475507.78999972</v>
      </c>
      <c r="G40" s="399">
        <f>SUM(G41:G44)-G41-G42</f>
        <v>1628658.1384589998</v>
      </c>
      <c r="H40" s="400">
        <f t="shared" si="1"/>
        <v>105104165.92845872</v>
      </c>
    </row>
    <row r="41" spans="1:8" s="58" customFormat="1" ht="30">
      <c r="A41" s="397">
        <v>7.1</v>
      </c>
      <c r="B41" s="401" t="s">
        <v>315</v>
      </c>
      <c r="C41" s="402">
        <v>61100.079999999987</v>
      </c>
      <c r="D41" s="402">
        <v>0</v>
      </c>
      <c r="E41" s="403">
        <f t="shared" si="2"/>
        <v>61100.079999999987</v>
      </c>
      <c r="F41" s="402">
        <v>34116785.0900001</v>
      </c>
      <c r="G41" s="402">
        <v>667127.42603099998</v>
      </c>
      <c r="H41" s="404">
        <f t="shared" si="1"/>
        <v>34783912.516031101</v>
      </c>
    </row>
    <row r="42" spans="1:8" s="58" customFormat="1" ht="30">
      <c r="A42" s="397">
        <v>7.2</v>
      </c>
      <c r="B42" s="401" t="s">
        <v>316</v>
      </c>
      <c r="C42" s="402">
        <v>0</v>
      </c>
      <c r="D42" s="402">
        <v>0</v>
      </c>
      <c r="E42" s="403">
        <f t="shared" si="2"/>
        <v>0</v>
      </c>
      <c r="F42" s="402">
        <v>0</v>
      </c>
      <c r="G42" s="402">
        <v>0</v>
      </c>
      <c r="H42" s="404">
        <f t="shared" si="1"/>
        <v>0</v>
      </c>
    </row>
    <row r="43" spans="1:8" s="58" customFormat="1" ht="30">
      <c r="A43" s="397">
        <v>7.3</v>
      </c>
      <c r="B43" s="401" t="s">
        <v>317</v>
      </c>
      <c r="C43" s="402">
        <v>110144760.26999973</v>
      </c>
      <c r="D43" s="402">
        <v>2024905.7745747101</v>
      </c>
      <c r="E43" s="403">
        <f t="shared" si="2"/>
        <v>112169666.04457444</v>
      </c>
      <c r="F43" s="402">
        <v>103475507.78999972</v>
      </c>
      <c r="G43" s="402">
        <v>1628658.138459</v>
      </c>
      <c r="H43" s="404">
        <f t="shared" si="1"/>
        <v>105104165.92845872</v>
      </c>
    </row>
    <row r="44" spans="1:8" s="58" customFormat="1" ht="30">
      <c r="A44" s="397">
        <v>7.4</v>
      </c>
      <c r="B44" s="401" t="s">
        <v>318</v>
      </c>
      <c r="C44" s="402">
        <v>0</v>
      </c>
      <c r="D44" s="402">
        <v>0</v>
      </c>
      <c r="E44" s="403">
        <f t="shared" si="2"/>
        <v>0</v>
      </c>
      <c r="F44" s="402">
        <v>0</v>
      </c>
      <c r="G44" s="402">
        <v>0</v>
      </c>
      <c r="H44" s="404">
        <f t="shared" si="1"/>
        <v>0</v>
      </c>
    </row>
    <row r="45" spans="1:8" s="58" customFormat="1" ht="15.75">
      <c r="A45" s="397">
        <v>8</v>
      </c>
      <c r="B45" s="398" t="s">
        <v>319</v>
      </c>
      <c r="C45" s="399">
        <f>SUM(C46:C52)</f>
        <v>2551838.6037969901</v>
      </c>
      <c r="D45" s="399">
        <f t="shared" ref="D45" si="11">SUM(D46:D52)</f>
        <v>49852180.468296006</v>
      </c>
      <c r="E45" s="399">
        <f t="shared" si="2"/>
        <v>52404019.072092995</v>
      </c>
      <c r="F45" s="399">
        <f t="shared" ref="F45:G45" si="12">SUM(F46:F52)</f>
        <v>4682750.4317952069</v>
      </c>
      <c r="G45" s="399">
        <f t="shared" si="12"/>
        <v>48818084.276600398</v>
      </c>
      <c r="H45" s="400">
        <f t="shared" si="1"/>
        <v>53500834.708395608</v>
      </c>
    </row>
    <row r="46" spans="1:8" s="58" customFormat="1" ht="15.75">
      <c r="A46" s="397">
        <v>8.1</v>
      </c>
      <c r="B46" s="401" t="s">
        <v>320</v>
      </c>
      <c r="C46" s="402">
        <v>0</v>
      </c>
      <c r="D46" s="402">
        <v>0</v>
      </c>
      <c r="E46" s="403">
        <f t="shared" si="2"/>
        <v>0</v>
      </c>
      <c r="F46" s="402">
        <v>0</v>
      </c>
      <c r="G46" s="402">
        <v>0</v>
      </c>
      <c r="H46" s="404">
        <f t="shared" si="1"/>
        <v>0</v>
      </c>
    </row>
    <row r="47" spans="1:8" s="58" customFormat="1" ht="15.75">
      <c r="A47" s="397">
        <v>8.1999999999999993</v>
      </c>
      <c r="B47" s="401" t="s">
        <v>321</v>
      </c>
      <c r="C47" s="402">
        <v>160475.10379699001</v>
      </c>
      <c r="D47" s="402">
        <v>9569723.7307536025</v>
      </c>
      <c r="E47" s="403">
        <f t="shared" si="2"/>
        <v>9730198.834550593</v>
      </c>
      <c r="F47" s="402">
        <v>1877218.6834488446</v>
      </c>
      <c r="G47" s="402">
        <v>8966980.3061975986</v>
      </c>
      <c r="H47" s="404">
        <f t="shared" si="1"/>
        <v>10844198.989646442</v>
      </c>
    </row>
    <row r="48" spans="1:8" s="58" customFormat="1" ht="15.75">
      <c r="A48" s="397">
        <v>8.3000000000000007</v>
      </c>
      <c r="B48" s="401" t="s">
        <v>322</v>
      </c>
      <c r="C48" s="402">
        <v>415022</v>
      </c>
      <c r="D48" s="402">
        <v>8611668.0349056013</v>
      </c>
      <c r="E48" s="403">
        <f t="shared" si="2"/>
        <v>9026690.0349056013</v>
      </c>
      <c r="F48" s="402">
        <v>636916.24834636203</v>
      </c>
      <c r="G48" s="402">
        <v>8049403.546849601</v>
      </c>
      <c r="H48" s="404">
        <f t="shared" si="1"/>
        <v>8686319.7951959632</v>
      </c>
    </row>
    <row r="49" spans="1:8" s="58" customFormat="1" ht="15.75">
      <c r="A49" s="397">
        <v>8.4</v>
      </c>
      <c r="B49" s="401" t="s">
        <v>323</v>
      </c>
      <c r="C49" s="402">
        <v>392288</v>
      </c>
      <c r="D49" s="402">
        <v>7500423.8350368012</v>
      </c>
      <c r="E49" s="403">
        <f t="shared" si="2"/>
        <v>7892711.8350368012</v>
      </c>
      <c r="F49" s="402">
        <v>487775</v>
      </c>
      <c r="G49" s="402">
        <v>7153104.8533856012</v>
      </c>
      <c r="H49" s="404">
        <f t="shared" si="1"/>
        <v>7640879.8533856012</v>
      </c>
    </row>
    <row r="50" spans="1:8" s="58" customFormat="1" ht="15.75">
      <c r="A50" s="397">
        <v>8.5</v>
      </c>
      <c r="B50" s="401" t="s">
        <v>324</v>
      </c>
      <c r="C50" s="402">
        <v>364393</v>
      </c>
      <c r="D50" s="402">
        <v>5996881.4452800006</v>
      </c>
      <c r="E50" s="403">
        <f t="shared" si="2"/>
        <v>6361274.4452800006</v>
      </c>
      <c r="F50" s="402">
        <v>427464</v>
      </c>
      <c r="G50" s="402">
        <v>6316760.1539536007</v>
      </c>
      <c r="H50" s="404">
        <f t="shared" si="1"/>
        <v>6744224.1539536007</v>
      </c>
    </row>
    <row r="51" spans="1:8" s="58" customFormat="1" ht="15.75">
      <c r="A51" s="397">
        <v>8.6</v>
      </c>
      <c r="B51" s="401" t="s">
        <v>325</v>
      </c>
      <c r="C51" s="402">
        <v>339438</v>
      </c>
      <c r="D51" s="402">
        <v>5216109.8092800025</v>
      </c>
      <c r="E51" s="403">
        <f t="shared" si="2"/>
        <v>5555547.8092800025</v>
      </c>
      <c r="F51" s="402">
        <v>339114</v>
      </c>
      <c r="G51" s="402">
        <v>4932349.3212139998</v>
      </c>
      <c r="H51" s="404">
        <f t="shared" si="1"/>
        <v>5271463.3212139998</v>
      </c>
    </row>
    <row r="52" spans="1:8" s="58" customFormat="1" ht="15.75">
      <c r="A52" s="397">
        <v>8.6999999999999993</v>
      </c>
      <c r="B52" s="401" t="s">
        <v>326</v>
      </c>
      <c r="C52" s="402">
        <v>880222.5</v>
      </c>
      <c r="D52" s="402">
        <v>12957373.613040002</v>
      </c>
      <c r="E52" s="403">
        <f t="shared" si="2"/>
        <v>13837596.113040002</v>
      </c>
      <c r="F52" s="402">
        <v>914262.5</v>
      </c>
      <c r="G52" s="402">
        <v>13399486.095000001</v>
      </c>
      <c r="H52" s="404">
        <f t="shared" si="1"/>
        <v>14313748.595000001</v>
      </c>
    </row>
    <row r="53" spans="1:8" s="58" customFormat="1" ht="30.75" thickBot="1">
      <c r="A53" s="141">
        <v>9</v>
      </c>
      <c r="B53" s="407" t="s">
        <v>327</v>
      </c>
      <c r="C53" s="470">
        <v>405788</v>
      </c>
      <c r="D53" s="470">
        <v>4232805</v>
      </c>
      <c r="E53" s="408">
        <f t="shared" si="2"/>
        <v>4638593</v>
      </c>
      <c r="F53" s="408">
        <v>2522776.5499999998</v>
      </c>
      <c r="G53" s="408">
        <v>5890479.1668189997</v>
      </c>
      <c r="H53" s="409">
        <f t="shared" si="1"/>
        <v>8413255.7168189995</v>
      </c>
    </row>
  </sheetData>
  <mergeCells count="4">
    <mergeCell ref="A5:A6"/>
    <mergeCell ref="B5:B6"/>
    <mergeCell ref="C5:E5"/>
    <mergeCell ref="F5:H5"/>
  </mergeCells>
  <dataValidations count="1">
    <dataValidation type="date" operator="greaterThanOrEqual" allowBlank="1" showInputMessage="1" showErrorMessage="1" error="Date" promptTitle="Reporting Period" sqref="B2">
      <formula1>36526</formula1>
    </dataValidation>
  </dataValidations>
  <pageMargins left="0.25" right="0.25"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
  <cols>
    <col min="1" max="1" width="9.42578125" style="44" bestFit="1" customWidth="1"/>
    <col min="2" max="2" width="90.85546875" style="44" customWidth="1"/>
    <col min="3" max="4" width="14.85546875" style="44" customWidth="1"/>
    <col min="5" max="11" width="9.7109375" style="88" customWidth="1"/>
    <col min="12" max="16384" width="9.140625" style="88"/>
  </cols>
  <sheetData>
    <row r="1" spans="1:8">
      <c r="A1" s="41" t="s">
        <v>190</v>
      </c>
      <c r="B1" s="43" t="str">
        <f>Info!C2</f>
        <v>სს ”ლიბერთი ბანკი”</v>
      </c>
      <c r="C1" s="43"/>
    </row>
    <row r="2" spans="1:8">
      <c r="A2" s="41" t="s">
        <v>191</v>
      </c>
      <c r="B2" s="89">
        <f>'1. key ratios'!B2</f>
        <v>44012</v>
      </c>
      <c r="C2" s="47"/>
      <c r="D2" s="48"/>
      <c r="E2" s="372"/>
      <c r="F2" s="372"/>
      <c r="G2" s="372"/>
      <c r="H2" s="372"/>
    </row>
    <row r="3" spans="1:8">
      <c r="A3" s="41"/>
      <c r="B3" s="43"/>
      <c r="C3" s="47"/>
      <c r="D3" s="48"/>
      <c r="E3" s="372"/>
      <c r="F3" s="372"/>
      <c r="G3" s="372"/>
      <c r="H3" s="372"/>
    </row>
    <row r="4" spans="1:8" ht="15" customHeight="1" thickBot="1">
      <c r="A4" s="373" t="s">
        <v>411</v>
      </c>
      <c r="B4" s="374" t="s">
        <v>189</v>
      </c>
      <c r="C4" s="373"/>
      <c r="D4" s="375" t="s">
        <v>94</v>
      </c>
    </row>
    <row r="5" spans="1:8" ht="15" customHeight="1">
      <c r="A5" s="376" t="s">
        <v>26</v>
      </c>
      <c r="B5" s="377"/>
      <c r="C5" s="378" t="s">
        <v>637</v>
      </c>
      <c r="D5" s="378" t="s">
        <v>620</v>
      </c>
    </row>
    <row r="6" spans="1:8" ht="15" customHeight="1">
      <c r="A6" s="379">
        <v>1</v>
      </c>
      <c r="B6" s="380" t="s">
        <v>194</v>
      </c>
      <c r="C6" s="381">
        <f>C7+C9+C10</f>
        <v>1454246070.8102753</v>
      </c>
      <c r="D6" s="381">
        <f>D7+D9+D10</f>
        <v>1435994606.2166858</v>
      </c>
    </row>
    <row r="7" spans="1:8" ht="15" customHeight="1">
      <c r="A7" s="379">
        <v>1.1000000000000001</v>
      </c>
      <c r="B7" s="382" t="s">
        <v>609</v>
      </c>
      <c r="C7" s="383">
        <v>1408185152.1574531</v>
      </c>
      <c r="D7" s="383">
        <v>1396865777.8308215</v>
      </c>
    </row>
    <row r="8" spans="1:8" ht="30">
      <c r="A8" s="379" t="s">
        <v>254</v>
      </c>
      <c r="B8" s="384" t="s">
        <v>405</v>
      </c>
      <c r="C8" s="383">
        <v>0</v>
      </c>
      <c r="D8" s="383">
        <v>0</v>
      </c>
    </row>
    <row r="9" spans="1:8" ht="15" customHeight="1">
      <c r="A9" s="379">
        <v>1.2</v>
      </c>
      <c r="B9" s="382" t="s">
        <v>22</v>
      </c>
      <c r="C9" s="383">
        <v>33326941.373222239</v>
      </c>
      <c r="D9" s="383">
        <v>24841004.886264306</v>
      </c>
    </row>
    <row r="10" spans="1:8" ht="15" customHeight="1">
      <c r="A10" s="379">
        <v>1.3</v>
      </c>
      <c r="B10" s="385" t="s">
        <v>77</v>
      </c>
      <c r="C10" s="386">
        <v>12733977.279600002</v>
      </c>
      <c r="D10" s="386">
        <v>14287823.499600001</v>
      </c>
    </row>
    <row r="11" spans="1:8" ht="15" customHeight="1">
      <c r="A11" s="379">
        <v>2</v>
      </c>
      <c r="B11" s="380" t="s">
        <v>195</v>
      </c>
      <c r="C11" s="383">
        <v>6201184.3965417342</v>
      </c>
      <c r="D11" s="383">
        <v>12991351.009206977</v>
      </c>
    </row>
    <row r="12" spans="1:8" ht="15" customHeight="1">
      <c r="A12" s="387">
        <v>3</v>
      </c>
      <c r="B12" s="388" t="s">
        <v>193</v>
      </c>
      <c r="C12" s="386">
        <v>400856479.99999988</v>
      </c>
      <c r="D12" s="386">
        <v>400856479.99999988</v>
      </c>
    </row>
    <row r="13" spans="1:8" ht="15" customHeight="1" thickBot="1">
      <c r="A13" s="328">
        <v>4</v>
      </c>
      <c r="B13" s="389" t="s">
        <v>255</v>
      </c>
      <c r="C13" s="390">
        <f>C6+C11+C12</f>
        <v>1861303735.2068172</v>
      </c>
      <c r="D13" s="390">
        <f>D6+D11+D12</f>
        <v>1849842437.2258925</v>
      </c>
    </row>
    <row r="14" spans="1:8">
      <c r="B14" s="63"/>
    </row>
    <row r="15" spans="1:8" ht="30">
      <c r="B15" s="391" t="s">
        <v>610</v>
      </c>
    </row>
    <row r="16" spans="1:8">
      <c r="B16" s="391"/>
    </row>
    <row r="17" spans="2:2">
      <c r="B17" s="391"/>
    </row>
    <row r="18" spans="2:2">
      <c r="B18" s="391"/>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9"/>
  <sheetViews>
    <sheetView showGridLines="0" zoomScaleNormal="100" workbookViewId="0">
      <pane xSplit="1" ySplit="4" topLeftCell="B5"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75"/>
  <cols>
    <col min="1" max="1" width="9.42578125" style="44" bestFit="1" customWidth="1"/>
    <col min="2" max="2" width="85.42578125" style="44" customWidth="1"/>
    <col min="3" max="3" width="14.28515625" style="44" customWidth="1"/>
    <col min="4" max="16384" width="9.140625" style="45"/>
  </cols>
  <sheetData>
    <row r="1" spans="1:3">
      <c r="A1" s="44" t="s">
        <v>190</v>
      </c>
      <c r="B1" s="44" t="str">
        <f>Info!C2</f>
        <v>სს ”ლიბერთი ბანკი”</v>
      </c>
    </row>
    <row r="2" spans="1:3">
      <c r="A2" s="44" t="s">
        <v>191</v>
      </c>
      <c r="B2" s="89">
        <f>'1. key ratios'!B2</f>
        <v>44012</v>
      </c>
    </row>
    <row r="4" spans="1:3" ht="16.5" customHeight="1" thickBot="1">
      <c r="A4" s="354" t="s">
        <v>412</v>
      </c>
      <c r="B4" s="355" t="s">
        <v>150</v>
      </c>
      <c r="C4" s="356"/>
    </row>
    <row r="5" spans="1:3">
      <c r="A5" s="357"/>
      <c r="B5" s="506" t="s">
        <v>151</v>
      </c>
      <c r="C5" s="507"/>
    </row>
    <row r="6" spans="1:3">
      <c r="A6" s="358">
        <v>1</v>
      </c>
      <c r="B6" s="359" t="s">
        <v>617</v>
      </c>
      <c r="C6" s="360"/>
    </row>
    <row r="7" spans="1:3">
      <c r="A7" s="358">
        <v>2</v>
      </c>
      <c r="B7" s="359" t="s">
        <v>624</v>
      </c>
      <c r="C7" s="360"/>
    </row>
    <row r="8" spans="1:3">
      <c r="A8" s="358">
        <v>3</v>
      </c>
      <c r="B8" s="359" t="s">
        <v>625</v>
      </c>
      <c r="C8" s="360"/>
    </row>
    <row r="9" spans="1:3">
      <c r="A9" s="358">
        <v>4</v>
      </c>
      <c r="B9" s="359" t="s">
        <v>626</v>
      </c>
      <c r="C9" s="360"/>
    </row>
    <row r="10" spans="1:3">
      <c r="A10" s="361"/>
      <c r="B10" s="508"/>
      <c r="C10" s="509"/>
    </row>
    <row r="11" spans="1:3">
      <c r="A11" s="361"/>
      <c r="B11" s="510" t="s">
        <v>152</v>
      </c>
      <c r="C11" s="511"/>
    </row>
    <row r="12" spans="1:3">
      <c r="A12" s="358">
        <v>1</v>
      </c>
      <c r="B12" s="359" t="s">
        <v>618</v>
      </c>
      <c r="C12" s="362"/>
    </row>
    <row r="13" spans="1:3">
      <c r="A13" s="358">
        <v>2</v>
      </c>
      <c r="B13" s="359" t="s">
        <v>629</v>
      </c>
      <c r="C13" s="362"/>
    </row>
    <row r="14" spans="1:3">
      <c r="A14" s="358">
        <v>3</v>
      </c>
      <c r="B14" s="359" t="s">
        <v>638</v>
      </c>
      <c r="C14" s="362"/>
    </row>
    <row r="15" spans="1:3">
      <c r="A15" s="358">
        <v>4</v>
      </c>
      <c r="B15" s="359" t="s">
        <v>627</v>
      </c>
      <c r="C15" s="362"/>
    </row>
    <row r="16" spans="1:3">
      <c r="A16" s="358">
        <v>5</v>
      </c>
      <c r="B16" s="359" t="s">
        <v>628</v>
      </c>
      <c r="C16" s="362"/>
    </row>
    <row r="17" spans="1:3">
      <c r="A17" s="358"/>
      <c r="B17" s="363"/>
      <c r="C17" s="362"/>
    </row>
    <row r="18" spans="1:3" ht="15">
      <c r="A18" s="361"/>
      <c r="B18" s="512" t="s">
        <v>153</v>
      </c>
      <c r="C18" s="513"/>
    </row>
    <row r="19" spans="1:3">
      <c r="A19" s="358">
        <v>1</v>
      </c>
      <c r="B19" s="359" t="s">
        <v>630</v>
      </c>
      <c r="C19" s="465">
        <v>91.985389999999995</v>
      </c>
    </row>
    <row r="20" spans="1:3">
      <c r="A20" s="358">
        <v>2</v>
      </c>
      <c r="B20" s="359" t="s">
        <v>631</v>
      </c>
      <c r="C20" s="465">
        <v>4.2505497034990896</v>
      </c>
    </row>
    <row r="21" spans="1:3">
      <c r="A21" s="358">
        <v>3</v>
      </c>
      <c r="B21" s="359" t="s">
        <v>632</v>
      </c>
      <c r="C21" s="466">
        <v>1.07346107730608</v>
      </c>
    </row>
    <row r="22" spans="1:3" ht="15">
      <c r="A22" s="358">
        <v>4</v>
      </c>
      <c r="B22" s="364" t="s">
        <v>633</v>
      </c>
      <c r="C22" s="467">
        <v>2.6905991597176402</v>
      </c>
    </row>
    <row r="23" spans="1:3" ht="15.75" customHeight="1">
      <c r="A23" s="361"/>
      <c r="B23" s="365"/>
      <c r="C23" s="360"/>
    </row>
    <row r="24" spans="1:3" ht="28.5" customHeight="1">
      <c r="A24" s="361"/>
      <c r="B24" s="512" t="s">
        <v>275</v>
      </c>
      <c r="C24" s="513"/>
    </row>
    <row r="25" spans="1:3">
      <c r="A25" s="358">
        <v>1</v>
      </c>
      <c r="B25" s="363" t="s">
        <v>617</v>
      </c>
      <c r="C25" s="468">
        <v>30.661796686666701</v>
      </c>
    </row>
    <row r="26" spans="1:3">
      <c r="A26" s="366">
        <v>2</v>
      </c>
      <c r="B26" s="367" t="s">
        <v>634</v>
      </c>
      <c r="C26" s="468">
        <v>30.661796686666701</v>
      </c>
    </row>
    <row r="27" spans="1:3">
      <c r="A27" s="366">
        <v>3</v>
      </c>
      <c r="B27" s="367" t="s">
        <v>635</v>
      </c>
      <c r="C27" s="469">
        <v>30.661796686666701</v>
      </c>
    </row>
    <row r="28" spans="1:3">
      <c r="A28" s="366"/>
      <c r="B28" s="367"/>
      <c r="C28" s="368"/>
    </row>
    <row r="29" spans="1:3" ht="16.5" thickBot="1">
      <c r="A29" s="369"/>
      <c r="B29" s="370"/>
      <c r="C29" s="371"/>
    </row>
  </sheetData>
  <mergeCells count="5">
    <mergeCell ref="B5:C5"/>
    <mergeCell ref="B10:C10"/>
    <mergeCell ref="B11:C11"/>
    <mergeCell ref="B24:C24"/>
    <mergeCell ref="B18:C18"/>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75"/>
  <cols>
    <col min="1" max="1" width="9.42578125" style="44" bestFit="1" customWidth="1"/>
    <col min="2" max="2" width="47.42578125" style="44" customWidth="1"/>
    <col min="3" max="3" width="25.42578125" style="44" customWidth="1"/>
    <col min="4" max="4" width="20.7109375" style="44" customWidth="1"/>
    <col min="5" max="5" width="19.42578125" style="44" customWidth="1"/>
    <col min="6" max="6" width="12" style="45" bestFit="1" customWidth="1"/>
    <col min="7" max="7" width="12.42578125" style="45" bestFit="1" customWidth="1"/>
    <col min="8" max="16384" width="9.140625" style="45"/>
  </cols>
  <sheetData>
    <row r="1" spans="1:7">
      <c r="A1" s="41" t="s">
        <v>190</v>
      </c>
      <c r="B1" s="43" t="str">
        <f>Info!C2</f>
        <v>სს ”ლიბერთი ბანკი”</v>
      </c>
    </row>
    <row r="2" spans="1:7" s="224" customFormat="1" ht="15.75" customHeight="1">
      <c r="A2" s="224" t="s">
        <v>191</v>
      </c>
      <c r="B2" s="89">
        <f>'1. key ratios'!B2</f>
        <v>44012</v>
      </c>
    </row>
    <row r="3" spans="1:7" s="224" customFormat="1" ht="15.75" customHeight="1"/>
    <row r="4" spans="1:7" s="224" customFormat="1" ht="15.75" customHeight="1" thickBot="1">
      <c r="A4" s="332" t="s">
        <v>413</v>
      </c>
      <c r="B4" s="333" t="s">
        <v>265</v>
      </c>
      <c r="C4" s="334"/>
      <c r="D4" s="334"/>
      <c r="E4" s="313" t="s">
        <v>94</v>
      </c>
    </row>
    <row r="5" spans="1:7" s="339" customFormat="1" ht="17.45" customHeight="1">
      <c r="A5" s="335"/>
      <c r="B5" s="336"/>
      <c r="C5" s="337" t="s">
        <v>0</v>
      </c>
      <c r="D5" s="337" t="s">
        <v>1</v>
      </c>
      <c r="E5" s="338" t="s">
        <v>2</v>
      </c>
    </row>
    <row r="6" spans="1:7" s="58" customFormat="1" ht="14.45" customHeight="1">
      <c r="A6" s="340"/>
      <c r="B6" s="514" t="s">
        <v>233</v>
      </c>
      <c r="C6" s="514" t="s">
        <v>232</v>
      </c>
      <c r="D6" s="515" t="s">
        <v>231</v>
      </c>
      <c r="E6" s="516"/>
      <c r="G6" s="45"/>
    </row>
    <row r="7" spans="1:7" s="58" customFormat="1" ht="99.6" customHeight="1">
      <c r="A7" s="340"/>
      <c r="B7" s="514"/>
      <c r="C7" s="514"/>
      <c r="D7" s="341" t="s">
        <v>230</v>
      </c>
      <c r="E7" s="342" t="s">
        <v>526</v>
      </c>
      <c r="G7" s="45"/>
    </row>
    <row r="8" spans="1:7" ht="15">
      <c r="A8" s="343">
        <v>1</v>
      </c>
      <c r="B8" s="344" t="s">
        <v>155</v>
      </c>
      <c r="C8" s="345">
        <v>234312498.15000001</v>
      </c>
      <c r="D8" s="345"/>
      <c r="E8" s="346">
        <v>234312498.15000001</v>
      </c>
    </row>
    <row r="9" spans="1:7" ht="15">
      <c r="A9" s="343">
        <v>2</v>
      </c>
      <c r="B9" s="344" t="s">
        <v>156</v>
      </c>
      <c r="C9" s="345">
        <v>215569830.06</v>
      </c>
      <c r="D9" s="345"/>
      <c r="E9" s="346">
        <v>215569830.06</v>
      </c>
    </row>
    <row r="10" spans="1:7" ht="15">
      <c r="A10" s="343">
        <v>3</v>
      </c>
      <c r="B10" s="344" t="s">
        <v>229</v>
      </c>
      <c r="C10" s="345">
        <v>239608386.47</v>
      </c>
      <c r="D10" s="345"/>
      <c r="E10" s="346">
        <v>239608386.47</v>
      </c>
    </row>
    <row r="11" spans="1:7" ht="30">
      <c r="A11" s="343">
        <v>4</v>
      </c>
      <c r="B11" s="344" t="s">
        <v>186</v>
      </c>
      <c r="C11" s="345">
        <v>0</v>
      </c>
      <c r="D11" s="345"/>
      <c r="E11" s="346">
        <v>0</v>
      </c>
    </row>
    <row r="12" spans="1:7" ht="15">
      <c r="A12" s="343">
        <v>5</v>
      </c>
      <c r="B12" s="344" t="s">
        <v>158</v>
      </c>
      <c r="C12" s="345">
        <v>199683549.56999999</v>
      </c>
      <c r="D12" s="345"/>
      <c r="E12" s="346">
        <v>199683549.56999999</v>
      </c>
    </row>
    <row r="13" spans="1:7" ht="15">
      <c r="A13" s="343">
        <v>6.1</v>
      </c>
      <c r="B13" s="344" t="s">
        <v>159</v>
      </c>
      <c r="C13" s="347">
        <v>1338463038.0000906</v>
      </c>
      <c r="D13" s="345"/>
      <c r="E13" s="346">
        <v>1338463038.0000906</v>
      </c>
    </row>
    <row r="14" spans="1:7" ht="15">
      <c r="A14" s="343">
        <v>6.2</v>
      </c>
      <c r="B14" s="348" t="s">
        <v>160</v>
      </c>
      <c r="C14" s="347">
        <v>-115752067.00040092</v>
      </c>
      <c r="D14" s="345"/>
      <c r="E14" s="346">
        <v>-115752067.00040092</v>
      </c>
    </row>
    <row r="15" spans="1:7" ht="15">
      <c r="A15" s="343">
        <v>6</v>
      </c>
      <c r="B15" s="344" t="s">
        <v>228</v>
      </c>
      <c r="C15" s="345">
        <v>1222710970.9996896</v>
      </c>
      <c r="D15" s="345"/>
      <c r="E15" s="346">
        <v>1222710970.9996896</v>
      </c>
    </row>
    <row r="16" spans="1:7" ht="30">
      <c r="A16" s="343">
        <v>7</v>
      </c>
      <c r="B16" s="344" t="s">
        <v>162</v>
      </c>
      <c r="C16" s="345">
        <v>59720257.349999994</v>
      </c>
      <c r="D16" s="345"/>
      <c r="E16" s="346">
        <v>59720257.349999994</v>
      </c>
    </row>
    <row r="17" spans="1:7" ht="15">
      <c r="A17" s="343">
        <v>8</v>
      </c>
      <c r="B17" s="344" t="s">
        <v>163</v>
      </c>
      <c r="C17" s="345">
        <v>43119.999999999534</v>
      </c>
      <c r="D17" s="345"/>
      <c r="E17" s="346">
        <v>43119.999999999534</v>
      </c>
      <c r="F17" s="349"/>
      <c r="G17" s="349"/>
    </row>
    <row r="18" spans="1:7" ht="15">
      <c r="A18" s="343">
        <v>9</v>
      </c>
      <c r="B18" s="344" t="s">
        <v>164</v>
      </c>
      <c r="C18" s="345">
        <v>106733.3</v>
      </c>
      <c r="D18" s="345">
        <v>106733.3</v>
      </c>
      <c r="E18" s="346">
        <v>0</v>
      </c>
      <c r="G18" s="349"/>
    </row>
    <row r="19" spans="1:7" ht="30">
      <c r="A19" s="343">
        <v>10</v>
      </c>
      <c r="B19" s="344" t="s">
        <v>165</v>
      </c>
      <c r="C19" s="345">
        <v>242948810.16999984</v>
      </c>
      <c r="D19" s="345">
        <v>80164198.159999996</v>
      </c>
      <c r="E19" s="346">
        <v>162784612.00999984</v>
      </c>
      <c r="G19" s="349"/>
    </row>
    <row r="20" spans="1:7" ht="15">
      <c r="A20" s="343">
        <v>11</v>
      </c>
      <c r="B20" s="344" t="s">
        <v>166</v>
      </c>
      <c r="C20" s="345">
        <v>40878995.530000009</v>
      </c>
      <c r="D20" s="345"/>
      <c r="E20" s="346">
        <v>40878995.530000009</v>
      </c>
    </row>
    <row r="21" spans="1:7" ht="52.5" customHeight="1" thickBot="1">
      <c r="A21" s="350"/>
      <c r="B21" s="351" t="s">
        <v>489</v>
      </c>
      <c r="C21" s="352">
        <f>SUM(C8:C12, C15:C20)</f>
        <v>2455583151.59969</v>
      </c>
      <c r="D21" s="352">
        <f>SUM(D8:D12, D15:D20)</f>
        <v>80270931.459999993</v>
      </c>
      <c r="E21" s="353">
        <f>SUM(E8:E12, E15:E20)</f>
        <v>2375312220.1396894</v>
      </c>
    </row>
    <row r="22" spans="1:7" ht="15">
      <c r="A22" s="45"/>
      <c r="B22" s="45"/>
      <c r="C22" s="45"/>
      <c r="D22" s="45"/>
      <c r="E22" s="45"/>
    </row>
    <row r="23" spans="1:7" ht="15">
      <c r="A23" s="45"/>
      <c r="B23" s="45"/>
      <c r="C23" s="45"/>
      <c r="D23" s="45"/>
      <c r="E23" s="45"/>
    </row>
    <row r="25" spans="1:7" s="44" customFormat="1">
      <c r="B25" s="331"/>
      <c r="F25" s="45"/>
      <c r="G25" s="45"/>
    </row>
    <row r="26" spans="1:7" s="44" customFormat="1">
      <c r="B26" s="331"/>
      <c r="F26" s="45"/>
      <c r="G26" s="45"/>
    </row>
    <row r="27" spans="1:7" s="44" customFormat="1">
      <c r="B27" s="331"/>
      <c r="F27" s="45"/>
      <c r="G27" s="45"/>
    </row>
    <row r="28" spans="1:7" s="44" customFormat="1">
      <c r="B28" s="331"/>
      <c r="F28" s="45"/>
      <c r="G28" s="45"/>
    </row>
    <row r="29" spans="1:7" s="44" customFormat="1">
      <c r="B29" s="331"/>
      <c r="F29" s="45"/>
      <c r="G29" s="45"/>
    </row>
    <row r="30" spans="1:7" s="44" customFormat="1">
      <c r="B30" s="331"/>
      <c r="F30" s="45"/>
      <c r="G30" s="45"/>
    </row>
    <row r="31" spans="1:7" s="44" customFormat="1">
      <c r="B31" s="331"/>
      <c r="F31" s="45"/>
      <c r="G31" s="45"/>
    </row>
    <row r="32" spans="1:7" s="44" customFormat="1">
      <c r="B32" s="331"/>
      <c r="F32" s="45"/>
      <c r="G32" s="45"/>
    </row>
    <row r="33" spans="2:7" s="44" customFormat="1">
      <c r="B33" s="331"/>
      <c r="F33" s="45"/>
      <c r="G33" s="45"/>
    </row>
    <row r="34" spans="2:7" s="44" customFormat="1">
      <c r="B34" s="331"/>
      <c r="F34" s="45"/>
      <c r="G34" s="45"/>
    </row>
    <row r="35" spans="2:7" s="44" customFormat="1">
      <c r="B35" s="331"/>
      <c r="F35" s="45"/>
      <c r="G35" s="45"/>
    </row>
    <row r="36" spans="2:7" s="44" customFormat="1">
      <c r="B36" s="331"/>
      <c r="F36" s="45"/>
      <c r="G36" s="45"/>
    </row>
    <row r="37" spans="2:7" s="44" customFormat="1">
      <c r="B37" s="331"/>
      <c r="F37" s="45"/>
      <c r="G37" s="45"/>
    </row>
  </sheetData>
  <mergeCells count="3">
    <mergeCell ref="B6:B7"/>
    <mergeCell ref="C6:C7"/>
    <mergeCell ref="D6:E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G19" sqref="G19"/>
      <selection pane="topRight" activeCell="G19" sqref="G19"/>
      <selection pane="bottomLeft" activeCell="G19" sqref="G19"/>
      <selection pane="bottomRight" activeCell="G19" sqref="G19"/>
    </sheetView>
  </sheetViews>
  <sheetFormatPr defaultColWidth="9.140625" defaultRowHeight="15.75" outlineLevelRow="1"/>
  <cols>
    <col min="1" max="1" width="9.42578125" style="44" bestFit="1" customWidth="1"/>
    <col min="2" max="2" width="111" style="44" customWidth="1"/>
    <col min="3" max="3" width="18.85546875" style="45" customWidth="1"/>
    <col min="4" max="4" width="25.42578125" style="45" customWidth="1"/>
    <col min="5" max="5" width="24.28515625" style="45" customWidth="1"/>
    <col min="6" max="6" width="24" style="45" customWidth="1"/>
    <col min="7" max="7" width="10" style="45" bestFit="1" customWidth="1"/>
    <col min="8" max="8" width="12" style="45" bestFit="1" customWidth="1"/>
    <col min="9" max="9" width="12.42578125" style="45" bestFit="1" customWidth="1"/>
    <col min="10" max="16384" width="9.140625" style="45"/>
  </cols>
  <sheetData>
    <row r="1" spans="1:6">
      <c r="A1" s="41" t="s">
        <v>190</v>
      </c>
      <c r="B1" s="43" t="str">
        <f>Info!C2</f>
        <v>სს ”ლიბერთი ბანკი”</v>
      </c>
    </row>
    <row r="2" spans="1:6" s="224" customFormat="1" ht="15.75" customHeight="1">
      <c r="A2" s="224" t="s">
        <v>191</v>
      </c>
      <c r="B2" s="89">
        <f>'1. key ratios'!B2</f>
        <v>44012</v>
      </c>
      <c r="C2" s="45"/>
      <c r="D2" s="45"/>
      <c r="E2" s="45"/>
      <c r="F2" s="45"/>
    </row>
    <row r="3" spans="1:6" s="224" customFormat="1" ht="15.75" customHeight="1">
      <c r="C3" s="45"/>
      <c r="D3" s="45"/>
      <c r="E3" s="45"/>
      <c r="F3" s="45"/>
    </row>
    <row r="4" spans="1:6" s="224" customFormat="1" ht="30.75" thickBot="1">
      <c r="A4" s="224" t="s">
        <v>414</v>
      </c>
      <c r="B4" s="312" t="s">
        <v>268</v>
      </c>
      <c r="C4" s="313" t="s">
        <v>94</v>
      </c>
      <c r="D4" s="45"/>
      <c r="E4" s="45"/>
      <c r="F4" s="45"/>
    </row>
    <row r="5" spans="1:6" ht="30">
      <c r="A5" s="314">
        <v>1</v>
      </c>
      <c r="B5" s="315" t="s">
        <v>437</v>
      </c>
      <c r="C5" s="316">
        <f>'7. LI1'!E21</f>
        <v>2375312220.1396894</v>
      </c>
    </row>
    <row r="6" spans="1:6" s="319" customFormat="1">
      <c r="A6" s="189">
        <v>2.1</v>
      </c>
      <c r="B6" s="317" t="s">
        <v>269</v>
      </c>
      <c r="C6" s="318">
        <v>138455149.62729797</v>
      </c>
    </row>
    <row r="7" spans="1:6" s="297" customFormat="1" ht="30" outlineLevel="1">
      <c r="A7" s="320">
        <v>2.2000000000000002</v>
      </c>
      <c r="B7" s="321" t="s">
        <v>270</v>
      </c>
      <c r="C7" s="322">
        <v>258302416.995</v>
      </c>
    </row>
    <row r="8" spans="1:6" s="297" customFormat="1" ht="30">
      <c r="A8" s="320">
        <v>3</v>
      </c>
      <c r="B8" s="323" t="s">
        <v>438</v>
      </c>
      <c r="C8" s="324">
        <f>SUM(C5:C7)</f>
        <v>2772069786.7619872</v>
      </c>
    </row>
    <row r="9" spans="1:6" s="319" customFormat="1" ht="15">
      <c r="A9" s="189">
        <v>4</v>
      </c>
      <c r="B9" s="325" t="s">
        <v>266</v>
      </c>
      <c r="C9" s="318">
        <v>23334649.354401998</v>
      </c>
    </row>
    <row r="10" spans="1:6" s="297" customFormat="1" ht="30" outlineLevel="1">
      <c r="A10" s="320">
        <v>5.0999999999999996</v>
      </c>
      <c r="B10" s="321" t="s">
        <v>276</v>
      </c>
      <c r="C10" s="322">
        <v>-98282167.624564976</v>
      </c>
    </row>
    <row r="11" spans="1:6" s="297" customFormat="1" ht="30" outlineLevel="1">
      <c r="A11" s="320">
        <v>5.2</v>
      </c>
      <c r="B11" s="321" t="s">
        <v>277</v>
      </c>
      <c r="C11" s="322">
        <v>-245568439.71540001</v>
      </c>
    </row>
    <row r="12" spans="1:6" s="297" customFormat="1">
      <c r="A12" s="320">
        <v>6</v>
      </c>
      <c r="B12" s="326" t="s">
        <v>611</v>
      </c>
      <c r="C12" s="327">
        <v>19276554.999999199</v>
      </c>
    </row>
    <row r="13" spans="1:6" s="297" customFormat="1" ht="16.5" thickBot="1">
      <c r="A13" s="328">
        <v>7</v>
      </c>
      <c r="B13" s="329" t="s">
        <v>267</v>
      </c>
      <c r="C13" s="330">
        <f>SUM(C8:C12)</f>
        <v>2470830383.776423</v>
      </c>
    </row>
    <row r="15" spans="1:6" ht="30">
      <c r="B15" s="63" t="s">
        <v>612</v>
      </c>
    </row>
    <row r="17" spans="2:9" s="44" customFormat="1">
      <c r="B17" s="195"/>
      <c r="C17" s="45"/>
      <c r="D17" s="45"/>
      <c r="E17" s="45"/>
      <c r="F17" s="45"/>
      <c r="G17" s="45"/>
      <c r="H17" s="45"/>
      <c r="I17" s="45"/>
    </row>
    <row r="18" spans="2:9" s="44" customFormat="1">
      <c r="B18" s="195"/>
      <c r="C18" s="45"/>
      <c r="D18" s="45"/>
      <c r="E18" s="45"/>
      <c r="F18" s="45"/>
      <c r="G18" s="45"/>
      <c r="H18" s="45"/>
      <c r="I18" s="45"/>
    </row>
    <row r="19" spans="2:9" s="44" customFormat="1">
      <c r="B19" s="195"/>
      <c r="C19" s="45"/>
      <c r="D19" s="45"/>
      <c r="E19" s="45"/>
      <c r="F19" s="45"/>
      <c r="G19" s="45"/>
      <c r="H19" s="45"/>
      <c r="I19" s="45"/>
    </row>
    <row r="20" spans="2:9" s="44" customFormat="1">
      <c r="B20" s="331"/>
      <c r="C20" s="45"/>
      <c r="D20" s="45"/>
      <c r="E20" s="45"/>
      <c r="F20" s="45"/>
      <c r="G20" s="45"/>
      <c r="H20" s="45"/>
      <c r="I20" s="45"/>
    </row>
    <row r="21" spans="2:9" s="44" customFormat="1">
      <c r="B21" s="331"/>
      <c r="C21" s="45"/>
      <c r="D21" s="45"/>
      <c r="E21" s="45"/>
      <c r="F21" s="45"/>
      <c r="G21" s="45"/>
      <c r="H21" s="45"/>
      <c r="I21" s="45"/>
    </row>
    <row r="22" spans="2:9" s="44" customFormat="1">
      <c r="B22" s="331"/>
      <c r="C22" s="45"/>
      <c r="D22" s="45"/>
      <c r="E22" s="45"/>
      <c r="F22" s="45"/>
      <c r="G22" s="45"/>
      <c r="H22" s="45"/>
      <c r="I22" s="45"/>
    </row>
    <row r="23" spans="2:9" s="44" customFormat="1">
      <c r="B23" s="331"/>
      <c r="C23" s="45"/>
      <c r="D23" s="45"/>
      <c r="E23" s="45"/>
      <c r="F23" s="45"/>
      <c r="G23" s="45"/>
      <c r="H23" s="45"/>
      <c r="I23" s="45"/>
    </row>
    <row r="24" spans="2:9" s="44" customFormat="1">
      <c r="B24" s="331"/>
      <c r="C24" s="45"/>
      <c r="D24" s="45"/>
      <c r="E24" s="45"/>
      <c r="F24" s="45"/>
      <c r="G24" s="45"/>
      <c r="H24" s="45"/>
      <c r="I24" s="45"/>
    </row>
    <row r="25" spans="2:9" s="44" customFormat="1">
      <c r="B25" s="331"/>
      <c r="C25" s="45"/>
      <c r="D25" s="45"/>
      <c r="E25" s="45"/>
      <c r="F25" s="45"/>
      <c r="G25" s="45"/>
      <c r="H25" s="45"/>
      <c r="I25" s="45"/>
    </row>
    <row r="26" spans="2:9" s="44" customFormat="1">
      <c r="B26" s="331"/>
      <c r="C26" s="45"/>
      <c r="D26" s="45"/>
      <c r="E26" s="45"/>
      <c r="F26" s="45"/>
      <c r="G26" s="45"/>
      <c r="H26" s="45"/>
      <c r="I26" s="45"/>
    </row>
    <row r="27" spans="2:9" s="44" customFormat="1">
      <c r="B27" s="331"/>
      <c r="C27" s="45"/>
      <c r="D27" s="45"/>
      <c r="E27" s="45"/>
      <c r="F27" s="45"/>
      <c r="G27" s="45"/>
      <c r="H27" s="45"/>
      <c r="I27" s="45"/>
    </row>
    <row r="28" spans="2:9" s="44" customFormat="1">
      <c r="B28" s="331"/>
      <c r="C28" s="45"/>
      <c r="D28" s="45"/>
      <c r="E28" s="45"/>
      <c r="F28" s="45"/>
      <c r="G28" s="45"/>
      <c r="H28" s="45"/>
      <c r="I28" s="45"/>
    </row>
    <row r="29" spans="2:9" s="44" customFormat="1">
      <c r="B29" s="331"/>
      <c r="C29" s="45"/>
      <c r="D29" s="45"/>
      <c r="E29" s="45"/>
      <c r="F29" s="45"/>
      <c r="G29" s="45"/>
      <c r="H29" s="45"/>
      <c r="I29" s="45"/>
    </row>
    <row r="30" spans="2:9" s="44" customFormat="1">
      <c r="B30" s="331"/>
      <c r="C30" s="45"/>
      <c r="D30" s="45"/>
      <c r="E30" s="45"/>
      <c r="F30" s="45"/>
      <c r="G30" s="45"/>
      <c r="H30" s="45"/>
      <c r="I30" s="45"/>
    </row>
    <row r="31" spans="2:9" s="44" customFormat="1">
      <c r="B31" s="331"/>
      <c r="C31" s="45"/>
      <c r="D31" s="45"/>
      <c r="E31" s="45"/>
      <c r="F31" s="45"/>
      <c r="G31" s="45"/>
      <c r="H31" s="45"/>
      <c r="I31" s="45"/>
    </row>
    <row r="32" spans="2:9" s="44" customFormat="1">
      <c r="B32" s="331"/>
      <c r="C32" s="45"/>
      <c r="D32" s="45"/>
      <c r="E32" s="45"/>
      <c r="F32" s="45"/>
      <c r="G32" s="45"/>
      <c r="H32" s="45"/>
      <c r="I32" s="45"/>
    </row>
    <row r="33" spans="2:9" s="44" customFormat="1">
      <c r="B33" s="331"/>
      <c r="C33" s="45"/>
      <c r="D33" s="45"/>
      <c r="E33" s="45"/>
      <c r="F33" s="45"/>
      <c r="G33" s="45"/>
      <c r="H33" s="45"/>
      <c r="I33" s="45"/>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3"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aZyauwKR95nrC6iHI5FHbrZLagoZ1kTWwZbiA1VtLMQ=</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jmXAJePJjVifX9CeeWAy4klTuxi4nBiUUfixFT1SmRs=</DigestValue>
    </Reference>
  </SignedInfo>
  <SignatureValue>RvAh1/RtkFJIVLXHs3EzBJPOzbIEDDuodpkI5ux3Taaw/M35UOpHbVh7sVdMCf8mljqsubGIcFGj
YTCHoFnoYm045bZk9XpLrMqS3az8CAtbR7EVjOvh/EZKLD/rO6VKizeQzwPklAiZJRf6iPC9kAeY
Bcs80wJ/OQcd8Eoi9duSRi0VohRx+mo4r/9lUCMXHedQvojsPl4C6jgvmwy1Tlvow3PLvF52el77
A3sjbMY6Ibj50V7JtCa7d2kD/ia6mCvPo6wAiucBELc28O4TnIpZMtLEovVJaDmaE9QPcRQhx2x1
/8kUh2UhrgPJkbMJbQH+EDNddbhbdNIMvGx8xQ==</SignatureValue>
  <KeyInfo>
    <X509Data>
      <X509Certificate>MIIGOjCCBSKgAwIBAgIKcePTfAACAAEQOjANBgkqhkiG9w0BAQsFADBKMRIwEAYKCZImiZPyLGQBGRYCZ2UxEzARBgoJkiaJk/IsZAEZFgNuYmcxHzAdBgNVBAMTFk5CRyBDbGFzcyAyIElOVCBTdWIgQ0EwHhcNMTkwMjI2MTIyODMxWhcNMjEwMjI1MTIyODMxWjA4MRgwFgYDVQQKEw9KU0MgTGliZXR5IEJhbmsxHDAaBgNVBAMTE0JMQiAtIE5vZGFyIFRzb21haWEwggEiMA0GCSqGSIb3DQEBAQUAA4IBDwAwggEKAoIBAQDQwoTITr1vmJtk/MzzjDFnwTYq/wOIK7vuPF7aUvBXF0JRcTA/70m2eschrWDkLy6QVJjbG6deanUqpttJ4WpyH0XERarnBw4CHP3BBJfs3XszcwgfJx89qQUB4gMInbm8l4llOqFH/j1MuqCJGO/Cxq31kPgWjn1GbdgjMxTojRGdH9mLA2UYa2JgoCv38uMwUAmVMevSQl3ZV7WLsYD2x7reIToIKT3h0weJILJUiANhbM88ZqToEnPfRhGLJauA7emFXXvs996PyndphaRZJUQhLkeoUYMJlBGO6UTzRMI3kSuc5t6iX+IVbx0a+mvp73b/M8FUXijLzyOq4G/5AgMBAAGjggMyMIIDLjA8BgkrBgEEAYI3FQcELzAtBiUrBgEEAYI3FQjmsmCDjfVEhoGZCYO4oUqDvoRxBIPEkTOEg4hdAgFkAgEjMB0GA1UdJQQWMBQGCCsGAQUFBwMCBggrBgEFBQcDBDALBgNVHQ8EBAMCB4AwJwYJKwYBBAGCNxUKBBowGDAKBggrBgEFBQcDAjAKBggrBgEFBQcDBDAdBgNVHQ4EFgQU8CjPxT7t2OQJjVQFpiMlqpIvNb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4yCbjKLegggOGStXTKk3yUeYK+/9h1VUK/SYLrVLbQW9um/ypV+eouokj+Whwk4nEQEmuYL5kBL/T1LGPAbtkAZMM8AomM1ihgcBCcWJLK9ZZ2M/DwRUiuMR2+9wu3fb7qN6CR8NvKJcEFBV6BcgRXUcgQrOJJomUaa7aXGdGHYrp/LlnzrvZRwK7rKmAaSoZk9ZBNgdUIUVVEP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xprfgnvBU6Kf2E/xnL62xjWXVVCvyMbTNcDFXygNWPc=</DigestValue>
      </Reference>
      <Reference URI="/xl/drawings/drawing1.xml?ContentType=application/vnd.openxmlformats-officedocument.drawing+xml">
        <DigestMethod Algorithm="http://www.w3.org/2001/04/xmlenc#sha256"/>
        <DigestValue>zUMwFaDZsFdlZu2ihqSvTSAfvXIHeFO0bBz+FhEuCGk=</DigestValue>
      </Reference>
      <Reference URI="/xl/drawings/drawing2.xml?ContentType=application/vnd.openxmlformats-officedocument.drawing+xml">
        <DigestMethod Algorithm="http://www.w3.org/2001/04/xmlenc#sha256"/>
        <DigestValue>5BQnNyWPt2kEr4nLuZflqdtwJq9ETZ222ZcF3D+lu3k=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4jl4PlBNcdICM7BABDQid3aEsw3WMxOGR/HbL5O5MI4=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HuPXSmJlU+8DUJXJfDJqiX4ticDieu24svan5XFkZ3w=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USpPBmd+lLVulaw5O3bMoAm3gPWj7l493cUEGuUyT34=</DigestValue>
      </Reference>
      <Reference URI="/xl/printerSettings/printerSettings10.bin?ContentType=application/vnd.openxmlformats-officedocument.spreadsheetml.printerSettings">
        <DigestMethod Algorithm="http://www.w3.org/2001/04/xmlenc#sha256"/>
        <DigestValue>USpPBmd+lLVulaw5O3bMoAm3gPWj7l493cUEGuUyT34=</DigestValue>
      </Reference>
      <Reference URI="/xl/printerSettings/printerSettings11.bin?ContentType=application/vnd.openxmlformats-officedocument.spreadsheetml.printerSettings">
        <DigestMethod Algorithm="http://www.w3.org/2001/04/xmlenc#sha256"/>
        <DigestValue>USpPBmd+lLVulaw5O3bMoAm3gPWj7l493cUEGuUyT34=</DigestValue>
      </Reference>
      <Reference URI="/xl/printerSettings/printerSettings12.bin?ContentType=application/vnd.openxmlformats-officedocument.spreadsheetml.printerSettings">
        <DigestMethod Algorithm="http://www.w3.org/2001/04/xmlenc#sha256"/>
        <DigestValue>USpPBmd+lLVulaw5O3bMoAm3gPWj7l493cUEGuUyT34=</DigestValue>
      </Reference>
      <Reference URI="/xl/printerSettings/printerSettings13.bin?ContentType=application/vnd.openxmlformats-officedocument.spreadsheetml.printerSettings">
        <DigestMethod Algorithm="http://www.w3.org/2001/04/xmlenc#sha256"/>
        <DigestValue>USpPBmd+lLVulaw5O3bMoAm3gPWj7l493cUEGuUyT34=</DigestValue>
      </Reference>
      <Reference URI="/xl/printerSettings/printerSettings14.bin?ContentType=application/vnd.openxmlformats-officedocument.spreadsheetml.printerSettings">
        <DigestMethod Algorithm="http://www.w3.org/2001/04/xmlenc#sha256"/>
        <DigestValue>USpPBmd+lLVulaw5O3bMoAm3gPWj7l493cUEGuUyT34=</DigestValue>
      </Reference>
      <Reference URI="/xl/printerSettings/printerSettings15.bin?ContentType=application/vnd.openxmlformats-officedocument.spreadsheetml.printerSettings">
        <DigestMethod Algorithm="http://www.w3.org/2001/04/xmlenc#sha256"/>
        <DigestValue>USpPBmd+lLVulaw5O3bMoAm3gPWj7l493cUEGuUyT34=</DigestValue>
      </Reference>
      <Reference URI="/xl/printerSettings/printerSettings16.bin?ContentType=application/vnd.openxmlformats-officedocument.spreadsheetml.printerSettings">
        <DigestMethod Algorithm="http://www.w3.org/2001/04/xmlenc#sha256"/>
        <DigestValue>USpPBmd+lLVulaw5O3bMoAm3gPWj7l493cUEGuUyT34=</DigestValue>
      </Reference>
      <Reference URI="/xl/printerSettings/printerSettings17.bin?ContentType=application/vnd.openxmlformats-officedocument.spreadsheetml.printerSettings">
        <DigestMethod Algorithm="http://www.w3.org/2001/04/xmlenc#sha256"/>
        <DigestValue>USpPBmd+lLVulaw5O3bMoAm3gPWj7l493cUEGuUyT34=</DigestValue>
      </Reference>
      <Reference URI="/xl/printerSettings/printerSettings18.bin?ContentType=application/vnd.openxmlformats-officedocument.spreadsheetml.printerSettings">
        <DigestMethod Algorithm="http://www.w3.org/2001/04/xmlenc#sha256"/>
        <DigestValue>QTPcYV2odkFE3Efgv0bORiNxXhn8jrnq1cd26l93omA=</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USpPBmd+lLVulaw5O3bMoAm3gPWj7l493cUEGuUyT34=</DigestValue>
      </Reference>
      <Reference URI="/xl/printerSettings/printerSettings3.bin?ContentType=application/vnd.openxmlformats-officedocument.spreadsheetml.printerSettings">
        <DigestMethod Algorithm="http://www.w3.org/2001/04/xmlenc#sha256"/>
        <DigestValue>USpPBmd+lLVulaw5O3bMoAm3gPWj7l493cUEGuUyT34=</DigestValue>
      </Reference>
      <Reference URI="/xl/printerSettings/printerSettings4.bin?ContentType=application/vnd.openxmlformats-officedocument.spreadsheetml.printerSettings">
        <DigestMethod Algorithm="http://www.w3.org/2001/04/xmlenc#sha256"/>
        <DigestValue>USpPBmd+lLVulaw5O3bMoAm3gPWj7l493cUEGuUyT34=</DigestValue>
      </Reference>
      <Reference URI="/xl/printerSettings/printerSettings5.bin?ContentType=application/vnd.openxmlformats-officedocument.spreadsheetml.printerSettings">
        <DigestMethod Algorithm="http://www.w3.org/2001/04/xmlenc#sha256"/>
        <DigestValue>USpPBmd+lLVulaw5O3bMoAm3gPWj7l493cUEGuUyT34=</DigestValue>
      </Reference>
      <Reference URI="/xl/printerSettings/printerSettings6.bin?ContentType=application/vnd.openxmlformats-officedocument.spreadsheetml.printerSettings">
        <DigestMethod Algorithm="http://www.w3.org/2001/04/xmlenc#sha256"/>
        <DigestValue>USpPBmd+lLVulaw5O3bMoAm3gPWj7l493cUEGuUyT34=</DigestValue>
      </Reference>
      <Reference URI="/xl/printerSettings/printerSettings7.bin?ContentType=application/vnd.openxmlformats-officedocument.spreadsheetml.printerSettings">
        <DigestMethod Algorithm="http://www.w3.org/2001/04/xmlenc#sha256"/>
        <DigestValue>USpPBmd+lLVulaw5O3bMoAm3gPWj7l493cUEGuUyT34=</DigestValue>
      </Reference>
      <Reference URI="/xl/printerSettings/printerSettings8.bin?ContentType=application/vnd.openxmlformats-officedocument.spreadsheetml.printerSettings">
        <DigestMethod Algorithm="http://www.w3.org/2001/04/xmlenc#sha256"/>
        <DigestValue>USpPBmd+lLVulaw5O3bMoAm3gPWj7l493cUEGuUyT34=</DigestValue>
      </Reference>
      <Reference URI="/xl/printerSettings/printerSettings9.bin?ContentType=application/vnd.openxmlformats-officedocument.spreadsheetml.printerSettings">
        <DigestMethod Algorithm="http://www.w3.org/2001/04/xmlenc#sha256"/>
        <DigestValue>USpPBmd+lLVulaw5O3bMoAm3gPWj7l493cUEGuUyT34=</DigestValue>
      </Reference>
      <Reference URI="/xl/sharedStrings.xml?ContentType=application/vnd.openxmlformats-officedocument.spreadsheetml.sharedStrings+xml">
        <DigestMethod Algorithm="http://www.w3.org/2001/04/xmlenc#sha256"/>
        <DigestValue>AdINaKuGRNjT2LgGdOQlHXYC4R2UXGruiIhbAOFdgAI=</DigestValue>
      </Reference>
      <Reference URI="/xl/styles.xml?ContentType=application/vnd.openxmlformats-officedocument.spreadsheetml.styles+xml">
        <DigestMethod Algorithm="http://www.w3.org/2001/04/xmlenc#sha256"/>
        <DigestValue>vX9oMKdoa2O77VGtX4qL+oGNX/jwpW/X9YjhLkxxLn4=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HVhAooz/rHsoxwwcMPvEdxHaB8bfijiMCvqhsl4tGx4=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bq9/E3B57dCOIKc743catH6n7nP4xphWah6wLKeAOzA=</DigestValue>
      </Reference>
      <Reference URI="/xl/worksheets/sheet10.xml?ContentType=application/vnd.openxmlformats-officedocument.spreadsheetml.worksheet+xml">
        <DigestMethod Algorithm="http://www.w3.org/2001/04/xmlenc#sha256"/>
        <DigestValue>ztL0Ncay2rC4Ja2CFY1oMHftWbMWwfgAFv0EkxEQPRo=</DigestValue>
      </Reference>
      <Reference URI="/xl/worksheets/sheet11.xml?ContentType=application/vnd.openxmlformats-officedocument.spreadsheetml.worksheet+xml">
        <DigestMethod Algorithm="http://www.w3.org/2001/04/xmlenc#sha256"/>
        <DigestValue>KTJ7p2LwLGXsFaQ+nTY9928dXRPQXzjYLKFaFiTTpvs=</DigestValue>
      </Reference>
      <Reference URI="/xl/worksheets/sheet12.xml?ContentType=application/vnd.openxmlformats-officedocument.spreadsheetml.worksheet+xml">
        <DigestMethod Algorithm="http://www.w3.org/2001/04/xmlenc#sha256"/>
        <DigestValue>NsRmUSQLQ7lfvei1dM9WrWuVxAjLh1oSyyDR00kCzv8=</DigestValue>
      </Reference>
      <Reference URI="/xl/worksheets/sheet13.xml?ContentType=application/vnd.openxmlformats-officedocument.spreadsheetml.worksheet+xml">
        <DigestMethod Algorithm="http://www.w3.org/2001/04/xmlenc#sha256"/>
        <DigestValue>8Xm5ouxTFeyVFtBtELApwp/Y5pRx4odgZManVD5l8dg=</DigestValue>
      </Reference>
      <Reference URI="/xl/worksheets/sheet14.xml?ContentType=application/vnd.openxmlformats-officedocument.spreadsheetml.worksheet+xml">
        <DigestMethod Algorithm="http://www.w3.org/2001/04/xmlenc#sha256"/>
        <DigestValue>/1UJ0gGspfUkhzBCd9zJpBu21KHjySKAlIieeop3bMQ=</DigestValue>
      </Reference>
      <Reference URI="/xl/worksheets/sheet15.xml?ContentType=application/vnd.openxmlformats-officedocument.spreadsheetml.worksheet+xml">
        <DigestMethod Algorithm="http://www.w3.org/2001/04/xmlenc#sha256"/>
        <DigestValue>Hk3yCmwbwQc9VIarwD4sRRWatuipsBoKBuSVtjnAVJo=</DigestValue>
      </Reference>
      <Reference URI="/xl/worksheets/sheet16.xml?ContentType=application/vnd.openxmlformats-officedocument.spreadsheetml.worksheet+xml">
        <DigestMethod Algorithm="http://www.w3.org/2001/04/xmlenc#sha256"/>
        <DigestValue>KdfQWdFmlgj+kNycPrPR5g89WaEscR3tAUP+Q9hXIK0=</DigestValue>
      </Reference>
      <Reference URI="/xl/worksheets/sheet17.xml?ContentType=application/vnd.openxmlformats-officedocument.spreadsheetml.worksheet+xml">
        <DigestMethod Algorithm="http://www.w3.org/2001/04/xmlenc#sha256"/>
        <DigestValue>j72Lyud+TxGZCI5R5DxXdAaBZ0MFWJS9/hms3vu2zts=</DigestValue>
      </Reference>
      <Reference URI="/xl/worksheets/sheet18.xml?ContentType=application/vnd.openxmlformats-officedocument.spreadsheetml.worksheet+xml">
        <DigestMethod Algorithm="http://www.w3.org/2001/04/xmlenc#sha256"/>
        <DigestValue>/N0lWU6d/s9dRHrmgYzKAZ7wecCm+Mfs4WsSGE+GT9A=</DigestValue>
      </Reference>
      <Reference URI="/xl/worksheets/sheet19.xml?ContentType=application/vnd.openxmlformats-officedocument.spreadsheetml.worksheet+xml">
        <DigestMethod Algorithm="http://www.w3.org/2001/04/xmlenc#sha256"/>
        <DigestValue>2lUzgbQzc7QvsPqSqypHfqqYsyAfIBKvROoTo+u0B38=</DigestValue>
      </Reference>
      <Reference URI="/xl/worksheets/sheet2.xml?ContentType=application/vnd.openxmlformats-officedocument.spreadsheetml.worksheet+xml">
        <DigestMethod Algorithm="http://www.w3.org/2001/04/xmlenc#sha256"/>
        <DigestValue>LhErsRGTU5/e844vJcc5Otr7jDngIm2mGrVIAetU1x0=</DigestValue>
      </Reference>
      <Reference URI="/xl/worksheets/sheet3.xml?ContentType=application/vnd.openxmlformats-officedocument.spreadsheetml.worksheet+xml">
        <DigestMethod Algorithm="http://www.w3.org/2001/04/xmlenc#sha256"/>
        <DigestValue>FMUZykDOBqDOzSoj1bM58NwZi+Z8koVRd/wNJJGOtWg=</DigestValue>
      </Reference>
      <Reference URI="/xl/worksheets/sheet4.xml?ContentType=application/vnd.openxmlformats-officedocument.spreadsheetml.worksheet+xml">
        <DigestMethod Algorithm="http://www.w3.org/2001/04/xmlenc#sha256"/>
        <DigestValue>7tC8F9ZmCGiiD5D8ymFMRYnDvZBo9j4ScFyvoivp948=</DigestValue>
      </Reference>
      <Reference URI="/xl/worksheets/sheet5.xml?ContentType=application/vnd.openxmlformats-officedocument.spreadsheetml.worksheet+xml">
        <DigestMethod Algorithm="http://www.w3.org/2001/04/xmlenc#sha256"/>
        <DigestValue>3j6uQ9BY4+cYsUkjSOvN8epV08Xo5THkzh9pe0zTKBw=</DigestValue>
      </Reference>
      <Reference URI="/xl/worksheets/sheet6.xml?ContentType=application/vnd.openxmlformats-officedocument.spreadsheetml.worksheet+xml">
        <DigestMethod Algorithm="http://www.w3.org/2001/04/xmlenc#sha256"/>
        <DigestValue>VjIsuu1Emp8wiIIXDrZzUvU26pTHGHJeWlnVZLRFNpI=</DigestValue>
      </Reference>
      <Reference URI="/xl/worksheets/sheet7.xml?ContentType=application/vnd.openxmlformats-officedocument.spreadsheetml.worksheet+xml">
        <DigestMethod Algorithm="http://www.w3.org/2001/04/xmlenc#sha256"/>
        <DigestValue>0akUnevy9hH/znDBNQyM0zyvEvafdAK/aBFUOD7VDfM=</DigestValue>
      </Reference>
      <Reference URI="/xl/worksheets/sheet8.xml?ContentType=application/vnd.openxmlformats-officedocument.spreadsheetml.worksheet+xml">
        <DigestMethod Algorithm="http://www.w3.org/2001/04/xmlenc#sha256"/>
        <DigestValue>SJHrSZmMCngL/iEpjJ1NVoHdO9UR9ZqJO4QqsmClfjs=</DigestValue>
      </Reference>
      <Reference URI="/xl/worksheets/sheet9.xml?ContentType=application/vnd.openxmlformats-officedocument.spreadsheetml.worksheet+xml">
        <DigestMethod Algorithm="http://www.w3.org/2001/04/xmlenc#sha256"/>
        <DigestValue>YYuvBUPE5rZ3Na+I3hcHfekKAwX4K0bhItod6RCxcYI=</DigestValue>
      </Reference>
    </Manifest>
    <SignatureProperties>
      <SignatureProperty Id="idSignatureTime" Target="#idPackageSignature">
        <mdssi:SignatureTime xmlns:mdssi="http://schemas.openxmlformats.org/package/2006/digital-signature">
          <mdssi:Format>YYYY-MM-DDThh:mm:ssTZD</mdssi:Format>
          <mdssi:Value>2020-07-29T08:43:15Z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2020-07-29T08:43:15Z</xd:SigningTime>
          <xd:SigningCertificate>
            <xd:Cert>
              <xd:CertDigest>
                <DigestMethod Algorithm="http://www.w3.org/2001/04/xmlenc#sha256"/>
                <DigestValue>5SfvUCnHzO5+o/WsxITNbOIgZa5KHUEaer7dlxwLx+A=</DigestValue>
              </xd:CertDigest>
              <xd:IssuerSerial>
                <X509IssuerName>CN=NBG Class 2 INT Sub CA, DC=nbg, DC=ge</X509IssuerName>
                <X509SerialNumber>537830062524249682284602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gtIsa0qJ1KEtXHdpg/28DfQ0uyCnw+nXvMA5ANxVqb0=</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sR5n5O36Gpv1L/1G9sk0z27FOtbrLGbz4aZaetkgdr0=</DigestValue>
    </Reference>
  </SignedInfo>
  <SignatureValue>hbREsJzyFKJ0bknW7S6qm+pEXZylmLIU/V6wkw6psIFytTNUZxRCekTVgcbdW34QbpA+a2693/jz
B1z84tbslrwLlvmj44oNGQ3KYNJltPE+E175QgGcJqoOH1z/RpUkKrYNKFSnYRXXwmuFGrWxY8PW
e9mANR6cOukSTiYLFo7GGkyljZsDAUBKjFcwaGys4fkNGFCNlrF7dS8vytV7wfD85u0qHu2xXylE
h9gJ9ajikJ+FMIIsuoM8xSKL8rXf07fTIGtq9QKf11E2FOm6BO16n3ayMPB+02P36+WPi029tz5J
ohd4PhQJVL2lnCTprk8yZc0Jdeb+B/C+6DfsRw==</SignatureValue>
  <KeyInfo>
    <X509Data>
      <X509Certificate>MIIGPDCCBSSgAwIBAgIKcaFonQACAAF7UzANBgkqhkiG9w0BAQsFADBKMRIwEAYKCZImiZPyLGQBGRYCZ2UxEzARBgoJkiaJk/IsZAEZFgNuYmcxHzAdBgNVBAMTFk5CRyBDbGFzcyAyIElOVCBTdWIgQ0EwHhcNMjAwNDE1MDczNjE5WhcNMjExMjIyMDk0NjU2WjA6MRgwFgYDVQQKEw9KU0MgTGliZXR5IEJhbmsxHjAcBgNVBAMTFUJMQiAtIERhdmlkIFRzaWtsYXVyaTCCASIwDQYJKoZIhvcNAQEBBQADggEPADCCAQoCggEBAN6J8pyxzY+BK9nqOh2sm91CpP83MfhpbLN9fHQNBA8sPn7fl6vR31+CVAV7aej+YHAnsg9ra4J8eVf+0TPr9ws63aVKdK7my50sQCIZSxPtq1QQjHTE4l9UsDsOLg+aPFoaFjK9mEC/WjHwO3/p3+wM6ThU+G3m2txjiiLjLMT5+Ka77cYhBUdtyuhsFzfOmJRNKJJzH4zYlDZrzfOM2/VV2+z8yZnvpoZAERiEUG6BjRuUYXG2b/WYg03OI7ymMRzEDOLdgeDpGZR2l/TdCLzIZiF3gsc1WlSjaBqktkPpjXZ1M6WwYzCDSW0qUxsa/0ohRqptJ+Me3sCLIuQH0kECAwEAAaOCAzIwggMuMDwGCSsGAQQBgjcVBwQvMC0GJSsGAQQBgjcVCOayYION9USGgZkJg7ihSoO+hHEEg8SRM4SDiF0CAWQCASMwHQYDVR0lBBYwFAYIKwYBBQUHAwIGCCsGAQUFBwMEMAsGA1UdDwQEAwIHgDAnBgkrBgEEAYI3FQoEGjAYMAoGCCsGAQUFBwMCMAoGCCsGAQUFBwMEMB0GA1UdDgQWBBTekevho0BU+cWz/lVTIDf0UkxFk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EBLAZ0H388xQn+ZzwHl3R+Gdsxh4jZ4maS6Y0s+v1Mw1jfo2jxm364b8mV0mscG69QvoUIZzDKMTf7AKnWmPJ9EL9BtO3ZJKB8fsgYDTsTN4Lei6e53+Go+TRQw8FTeKWPztYx9go+N4UDlT65AhYMcYbaUxosAdul7eIsi9+Q4kXah5ixHx0HIln9Fb5M2qXdNYypD2+s6LcNVcLDcddrurDXoqO23O3OTN6f+0dgEb28nKUpwmReek5//89Evc1ey+va4KWNWsUQWwR7ZigCY508b9TLSHrIo1v7GZQqpRP4/jEUynyoBUDHqXLt5x2uZnrO3XI7EOpRDMbKI2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xprfgnvBU6Kf2E/xnL62xjWXVVCvyMbTNcDFXygNWPc=</DigestValue>
      </Reference>
      <Reference URI="/xl/drawings/drawing1.xml?ContentType=application/vnd.openxmlformats-officedocument.drawing+xml">
        <DigestMethod Algorithm="http://www.w3.org/2001/04/xmlenc#sha256"/>
        <DigestValue>zUMwFaDZsFdlZu2ihqSvTSAfvXIHeFO0bBz+FhEuCGk=</DigestValue>
      </Reference>
      <Reference URI="/xl/drawings/drawing2.xml?ContentType=application/vnd.openxmlformats-officedocument.drawing+xml">
        <DigestMethod Algorithm="http://www.w3.org/2001/04/xmlenc#sha256"/>
        <DigestValue>5BQnNyWPt2kEr4nLuZflqdtwJq9ETZ222ZcF3D+lu3k=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4jl4PlBNcdICM7BABDQid3aEsw3WMxOGR/HbL5O5MI4=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HuPXSmJlU+8DUJXJfDJqiX4ticDieu24svan5XFkZ3w=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USpPBmd+lLVulaw5O3bMoAm3gPWj7l493cUEGuUyT34=</DigestValue>
      </Reference>
      <Reference URI="/xl/printerSettings/printerSettings10.bin?ContentType=application/vnd.openxmlformats-officedocument.spreadsheetml.printerSettings">
        <DigestMethod Algorithm="http://www.w3.org/2001/04/xmlenc#sha256"/>
        <DigestValue>USpPBmd+lLVulaw5O3bMoAm3gPWj7l493cUEGuUyT34=</DigestValue>
      </Reference>
      <Reference URI="/xl/printerSettings/printerSettings11.bin?ContentType=application/vnd.openxmlformats-officedocument.spreadsheetml.printerSettings">
        <DigestMethod Algorithm="http://www.w3.org/2001/04/xmlenc#sha256"/>
        <DigestValue>USpPBmd+lLVulaw5O3bMoAm3gPWj7l493cUEGuUyT34=</DigestValue>
      </Reference>
      <Reference URI="/xl/printerSettings/printerSettings12.bin?ContentType=application/vnd.openxmlformats-officedocument.spreadsheetml.printerSettings">
        <DigestMethod Algorithm="http://www.w3.org/2001/04/xmlenc#sha256"/>
        <DigestValue>USpPBmd+lLVulaw5O3bMoAm3gPWj7l493cUEGuUyT34=</DigestValue>
      </Reference>
      <Reference URI="/xl/printerSettings/printerSettings13.bin?ContentType=application/vnd.openxmlformats-officedocument.spreadsheetml.printerSettings">
        <DigestMethod Algorithm="http://www.w3.org/2001/04/xmlenc#sha256"/>
        <DigestValue>USpPBmd+lLVulaw5O3bMoAm3gPWj7l493cUEGuUyT34=</DigestValue>
      </Reference>
      <Reference URI="/xl/printerSettings/printerSettings14.bin?ContentType=application/vnd.openxmlformats-officedocument.spreadsheetml.printerSettings">
        <DigestMethod Algorithm="http://www.w3.org/2001/04/xmlenc#sha256"/>
        <DigestValue>USpPBmd+lLVulaw5O3bMoAm3gPWj7l493cUEGuUyT34=</DigestValue>
      </Reference>
      <Reference URI="/xl/printerSettings/printerSettings15.bin?ContentType=application/vnd.openxmlformats-officedocument.spreadsheetml.printerSettings">
        <DigestMethod Algorithm="http://www.w3.org/2001/04/xmlenc#sha256"/>
        <DigestValue>USpPBmd+lLVulaw5O3bMoAm3gPWj7l493cUEGuUyT34=</DigestValue>
      </Reference>
      <Reference URI="/xl/printerSettings/printerSettings16.bin?ContentType=application/vnd.openxmlformats-officedocument.spreadsheetml.printerSettings">
        <DigestMethod Algorithm="http://www.w3.org/2001/04/xmlenc#sha256"/>
        <DigestValue>USpPBmd+lLVulaw5O3bMoAm3gPWj7l493cUEGuUyT34=</DigestValue>
      </Reference>
      <Reference URI="/xl/printerSettings/printerSettings17.bin?ContentType=application/vnd.openxmlformats-officedocument.spreadsheetml.printerSettings">
        <DigestMethod Algorithm="http://www.w3.org/2001/04/xmlenc#sha256"/>
        <DigestValue>USpPBmd+lLVulaw5O3bMoAm3gPWj7l493cUEGuUyT34=</DigestValue>
      </Reference>
      <Reference URI="/xl/printerSettings/printerSettings18.bin?ContentType=application/vnd.openxmlformats-officedocument.spreadsheetml.printerSettings">
        <DigestMethod Algorithm="http://www.w3.org/2001/04/xmlenc#sha256"/>
        <DigestValue>QTPcYV2odkFE3Efgv0bORiNxXhn8jrnq1cd26l93omA=</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USpPBmd+lLVulaw5O3bMoAm3gPWj7l493cUEGuUyT34=</DigestValue>
      </Reference>
      <Reference URI="/xl/printerSettings/printerSettings3.bin?ContentType=application/vnd.openxmlformats-officedocument.spreadsheetml.printerSettings">
        <DigestMethod Algorithm="http://www.w3.org/2001/04/xmlenc#sha256"/>
        <DigestValue>USpPBmd+lLVulaw5O3bMoAm3gPWj7l493cUEGuUyT34=</DigestValue>
      </Reference>
      <Reference URI="/xl/printerSettings/printerSettings4.bin?ContentType=application/vnd.openxmlformats-officedocument.spreadsheetml.printerSettings">
        <DigestMethod Algorithm="http://www.w3.org/2001/04/xmlenc#sha256"/>
        <DigestValue>USpPBmd+lLVulaw5O3bMoAm3gPWj7l493cUEGuUyT34=</DigestValue>
      </Reference>
      <Reference URI="/xl/printerSettings/printerSettings5.bin?ContentType=application/vnd.openxmlformats-officedocument.spreadsheetml.printerSettings">
        <DigestMethod Algorithm="http://www.w3.org/2001/04/xmlenc#sha256"/>
        <DigestValue>USpPBmd+lLVulaw5O3bMoAm3gPWj7l493cUEGuUyT34=</DigestValue>
      </Reference>
      <Reference URI="/xl/printerSettings/printerSettings6.bin?ContentType=application/vnd.openxmlformats-officedocument.spreadsheetml.printerSettings">
        <DigestMethod Algorithm="http://www.w3.org/2001/04/xmlenc#sha256"/>
        <DigestValue>USpPBmd+lLVulaw5O3bMoAm3gPWj7l493cUEGuUyT34=</DigestValue>
      </Reference>
      <Reference URI="/xl/printerSettings/printerSettings7.bin?ContentType=application/vnd.openxmlformats-officedocument.spreadsheetml.printerSettings">
        <DigestMethod Algorithm="http://www.w3.org/2001/04/xmlenc#sha256"/>
        <DigestValue>USpPBmd+lLVulaw5O3bMoAm3gPWj7l493cUEGuUyT34=</DigestValue>
      </Reference>
      <Reference URI="/xl/printerSettings/printerSettings8.bin?ContentType=application/vnd.openxmlformats-officedocument.spreadsheetml.printerSettings">
        <DigestMethod Algorithm="http://www.w3.org/2001/04/xmlenc#sha256"/>
        <DigestValue>USpPBmd+lLVulaw5O3bMoAm3gPWj7l493cUEGuUyT34=</DigestValue>
      </Reference>
      <Reference URI="/xl/printerSettings/printerSettings9.bin?ContentType=application/vnd.openxmlformats-officedocument.spreadsheetml.printerSettings">
        <DigestMethod Algorithm="http://www.w3.org/2001/04/xmlenc#sha256"/>
        <DigestValue>USpPBmd+lLVulaw5O3bMoAm3gPWj7l493cUEGuUyT34=</DigestValue>
      </Reference>
      <Reference URI="/xl/sharedStrings.xml?ContentType=application/vnd.openxmlformats-officedocument.spreadsheetml.sharedStrings+xml">
        <DigestMethod Algorithm="http://www.w3.org/2001/04/xmlenc#sha256"/>
        <DigestValue>AdINaKuGRNjT2LgGdOQlHXYC4R2UXGruiIhbAOFdgAI=</DigestValue>
      </Reference>
      <Reference URI="/xl/styles.xml?ContentType=application/vnd.openxmlformats-officedocument.spreadsheetml.styles+xml">
        <DigestMethod Algorithm="http://www.w3.org/2001/04/xmlenc#sha256"/>
        <DigestValue>vX9oMKdoa2O77VGtX4qL+oGNX/jwpW/X9YjhLkxxLn4=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HVhAooz/rHsoxwwcMPvEdxHaB8bfijiMCvqhsl4tGx4=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bq9/E3B57dCOIKc743catH6n7nP4xphWah6wLKeAOzA=</DigestValue>
      </Reference>
      <Reference URI="/xl/worksheets/sheet10.xml?ContentType=application/vnd.openxmlformats-officedocument.spreadsheetml.worksheet+xml">
        <DigestMethod Algorithm="http://www.w3.org/2001/04/xmlenc#sha256"/>
        <DigestValue>ztL0Ncay2rC4Ja2CFY1oMHftWbMWwfgAFv0EkxEQPRo=</DigestValue>
      </Reference>
      <Reference URI="/xl/worksheets/sheet11.xml?ContentType=application/vnd.openxmlformats-officedocument.spreadsheetml.worksheet+xml">
        <DigestMethod Algorithm="http://www.w3.org/2001/04/xmlenc#sha256"/>
        <DigestValue>KTJ7p2LwLGXsFaQ+nTY9928dXRPQXzjYLKFaFiTTpvs=</DigestValue>
      </Reference>
      <Reference URI="/xl/worksheets/sheet12.xml?ContentType=application/vnd.openxmlformats-officedocument.spreadsheetml.worksheet+xml">
        <DigestMethod Algorithm="http://www.w3.org/2001/04/xmlenc#sha256"/>
        <DigestValue>NsRmUSQLQ7lfvei1dM9WrWuVxAjLh1oSyyDR00kCzv8=</DigestValue>
      </Reference>
      <Reference URI="/xl/worksheets/sheet13.xml?ContentType=application/vnd.openxmlformats-officedocument.spreadsheetml.worksheet+xml">
        <DigestMethod Algorithm="http://www.w3.org/2001/04/xmlenc#sha256"/>
        <DigestValue>8Xm5ouxTFeyVFtBtELApwp/Y5pRx4odgZManVD5l8dg=</DigestValue>
      </Reference>
      <Reference URI="/xl/worksheets/sheet14.xml?ContentType=application/vnd.openxmlformats-officedocument.spreadsheetml.worksheet+xml">
        <DigestMethod Algorithm="http://www.w3.org/2001/04/xmlenc#sha256"/>
        <DigestValue>/1UJ0gGspfUkhzBCd9zJpBu21KHjySKAlIieeop3bMQ=</DigestValue>
      </Reference>
      <Reference URI="/xl/worksheets/sheet15.xml?ContentType=application/vnd.openxmlformats-officedocument.spreadsheetml.worksheet+xml">
        <DigestMethod Algorithm="http://www.w3.org/2001/04/xmlenc#sha256"/>
        <DigestValue>Hk3yCmwbwQc9VIarwD4sRRWatuipsBoKBuSVtjnAVJo=</DigestValue>
      </Reference>
      <Reference URI="/xl/worksheets/sheet16.xml?ContentType=application/vnd.openxmlformats-officedocument.spreadsheetml.worksheet+xml">
        <DigestMethod Algorithm="http://www.w3.org/2001/04/xmlenc#sha256"/>
        <DigestValue>KdfQWdFmlgj+kNycPrPR5g89WaEscR3tAUP+Q9hXIK0=</DigestValue>
      </Reference>
      <Reference URI="/xl/worksheets/sheet17.xml?ContentType=application/vnd.openxmlformats-officedocument.spreadsheetml.worksheet+xml">
        <DigestMethod Algorithm="http://www.w3.org/2001/04/xmlenc#sha256"/>
        <DigestValue>j72Lyud+TxGZCI5R5DxXdAaBZ0MFWJS9/hms3vu2zts=</DigestValue>
      </Reference>
      <Reference URI="/xl/worksheets/sheet18.xml?ContentType=application/vnd.openxmlformats-officedocument.spreadsheetml.worksheet+xml">
        <DigestMethod Algorithm="http://www.w3.org/2001/04/xmlenc#sha256"/>
        <DigestValue>/N0lWU6d/s9dRHrmgYzKAZ7wecCm+Mfs4WsSGE+GT9A=</DigestValue>
      </Reference>
      <Reference URI="/xl/worksheets/sheet19.xml?ContentType=application/vnd.openxmlformats-officedocument.spreadsheetml.worksheet+xml">
        <DigestMethod Algorithm="http://www.w3.org/2001/04/xmlenc#sha256"/>
        <DigestValue>2lUzgbQzc7QvsPqSqypHfqqYsyAfIBKvROoTo+u0B38=</DigestValue>
      </Reference>
      <Reference URI="/xl/worksheets/sheet2.xml?ContentType=application/vnd.openxmlformats-officedocument.spreadsheetml.worksheet+xml">
        <DigestMethod Algorithm="http://www.w3.org/2001/04/xmlenc#sha256"/>
        <DigestValue>LhErsRGTU5/e844vJcc5Otr7jDngIm2mGrVIAetU1x0=</DigestValue>
      </Reference>
      <Reference URI="/xl/worksheets/sheet3.xml?ContentType=application/vnd.openxmlformats-officedocument.spreadsheetml.worksheet+xml">
        <DigestMethod Algorithm="http://www.w3.org/2001/04/xmlenc#sha256"/>
        <DigestValue>FMUZykDOBqDOzSoj1bM58NwZi+Z8koVRd/wNJJGOtWg=</DigestValue>
      </Reference>
      <Reference URI="/xl/worksheets/sheet4.xml?ContentType=application/vnd.openxmlformats-officedocument.spreadsheetml.worksheet+xml">
        <DigestMethod Algorithm="http://www.w3.org/2001/04/xmlenc#sha256"/>
        <DigestValue>7tC8F9ZmCGiiD5D8ymFMRYnDvZBo9j4ScFyvoivp948=</DigestValue>
      </Reference>
      <Reference URI="/xl/worksheets/sheet5.xml?ContentType=application/vnd.openxmlformats-officedocument.spreadsheetml.worksheet+xml">
        <DigestMethod Algorithm="http://www.w3.org/2001/04/xmlenc#sha256"/>
        <DigestValue>3j6uQ9BY4+cYsUkjSOvN8epV08Xo5THkzh9pe0zTKBw=</DigestValue>
      </Reference>
      <Reference URI="/xl/worksheets/sheet6.xml?ContentType=application/vnd.openxmlformats-officedocument.spreadsheetml.worksheet+xml">
        <DigestMethod Algorithm="http://www.w3.org/2001/04/xmlenc#sha256"/>
        <DigestValue>VjIsuu1Emp8wiIIXDrZzUvU26pTHGHJeWlnVZLRFNpI=</DigestValue>
      </Reference>
      <Reference URI="/xl/worksheets/sheet7.xml?ContentType=application/vnd.openxmlformats-officedocument.spreadsheetml.worksheet+xml">
        <DigestMethod Algorithm="http://www.w3.org/2001/04/xmlenc#sha256"/>
        <DigestValue>0akUnevy9hH/znDBNQyM0zyvEvafdAK/aBFUOD7VDfM=</DigestValue>
      </Reference>
      <Reference URI="/xl/worksheets/sheet8.xml?ContentType=application/vnd.openxmlformats-officedocument.spreadsheetml.worksheet+xml">
        <DigestMethod Algorithm="http://www.w3.org/2001/04/xmlenc#sha256"/>
        <DigestValue>SJHrSZmMCngL/iEpjJ1NVoHdO9UR9ZqJO4QqsmClfjs=</DigestValue>
      </Reference>
      <Reference URI="/xl/worksheets/sheet9.xml?ContentType=application/vnd.openxmlformats-officedocument.spreadsheetml.worksheet+xml">
        <DigestMethod Algorithm="http://www.w3.org/2001/04/xmlenc#sha256"/>
        <DigestValue>YYuvBUPE5rZ3Na+I3hcHfekKAwX4K0bhItod6RCxcYI=</DigestValue>
      </Reference>
    </Manifest>
    <SignatureProperties>
      <SignatureProperty Id="idSignatureTime" Target="#idPackageSignature">
        <mdssi:SignatureTime xmlns:mdssi="http://schemas.openxmlformats.org/package/2006/digital-signature">
          <mdssi:Format>YYYY-MM-DDThh:mm:ssTZD</mdssi:Format>
          <mdssi:Value>2020-07-29T08:43:53Z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2020-07-29T08:43:53Z</xd:SigningTime>
          <xd:SigningCertificate>
            <xd:Cert>
              <xd:CertDigest>
                <DigestMethod Algorithm="http://www.w3.org/2001/04/xmlenc#sha256"/>
                <DigestValue>u86YSGoVIEZ3C0ue/+R01+KbdE0nd5OPVepyYd1MrVQ=</DigestValue>
              </xd:CertDigest>
              <xd:IssuerSerial>
                <X509IssuerName>CN=NBG Class 2 INT Sub CA, DC=nbg, DC=ge</X509IssuerName>
                <X509SerialNumber>536604876541497025067859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'15.1. LR'!Print_Area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2020-07-27T13:28:49Z</dcterms:modified>
</cp:coreProperties>
</file>