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20" yWindow="480" windowWidth="28800" windowHeight="16305" tabRatio="918"/>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17">'15.1. LR'!$A$1:$D$43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1" l="1"/>
  <c r="C6" i="79" l="1"/>
  <c r="C22" i="74"/>
  <c r="C37" i="69"/>
  <c r="C15" i="69"/>
  <c r="B2" i="79" l="1"/>
  <c r="B2" i="62"/>
  <c r="H53" i="75"/>
  <c r="E53" i="75"/>
  <c r="H52" i="75"/>
  <c r="E52" i="75"/>
  <c r="H51" i="75"/>
  <c r="E51" i="75"/>
  <c r="H50" i="75"/>
  <c r="E50" i="75"/>
  <c r="H49" i="75"/>
  <c r="E49" i="75"/>
  <c r="H48" i="75"/>
  <c r="E48" i="75"/>
  <c r="H47" i="75"/>
  <c r="E47" i="75"/>
  <c r="H46" i="75"/>
  <c r="E46" i="75"/>
  <c r="G45" i="75"/>
  <c r="F45" i="75"/>
  <c r="D45" i="75"/>
  <c r="C45" i="75"/>
  <c r="E45" i="75" s="1"/>
  <c r="H44" i="75"/>
  <c r="E44" i="75"/>
  <c r="H43" i="75"/>
  <c r="E43" i="75"/>
  <c r="H42" i="75"/>
  <c r="E42" i="75"/>
  <c r="H41" i="75"/>
  <c r="E41" i="75"/>
  <c r="H40" i="75"/>
  <c r="G40" i="75"/>
  <c r="F40" i="75"/>
  <c r="D40" i="75"/>
  <c r="C40" i="75"/>
  <c r="H39" i="75"/>
  <c r="E39" i="75"/>
  <c r="H38" i="75"/>
  <c r="E38" i="75"/>
  <c r="H37" i="75"/>
  <c r="E37" i="75"/>
  <c r="H36" i="75"/>
  <c r="E36" i="75"/>
  <c r="H35" i="75"/>
  <c r="E35" i="75"/>
  <c r="H34" i="75"/>
  <c r="E34" i="75"/>
  <c r="H33" i="75"/>
  <c r="E33" i="75"/>
  <c r="G32" i="75"/>
  <c r="F32" i="75"/>
  <c r="H32" i="75" s="1"/>
  <c r="D32" i="75"/>
  <c r="C32" i="75"/>
  <c r="H31" i="75"/>
  <c r="E31" i="75"/>
  <c r="H30" i="75"/>
  <c r="E30" i="75"/>
  <c r="H29" i="75"/>
  <c r="E29" i="75"/>
  <c r="H28" i="75"/>
  <c r="E28" i="75"/>
  <c r="H27" i="75"/>
  <c r="E27" i="75"/>
  <c r="H26" i="75"/>
  <c r="E26" i="75"/>
  <c r="H25" i="75"/>
  <c r="E25" i="75"/>
  <c r="H24" i="75"/>
  <c r="E24" i="75"/>
  <c r="H23" i="75"/>
  <c r="E23" i="75"/>
  <c r="G22" i="75"/>
  <c r="F22" i="75"/>
  <c r="H22" i="75" s="1"/>
  <c r="D22" i="75"/>
  <c r="D19" i="75" s="1"/>
  <c r="C22" i="75"/>
  <c r="H21" i="75"/>
  <c r="E21" i="75"/>
  <c r="H20" i="75"/>
  <c r="E20" i="75"/>
  <c r="G19" i="75"/>
  <c r="F19" i="75"/>
  <c r="H19" i="75" s="1"/>
  <c r="C19" i="75"/>
  <c r="E19" i="75" s="1"/>
  <c r="H18" i="75"/>
  <c r="E18" i="75"/>
  <c r="H17" i="75"/>
  <c r="E17" i="75"/>
  <c r="G16" i="75"/>
  <c r="F16" i="75"/>
  <c r="H16" i="75" s="1"/>
  <c r="D16" i="75"/>
  <c r="E16" i="75" s="1"/>
  <c r="C16" i="75"/>
  <c r="H15" i="75"/>
  <c r="E15" i="75"/>
  <c r="H14" i="75"/>
  <c r="E14" i="75"/>
  <c r="G13" i="75"/>
  <c r="F13" i="75"/>
  <c r="H13" i="75" s="1"/>
  <c r="D13" i="75"/>
  <c r="C13" i="75"/>
  <c r="H12" i="75"/>
  <c r="E12" i="75"/>
  <c r="H11" i="75"/>
  <c r="E11" i="75"/>
  <c r="H10" i="75"/>
  <c r="E10" i="75"/>
  <c r="H9" i="75"/>
  <c r="E9" i="75"/>
  <c r="H8" i="75"/>
  <c r="E8" i="75"/>
  <c r="G7" i="75"/>
  <c r="F7" i="75"/>
  <c r="D7" i="75"/>
  <c r="C7" i="75"/>
  <c r="E7" i="75" s="1"/>
  <c r="H66" i="53"/>
  <c r="E66" i="53"/>
  <c r="H64" i="53"/>
  <c r="E64" i="53"/>
  <c r="G61" i="53"/>
  <c r="F61" i="53"/>
  <c r="D61" i="53"/>
  <c r="C61" i="53"/>
  <c r="E61" i="53" s="1"/>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F9" i="53"/>
  <c r="F22" i="53" s="1"/>
  <c r="D9" i="53"/>
  <c r="D22" i="53" s="1"/>
  <c r="D31" i="53" s="1"/>
  <c r="C9" i="53"/>
  <c r="C22" i="53" s="1"/>
  <c r="H8" i="53"/>
  <c r="E8" i="53"/>
  <c r="C14" i="62"/>
  <c r="H40" i="62"/>
  <c r="E40" i="62"/>
  <c r="H39" i="62"/>
  <c r="E39" i="62"/>
  <c r="H38" i="62"/>
  <c r="E38" i="62"/>
  <c r="H37" i="62"/>
  <c r="E37" i="62"/>
  <c r="H36" i="62"/>
  <c r="E36" i="62"/>
  <c r="H35" i="62"/>
  <c r="E35" i="62"/>
  <c r="H34" i="62"/>
  <c r="E34" i="62"/>
  <c r="H33" i="62"/>
  <c r="E33" i="62"/>
  <c r="G31" i="62"/>
  <c r="G41" i="62" s="1"/>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D20" i="62" s="1"/>
  <c r="E14" i="62"/>
  <c r="H13" i="62"/>
  <c r="E13" i="62"/>
  <c r="H12" i="62"/>
  <c r="E12" i="62"/>
  <c r="H11" i="62"/>
  <c r="E11" i="62"/>
  <c r="H10" i="62"/>
  <c r="E10" i="62"/>
  <c r="H9" i="62"/>
  <c r="E9" i="62"/>
  <c r="H8" i="62"/>
  <c r="E8" i="62"/>
  <c r="H7" i="62"/>
  <c r="E7" i="62"/>
  <c r="E41" i="62" l="1"/>
  <c r="E40" i="75"/>
  <c r="E30" i="53"/>
  <c r="H7" i="75"/>
  <c r="E13" i="75"/>
  <c r="E32" i="75"/>
  <c r="H20" i="62"/>
  <c r="H41" i="62"/>
  <c r="H45" i="75"/>
  <c r="E22" i="75"/>
  <c r="D56" i="53"/>
  <c r="D63" i="53" s="1"/>
  <c r="D65" i="53" s="1"/>
  <c r="D67" i="53" s="1"/>
  <c r="E53" i="53"/>
  <c r="H61" i="53"/>
  <c r="G31" i="53"/>
  <c r="G56" i="53" s="1"/>
  <c r="G63" i="53" s="1"/>
  <c r="G65" i="53" s="1"/>
  <c r="G67" i="53" s="1"/>
  <c r="H30" i="53"/>
  <c r="C31" i="53"/>
  <c r="E22" i="53"/>
  <c r="C54" i="53"/>
  <c r="E54" i="53" s="1"/>
  <c r="E45" i="53"/>
  <c r="H22" i="53"/>
  <c r="F31" i="53"/>
  <c r="H45" i="53"/>
  <c r="F54" i="53"/>
  <c r="H54" i="53" s="1"/>
  <c r="H9" i="53"/>
  <c r="H34" i="53"/>
  <c r="E9" i="53"/>
  <c r="E34" i="53"/>
  <c r="C20" i="62"/>
  <c r="E20" i="62" s="1"/>
  <c r="H14" i="62"/>
  <c r="H31" i="62"/>
  <c r="E31" i="62"/>
  <c r="F56" i="53" l="1"/>
  <c r="H31" i="53"/>
  <c r="E31" i="53"/>
  <c r="C56" i="53"/>
  <c r="F63" i="53" l="1"/>
  <c r="H56" i="53"/>
  <c r="C63" i="53"/>
  <c r="E56" i="53"/>
  <c r="H63" i="53" l="1"/>
  <c r="F65" i="53"/>
  <c r="C65" i="53"/>
  <c r="E63" i="53"/>
  <c r="H65" i="53" l="1"/>
  <c r="F67" i="53"/>
  <c r="H67" i="53" s="1"/>
  <c r="C67" i="53"/>
  <c r="E67" i="53" s="1"/>
  <c r="E65" i="53"/>
  <c r="C35" i="79" l="1"/>
  <c r="B1" i="79" l="1"/>
  <c r="B1" i="37"/>
  <c r="B1" i="36"/>
  <c r="B1" i="74"/>
  <c r="B1" i="64"/>
  <c r="B1" i="35"/>
  <c r="B1" i="69"/>
  <c r="B1" i="77"/>
  <c r="B1" i="28"/>
  <c r="B1" i="73"/>
  <c r="B1" i="72"/>
  <c r="B1" i="52"/>
  <c r="B1" i="71"/>
  <c r="B1" i="75"/>
  <c r="B1" i="53"/>
  <c r="B1" i="62"/>
  <c r="C21" i="77" l="1"/>
  <c r="B17" i="6" s="1"/>
  <c r="C20" i="77"/>
  <c r="B16" i="6" s="1"/>
  <c r="C19" i="77"/>
  <c r="B15" i="6" s="1"/>
  <c r="C30" i="79" l="1"/>
  <c r="C26" i="79"/>
  <c r="C8" i="79"/>
  <c r="H14" i="74" l="1"/>
  <c r="D6" i="71"/>
  <c r="D13" i="71" s="1"/>
  <c r="C6" i="71"/>
  <c r="C13" i="71" s="1"/>
  <c r="D12" i="77" l="1"/>
  <c r="D9" i="77"/>
  <c r="D16" i="77"/>
  <c r="D13" i="77"/>
  <c r="D7" i="77"/>
  <c r="D17" i="77"/>
  <c r="D11" i="77"/>
  <c r="D8" i="77"/>
  <c r="D15" i="77"/>
  <c r="D21" i="77"/>
  <c r="D20" i="77"/>
  <c r="D19"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5" i="69" l="1"/>
  <c r="C25" i="69"/>
</calcChain>
</file>

<file path=xl/sharedStrings.xml><?xml version="1.0" encoding="utf-8"?>
<sst xmlns="http://schemas.openxmlformats.org/spreadsheetml/2006/main" count="741" uniqueCount="511">
  <si>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</si>
  <si>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</si>
  <si>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</si>
  <si>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</si>
  <si>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</si>
  <si>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</si>
  <si>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</si>
  <si>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</si>
  <si>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</si>
  <si>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</si>
  <si>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</si>
  <si>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</si>
  <si>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</si>
  <si>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</si>
  <si>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</si>
  <si>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</si>
  <si>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</si>
  <si>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</si>
  <si>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</si>
  <si>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</si>
  <si>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</si>
  <si>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</si>
  <si>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</si>
  <si>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</si>
  <si>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</si>
  <si>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</si>
  <si>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</si>
  <si>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</si>
  <si>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</si>
  <si>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</si>
  <si>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</si>
  <si>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</si>
  <si>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</si>
  <si>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</si>
  <si>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</si>
  <si>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</si>
  <si>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</si>
  <si>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</si>
  <si>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</si>
  <si>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</si>
  <si>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</si>
  <si>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</si>
  <si>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</si>
  <si>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</si>
  <si>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</si>
  <si>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</si>
  <si>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</si>
  <si>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</si>
  <si>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</si>
  <si>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</si>
  <si>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</si>
  <si>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</si>
  <si>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</si>
  <si>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</si>
  <si>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</si>
  <si>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</si>
  <si>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</si>
  <si>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</si>
  <si>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</si>
  <si>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</si>
  <si>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</si>
  <si>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</si>
  <si>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</si>
  <si>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</si>
  <si>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</si>
  <si>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</si>
  <si>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</si>
  <si>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</si>
  <si>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</si>
  <si>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</si>
  <si>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</si>
  <si>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</si>
  <si>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</si>
  <si>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</si>
  <si>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</si>
  <si>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</si>
  <si>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</si>
  <si>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</si>
  <si>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</si>
  <si>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</si>
  <si>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</si>
  <si>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</si>
  <si>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</si>
  <si>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</si>
  <si>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</si>
  <si>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</si>
  <si>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</si>
  <si>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</si>
  <si>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</si>
  <si>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</si>
  <si>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</si>
  <si>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</si>
  <si>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</si>
  <si>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</si>
  <si>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</si>
  <si>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</si>
  <si>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</si>
  <si>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</si>
  <si>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</si>
  <si>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</si>
  <si>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</si>
  <si>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</si>
  <si>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</si>
  <si>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</si>
  <si>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</si>
  <si>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</si>
  <si>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</si>
  <si>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</si>
  <si>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</si>
  <si>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</si>
  <si>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</si>
  <si>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</si>
  <si>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</si>
  <si>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</si>
  <si>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</si>
  <si>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</si>
  <si>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</si>
  <si>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</si>
  <si>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</si>
  <si>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</si>
  <si>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</si>
  <si>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</si>
  <si>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</si>
  <si>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</si>
  <si>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</si>
  <si>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</si>
  <si>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</si>
  <si>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</si>
  <si>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</si>
  <si>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</si>
  <si>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</si>
  <si>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</si>
  <si>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</si>
  <si>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</si>
  <si>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</si>
  <si>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</si>
  <si>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</si>
  <si>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</si>
  <si>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</si>
  <si>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</si>
  <si>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</si>
  <si>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</si>
  <si>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</si>
  <si>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</si>
  <si>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</si>
  <si>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</si>
  <si>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</si>
  <si>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</si>
  <si>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</si>
  <si>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</si>
  <si>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</si>
  <si>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</si>
  <si>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</si>
  <si>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</si>
  <si>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</si>
  <si>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</si>
  <si>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</si>
  <si>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</si>
  <si>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</si>
  <si>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</si>
  <si>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</si>
  <si>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</si>
  <si>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</si>
  <si>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</si>
  <si>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</si>
  <si>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</si>
  <si>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</si>
  <si>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</si>
  <si>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</si>
  <si>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</si>
  <si>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</si>
  <si>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</si>
  <si>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</si>
  <si>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</si>
  <si>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</si>
  <si>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</si>
  <si>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</si>
  <si>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</si>
  <si>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</si>
  <si>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</si>
  <si>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</si>
  <si>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</si>
  <si>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</si>
  <si>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</si>
  <si>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</si>
  <si>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</si>
  <si>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</si>
  <si>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</si>
  <si>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</si>
  <si>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</si>
  <si>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</si>
  <si>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</si>
  <si>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</si>
  <si>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</si>
  <si>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</si>
  <si>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</si>
  <si>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</si>
  <si>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</si>
  <si>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</si>
  <si>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</si>
  <si>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</si>
  <si>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</si>
  <si>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</si>
  <si>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</si>
  <si>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</si>
  <si>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</si>
  <si>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</si>
  <si>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</si>
  <si>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</si>
  <si>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</si>
  <si>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</si>
  <si>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</si>
  <si>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</si>
  <si>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</si>
  <si>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</si>
  <si>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</si>
  <si>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</si>
  <si>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</si>
  <si>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</si>
  <si>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</si>
  <si>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</si>
  <si>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</si>
  <si>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</si>
  <si>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</si>
  <si>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</si>
  <si>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</si>
  <si>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</si>
  <si>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</si>
  <si>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</si>
  <si>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</si>
  <si>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</si>
  <si>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</si>
  <si>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</si>
  <si>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</si>
  <si>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</si>
  <si>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</si>
  <si>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</si>
  <si>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</si>
  <si>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</si>
  <si>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</si>
  <si>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</si>
  <si>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</si>
  <si>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</si>
  <si>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</si>
  <si>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</si>
  <si>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</si>
  <si>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</si>
  <si>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</si>
  <si>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</si>
  <si>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</si>
  <si>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</si>
  <si>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</si>
  <si>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</si>
  <si>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</si>
  <si>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</si>
  <si>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</si>
  <si>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</si>
  <si>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</si>
  <si>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</si>
  <si>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</si>
  <si>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</si>
  <si>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</si>
  <si>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</si>
  <si>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</si>
  <si>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</si>
  <si>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</si>
  <si>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</si>
  <si>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</si>
  <si>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</si>
  <si>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</si>
  <si>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</si>
  <si>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</si>
  <si>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</si>
  <si>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</si>
  <si>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</si>
  <si>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</si>
  <si>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</si>
  <si>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</si>
  <si>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</si>
  <si>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</si>
  <si>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</si>
  <si>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</si>
  <si>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</si>
  <si>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</si>
  <si>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</si>
  <si>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</si>
  <si>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</si>
  <si>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</si>
  <si>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</si>
  <si>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</si>
  <si>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</si>
  <si>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</si>
  <si>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</si>
  <si>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</si>
  <si>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</si>
  <si>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</si>
  <si>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</si>
  <si>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</si>
  <si>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</si>
  <si>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</si>
  <si>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</si>
  <si>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</si>
  <si>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</si>
  <si>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</si>
  <si>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</si>
  <si>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</si>
  <si>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</si>
  <si>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</si>
  <si>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</si>
  <si>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</si>
  <si>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</si>
  <si>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</si>
  <si>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</si>
  <si>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</si>
  <si>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</si>
  <si>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</si>
  <si>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</si>
  <si>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</si>
  <si>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</si>
  <si>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</si>
  <si>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</si>
  <si>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</si>
  <si>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</si>
  <si>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</si>
  <si>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</si>
  <si>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</si>
  <si>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</si>
  <si>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</si>
  <si>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</si>
  <si>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</si>
  <si>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</si>
  <si>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</si>
  <si>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</si>
  <si>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</si>
  <si>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</si>
  <si>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</si>
  <si>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</si>
  <si>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</si>
  <si>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</si>
  <si>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</si>
  <si>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</si>
  <si>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</si>
  <si>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</si>
  <si>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</si>
  <si>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</si>
  <si>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</si>
  <si>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</si>
  <si>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</si>
  <si>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</si>
  <si>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</si>
  <si>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</si>
  <si>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</si>
  <si>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</si>
  <si>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</si>
  <si>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</si>
  <si>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</si>
  <si>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</si>
  <si>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</si>
  <si>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</si>
  <si>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</si>
  <si>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</si>
  <si>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</si>
  <si>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</si>
  <si>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</si>
  <si>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</si>
  <si>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</si>
  <si>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</si>
  <si>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</si>
  <si>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</si>
  <si>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</si>
  <si>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</si>
  <si>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</si>
  <si>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</si>
  <si>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</si>
  <si>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</si>
  <si>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</si>
  <si>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</si>
  <si>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</si>
  <si>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</si>
  <si>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</si>
  <si>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</si>
  <si>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</si>
  <si>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</si>
  <si>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</si>
  <si>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</si>
  <si>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</si>
  <si>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</si>
  <si>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</si>
  <si>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</si>
  <si>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</si>
  <si>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</si>
  <si>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</si>
  <si>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</si>
  <si>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</si>
  <si>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</si>
  <si>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</si>
  <si>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</si>
  <si>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</si>
  <si>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</si>
  <si>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</si>
  <si>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</si>
  <si>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</si>
  <si>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</si>
  <si>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</si>
  <si>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</si>
  <si>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</si>
  <si>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</si>
  <si>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</si>
  <si>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</si>
  <si>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</si>
  <si>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</si>
  <si>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</si>
  <si>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</si>
  <si>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</si>
  <si>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</si>
  <si>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</si>
  <si>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</si>
  <si>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</si>
  <si>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</si>
  <si>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</si>
  <si>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</si>
  <si>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</si>
  <si>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</si>
  <si>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</si>
  <si>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</si>
  <si>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</si>
  <si>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</si>
  <si>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</si>
  <si>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</si>
  <si>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</si>
  <si>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</si>
  <si>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</si>
  <si>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</si>
  <si>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</si>
  <si>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</si>
  <si>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</si>
  <si>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</si>
  <si>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</si>
  <si>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</si>
  <si>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</si>
  <si>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</si>
  <si>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</si>
  <si>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</si>
  <si>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</si>
  <si>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</si>
  <si>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</si>
  <si>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</si>
  <si>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</si>
  <si>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</si>
  <si>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</si>
  <si>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</si>
  <si>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</si>
  <si>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</si>
  <si>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</si>
  <si>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</si>
  <si>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</si>
  <si>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</si>
  <si>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</si>
  <si>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</si>
  <si>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</si>
  <si>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</si>
  <si>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</si>
  <si>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</si>
  <si>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</si>
  <si>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</si>
  <si>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</si>
  <si>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</si>
  <si>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</si>
  <si>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</si>
  <si>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</si>
  <si>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</si>
  <si>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</si>
  <si>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</si>
  <si>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</si>
  <si>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</si>
  <si>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</si>
  <si>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</si>
  <si>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</si>
  <si>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</si>
  <si>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</si>
  <si>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</si>
  <si>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</si>
  <si>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</si>
  <si>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</si>
  <si>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</si>
  <si>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</si>
  <si>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</si>
  <si>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</si>
  <si>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”ლიბერთი ბანკი”</t>
  </si>
  <si>
    <t xml:space="preserve">ირაკლი ოთარ რუხაძე </t>
  </si>
  <si>
    <t>ვასილ ხოდელი</t>
  </si>
  <si>
    <t>www.libertybank.ge</t>
  </si>
  <si>
    <t>1Q 2020</t>
  </si>
  <si>
    <t>4Q 2019</t>
  </si>
  <si>
    <t>3Q 2019</t>
  </si>
  <si>
    <t>2Q 2019</t>
  </si>
  <si>
    <t>1Q 2019</t>
  </si>
  <si>
    <t>მამუკა წერეთელი</t>
  </si>
  <si>
    <t>მურთაზ კიკორია</t>
  </si>
  <si>
    <t>მაგდა მაღრაძე</t>
  </si>
  <si>
    <t>ლევან ლეკიშვილი</t>
  </si>
  <si>
    <t>ლევან თხელიძე</t>
  </si>
  <si>
    <t>მამუკა კვარაცხელია</t>
  </si>
  <si>
    <t>დავით ვერულაშვილი</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</si>
  <si>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</si>
  <si>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</si>
  <si>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</si>
  <si>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</si>
  <si>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</si>
  <si>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</si>
  <si>
    <t>nmf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</si>
</sst>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8"/>
      <color theme="1"/>
      <name val="Calibri"/>
      <family val="2"/>
      <scheme val="minor"/>
    </font>
    <font>
      <sz val="10"/>
      <name val="Calibri"/>
      <family val="2"/>
      <charset val="204"/>
      <scheme val="minor"/>
    </font>
    <font>
      <b/>
      <sz val="10"/>
      <name val="Calibri"/>
      <family val="2"/>
      <charset val="204"/>
      <scheme val="minor"/>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sz val="10"/>
      <color theme="1"/>
      <name val="Calibri"/>
      <family val="1"/>
      <scheme val="minor"/>
    </font>
    <font>
      <sz val="10"/>
      <color theme="1"/>
      <name val="Sylfaen"/>
      <family val="1"/>
      <charset val="204"/>
    </font>
    <font>
      <u/>
      <sz val="10"/>
      <color indexed="12"/>
      <name val="Sylfaen"/>
      <family val="1"/>
      <charset val="204"/>
    </font>
    <font>
      <sz val="10"/>
      <color theme="1"/>
      <name val="Calibri"/>
      <family val="2"/>
      <charset val="204"/>
      <scheme val="minor"/>
    </font>
    <font>
      <sz val="8"/>
      <color theme="1"/>
      <name val="Calibri"/>
      <family val="2"/>
      <charset val="204"/>
      <scheme val="minor"/>
    </font>
    <font>
      <i/>
      <sz val="10"/>
      <name val="Calibri"/>
      <family val="2"/>
      <charset val="204"/>
      <scheme val="minor"/>
    </font>
    <font>
      <sz val="11"/>
      <color theme="1"/>
      <name val="Calibri"/>
      <family val="2"/>
      <charset val="204"/>
      <scheme val="minor"/>
    </font>
    <font>
      <b/>
      <sz val="10"/>
      <color theme="1"/>
      <name val="Calibri"/>
      <family val="2"/>
      <charset val="204"/>
      <scheme val="minor"/>
    </font>
    <font>
      <sz val="10"/>
      <color indexed="8"/>
      <name val="Calibri"/>
      <family val="2"/>
      <charset val="204"/>
      <scheme val="minor"/>
    </font>
    <font>
      <sz val="9"/>
      <color theme="1"/>
      <name val="Calibri"/>
      <family val="2"/>
      <charset val="204"/>
      <scheme val="minor"/>
    </font>
    <font>
      <i/>
      <sz val="10"/>
      <color theme="1"/>
      <name val="Calibri"/>
      <family val="2"/>
      <charset val="204"/>
      <scheme val="minor"/>
    </font>
    <font>
      <sz val="10"/>
      <color indexed="8"/>
      <name val="Calibri"/>
      <family val="2"/>
      <scheme val="minor"/>
    </font>
    <font>
      <i/>
      <sz val="11"/>
      <color theme="1"/>
      <name val="Calibri"/>
      <family val="2"/>
      <charset val="204"/>
      <scheme val="minor"/>
    </font>
    <font>
      <b/>
      <sz val="11"/>
      <color theme="1"/>
      <name val="Calibri"/>
      <family val="2"/>
      <charset val="204"/>
      <scheme val="minor"/>
    </font>
    <font>
      <b/>
      <i/>
      <sz val="10"/>
      <name val="Calibri"/>
      <family val="2"/>
      <charset val="204"/>
      <scheme val="minor"/>
    </font>
    <font>
      <i/>
      <sz val="10"/>
      <color theme="1"/>
      <name val="Calibri"/>
      <family val="2"/>
      <scheme val="minor"/>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4" fillId="0" borderId="0"/>
    <xf numFmtId="168" fontId="15" fillId="37" borderId="0"/>
    <xf numFmtId="169" fontId="15" fillId="37" borderId="0"/>
    <xf numFmtId="168" fontId="15" fillId="37" borderId="0"/>
    <xf numFmtId="0" fontId="16" fillId="38" borderId="0" applyNumberFormat="0" applyBorder="0" applyAlignment="0" applyProtection="0"/>
    <xf numFmtId="0" fontId="3" fillId="13"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0" fontId="1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168" fontId="17" fillId="38" borderId="0" applyNumberFormat="0" applyBorder="0" applyAlignment="0" applyProtection="0"/>
    <xf numFmtId="169" fontId="17" fillId="38" borderId="0" applyNumberFormat="0" applyBorder="0" applyAlignment="0" applyProtection="0"/>
    <xf numFmtId="168" fontId="17"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3" fillId="17"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3" fillId="21" borderId="0" applyNumberFormat="0" applyBorder="0" applyAlignment="0" applyProtection="0"/>
    <xf numFmtId="168" fontId="17" fillId="40" borderId="0" applyNumberFormat="0" applyBorder="0" applyAlignment="0" applyProtection="0"/>
    <xf numFmtId="168" fontId="17" fillId="40" borderId="0" applyNumberFormat="0" applyBorder="0" applyAlignment="0" applyProtection="0"/>
    <xf numFmtId="169" fontId="17" fillId="40" borderId="0" applyNumberFormat="0" applyBorder="0" applyAlignment="0" applyProtection="0"/>
    <xf numFmtId="0" fontId="1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7" fillId="40" borderId="0" applyNumberFormat="0" applyBorder="0" applyAlignment="0" applyProtection="0"/>
    <xf numFmtId="169" fontId="17" fillId="40" borderId="0" applyNumberFormat="0" applyBorder="0" applyAlignment="0" applyProtection="0"/>
    <xf numFmtId="168" fontId="17" fillId="40" borderId="0" applyNumberFormat="0" applyBorder="0" applyAlignment="0" applyProtection="0"/>
    <xf numFmtId="168" fontId="17" fillId="40" borderId="0" applyNumberFormat="0" applyBorder="0" applyAlignment="0" applyProtection="0"/>
    <xf numFmtId="169" fontId="17" fillId="40" borderId="0" applyNumberFormat="0" applyBorder="0" applyAlignment="0" applyProtection="0"/>
    <xf numFmtId="168" fontId="17" fillId="40" borderId="0" applyNumberFormat="0" applyBorder="0" applyAlignment="0" applyProtection="0"/>
    <xf numFmtId="168" fontId="17" fillId="40" borderId="0" applyNumberFormat="0" applyBorder="0" applyAlignment="0" applyProtection="0"/>
    <xf numFmtId="169" fontId="17" fillId="40" borderId="0" applyNumberFormat="0" applyBorder="0" applyAlignment="0" applyProtection="0"/>
    <xf numFmtId="168" fontId="17" fillId="40" borderId="0" applyNumberFormat="0" applyBorder="0" applyAlignment="0" applyProtection="0"/>
    <xf numFmtId="168" fontId="17" fillId="40" borderId="0" applyNumberFormat="0" applyBorder="0" applyAlignment="0" applyProtection="0"/>
    <xf numFmtId="169" fontId="17" fillId="40" borderId="0" applyNumberFormat="0" applyBorder="0" applyAlignment="0" applyProtection="0"/>
    <xf numFmtId="168" fontId="17"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3" fillId="25"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0" fontId="1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3" fillId="29" borderId="0" applyNumberFormat="0" applyBorder="0" applyAlignment="0" applyProtection="0"/>
    <xf numFmtId="168" fontId="17" fillId="42" borderId="0" applyNumberFormat="0" applyBorder="0" applyAlignment="0" applyProtection="0"/>
    <xf numFmtId="168" fontId="17" fillId="42" borderId="0" applyNumberFormat="0" applyBorder="0" applyAlignment="0" applyProtection="0"/>
    <xf numFmtId="169" fontId="17" fillId="42" borderId="0" applyNumberFormat="0" applyBorder="0" applyAlignment="0" applyProtection="0"/>
    <xf numFmtId="0" fontId="1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7" fillId="42" borderId="0" applyNumberFormat="0" applyBorder="0" applyAlignment="0" applyProtection="0"/>
    <xf numFmtId="169" fontId="17" fillId="42" borderId="0" applyNumberFormat="0" applyBorder="0" applyAlignment="0" applyProtection="0"/>
    <xf numFmtId="168" fontId="17" fillId="42" borderId="0" applyNumberFormat="0" applyBorder="0" applyAlignment="0" applyProtection="0"/>
    <xf numFmtId="168" fontId="17" fillId="42" borderId="0" applyNumberFormat="0" applyBorder="0" applyAlignment="0" applyProtection="0"/>
    <xf numFmtId="169" fontId="17" fillId="42" borderId="0" applyNumberFormat="0" applyBorder="0" applyAlignment="0" applyProtection="0"/>
    <xf numFmtId="168" fontId="17" fillId="42" borderId="0" applyNumberFormat="0" applyBorder="0" applyAlignment="0" applyProtection="0"/>
    <xf numFmtId="168" fontId="17" fillId="42" borderId="0" applyNumberFormat="0" applyBorder="0" applyAlignment="0" applyProtection="0"/>
    <xf numFmtId="169" fontId="17" fillId="42" borderId="0" applyNumberFormat="0" applyBorder="0" applyAlignment="0" applyProtection="0"/>
    <xf numFmtId="168" fontId="17" fillId="42" borderId="0" applyNumberFormat="0" applyBorder="0" applyAlignment="0" applyProtection="0"/>
    <xf numFmtId="168" fontId="17" fillId="42" borderId="0" applyNumberFormat="0" applyBorder="0" applyAlignment="0" applyProtection="0"/>
    <xf numFmtId="169" fontId="17" fillId="42" borderId="0" applyNumberFormat="0" applyBorder="0" applyAlignment="0" applyProtection="0"/>
    <xf numFmtId="168" fontId="17"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3" fillId="33" borderId="0" applyNumberFormat="0" applyBorder="0" applyAlignment="0" applyProtection="0"/>
    <xf numFmtId="168" fontId="17" fillId="43" borderId="0" applyNumberFormat="0" applyBorder="0" applyAlignment="0" applyProtection="0"/>
    <xf numFmtId="168" fontId="17" fillId="43" borderId="0" applyNumberFormat="0" applyBorder="0" applyAlignment="0" applyProtection="0"/>
    <xf numFmtId="169" fontId="17" fillId="43" borderId="0" applyNumberFormat="0" applyBorder="0" applyAlignment="0" applyProtection="0"/>
    <xf numFmtId="0" fontId="1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7" fillId="43" borderId="0" applyNumberFormat="0" applyBorder="0" applyAlignment="0" applyProtection="0"/>
    <xf numFmtId="169" fontId="17" fillId="43" borderId="0" applyNumberFormat="0" applyBorder="0" applyAlignment="0" applyProtection="0"/>
    <xf numFmtId="168" fontId="17" fillId="43" borderId="0" applyNumberFormat="0" applyBorder="0" applyAlignment="0" applyProtection="0"/>
    <xf numFmtId="168" fontId="17" fillId="43" borderId="0" applyNumberFormat="0" applyBorder="0" applyAlignment="0" applyProtection="0"/>
    <xf numFmtId="169" fontId="17" fillId="43" borderId="0" applyNumberFormat="0" applyBorder="0" applyAlignment="0" applyProtection="0"/>
    <xf numFmtId="168" fontId="17" fillId="43" borderId="0" applyNumberFormat="0" applyBorder="0" applyAlignment="0" applyProtection="0"/>
    <xf numFmtId="168" fontId="17" fillId="43" borderId="0" applyNumberFormat="0" applyBorder="0" applyAlignment="0" applyProtection="0"/>
    <xf numFmtId="169" fontId="17" fillId="43" borderId="0" applyNumberFormat="0" applyBorder="0" applyAlignment="0" applyProtection="0"/>
    <xf numFmtId="168" fontId="17" fillId="43" borderId="0" applyNumberFormat="0" applyBorder="0" applyAlignment="0" applyProtection="0"/>
    <xf numFmtId="168" fontId="17" fillId="43" borderId="0" applyNumberFormat="0" applyBorder="0" applyAlignment="0" applyProtection="0"/>
    <xf numFmtId="169" fontId="17" fillId="43" borderId="0" applyNumberFormat="0" applyBorder="0" applyAlignment="0" applyProtection="0"/>
    <xf numFmtId="168" fontId="17" fillId="4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3" fillId="1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0" fontId="1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3" fillId="18"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3" fillId="22"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6" fillId="46" borderId="0" applyNumberFormat="0" applyBorder="0" applyAlignment="0" applyProtection="0"/>
    <xf numFmtId="0" fontId="16" fillId="41" borderId="0" applyNumberFormat="0" applyBorder="0" applyAlignment="0" applyProtection="0"/>
    <xf numFmtId="0" fontId="3" fillId="26"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0" fontId="1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168" fontId="17" fillId="41" borderId="0" applyNumberFormat="0" applyBorder="0" applyAlignment="0" applyProtection="0"/>
    <xf numFmtId="169" fontId="17" fillId="41" borderId="0" applyNumberFormat="0" applyBorder="0" applyAlignment="0" applyProtection="0"/>
    <xf numFmtId="168" fontId="17" fillId="41" borderId="0" applyNumberFormat="0" applyBorder="0" applyAlignment="0" applyProtection="0"/>
    <xf numFmtId="0" fontId="16" fillId="41" borderId="0" applyNumberFormat="0" applyBorder="0" applyAlignment="0" applyProtection="0"/>
    <xf numFmtId="0" fontId="16" fillId="44" borderId="0" applyNumberFormat="0" applyBorder="0" applyAlignment="0" applyProtection="0"/>
    <xf numFmtId="0" fontId="3" fillId="30"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0" fontId="1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168" fontId="17" fillId="44" borderId="0" applyNumberFormat="0" applyBorder="0" applyAlignment="0" applyProtection="0"/>
    <xf numFmtId="169" fontId="17" fillId="44" borderId="0" applyNumberFormat="0" applyBorder="0" applyAlignment="0" applyProtection="0"/>
    <xf numFmtId="168" fontId="17" fillId="44"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3" fillId="34" borderId="0" applyNumberFormat="0" applyBorder="0" applyAlignment="0" applyProtection="0"/>
    <xf numFmtId="168" fontId="17" fillId="47" borderId="0" applyNumberFormat="0" applyBorder="0" applyAlignment="0" applyProtection="0"/>
    <xf numFmtId="168" fontId="17" fillId="47" borderId="0" applyNumberFormat="0" applyBorder="0" applyAlignment="0" applyProtection="0"/>
    <xf numFmtId="169" fontId="17" fillId="47" borderId="0" applyNumberFormat="0" applyBorder="0" applyAlignment="0" applyProtection="0"/>
    <xf numFmtId="0" fontId="1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7" fillId="47" borderId="0" applyNumberFormat="0" applyBorder="0" applyAlignment="0" applyProtection="0"/>
    <xf numFmtId="169" fontId="17" fillId="47" borderId="0" applyNumberFormat="0" applyBorder="0" applyAlignment="0" applyProtection="0"/>
    <xf numFmtId="168" fontId="17" fillId="47" borderId="0" applyNumberFormat="0" applyBorder="0" applyAlignment="0" applyProtection="0"/>
    <xf numFmtId="168" fontId="17" fillId="47" borderId="0" applyNumberFormat="0" applyBorder="0" applyAlignment="0" applyProtection="0"/>
    <xf numFmtId="169" fontId="17" fillId="47" borderId="0" applyNumberFormat="0" applyBorder="0" applyAlignment="0" applyProtection="0"/>
    <xf numFmtId="168" fontId="17" fillId="47" borderId="0" applyNumberFormat="0" applyBorder="0" applyAlignment="0" applyProtection="0"/>
    <xf numFmtId="168" fontId="17" fillId="47" borderId="0" applyNumberFormat="0" applyBorder="0" applyAlignment="0" applyProtection="0"/>
    <xf numFmtId="169" fontId="17" fillId="47" borderId="0" applyNumberFormat="0" applyBorder="0" applyAlignment="0" applyProtection="0"/>
    <xf numFmtId="168" fontId="17" fillId="47" borderId="0" applyNumberFormat="0" applyBorder="0" applyAlignment="0" applyProtection="0"/>
    <xf numFmtId="168" fontId="17" fillId="47" borderId="0" applyNumberFormat="0" applyBorder="0" applyAlignment="0" applyProtection="0"/>
    <xf numFmtId="169" fontId="17" fillId="47" borderId="0" applyNumberFormat="0" applyBorder="0" applyAlignment="0" applyProtection="0"/>
    <xf numFmtId="168" fontId="17" fillId="47" borderId="0" applyNumberFormat="0" applyBorder="0" applyAlignment="0" applyProtection="0"/>
    <xf numFmtId="0" fontId="16" fillId="47" borderId="0" applyNumberFormat="0" applyBorder="0" applyAlignment="0" applyProtection="0"/>
    <xf numFmtId="0" fontId="18" fillId="48" borderId="0" applyNumberFormat="0" applyBorder="0" applyAlignment="0" applyProtection="0"/>
    <xf numFmtId="0" fontId="19" fillId="15" borderId="0" applyNumberFormat="0" applyBorder="0" applyAlignment="0" applyProtection="0"/>
    <xf numFmtId="168" fontId="20" fillId="48" borderId="0" applyNumberFormat="0" applyBorder="0" applyAlignment="0" applyProtection="0"/>
    <xf numFmtId="168" fontId="20" fillId="48" borderId="0" applyNumberFormat="0" applyBorder="0" applyAlignment="0" applyProtection="0"/>
    <xf numFmtId="169" fontId="20" fillId="48" borderId="0" applyNumberFormat="0" applyBorder="0" applyAlignment="0" applyProtection="0"/>
    <xf numFmtId="0" fontId="18" fillId="4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168" fontId="20" fillId="48" borderId="0" applyNumberFormat="0" applyBorder="0" applyAlignment="0" applyProtection="0"/>
    <xf numFmtId="169" fontId="20" fillId="48" borderId="0" applyNumberFormat="0" applyBorder="0" applyAlignment="0" applyProtection="0"/>
    <xf numFmtId="168" fontId="20" fillId="48" borderId="0" applyNumberFormat="0" applyBorder="0" applyAlignment="0" applyProtection="0"/>
    <xf numFmtId="168" fontId="20" fillId="48" borderId="0" applyNumberFormat="0" applyBorder="0" applyAlignment="0" applyProtection="0"/>
    <xf numFmtId="169" fontId="20" fillId="48" borderId="0" applyNumberFormat="0" applyBorder="0" applyAlignment="0" applyProtection="0"/>
    <xf numFmtId="168" fontId="20" fillId="48" borderId="0" applyNumberFormat="0" applyBorder="0" applyAlignment="0" applyProtection="0"/>
    <xf numFmtId="168" fontId="20" fillId="48" borderId="0" applyNumberFormat="0" applyBorder="0" applyAlignment="0" applyProtection="0"/>
    <xf numFmtId="169" fontId="20" fillId="48" borderId="0" applyNumberFormat="0" applyBorder="0" applyAlignment="0" applyProtection="0"/>
    <xf numFmtId="168" fontId="20" fillId="48" borderId="0" applyNumberFormat="0" applyBorder="0" applyAlignment="0" applyProtection="0"/>
    <xf numFmtId="168" fontId="20" fillId="48" borderId="0" applyNumberFormat="0" applyBorder="0" applyAlignment="0" applyProtection="0"/>
    <xf numFmtId="169" fontId="20" fillId="48" borderId="0" applyNumberFormat="0" applyBorder="0" applyAlignment="0" applyProtection="0"/>
    <xf numFmtId="168" fontId="20" fillId="48" borderId="0" applyNumberFormat="0" applyBorder="0" applyAlignment="0" applyProtection="0"/>
    <xf numFmtId="0" fontId="18" fillId="48" borderId="0" applyNumberFormat="0" applyBorder="0" applyAlignment="0" applyProtection="0"/>
    <xf numFmtId="0" fontId="18" fillId="45" borderId="0" applyNumberFormat="0" applyBorder="0" applyAlignment="0" applyProtection="0"/>
    <xf numFmtId="0" fontId="19" fillId="19"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0" fontId="18" fillId="4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168" fontId="20" fillId="45" borderId="0" applyNumberFormat="0" applyBorder="0" applyAlignment="0" applyProtection="0"/>
    <xf numFmtId="169" fontId="20" fillId="45" borderId="0" applyNumberFormat="0" applyBorder="0" applyAlignment="0" applyProtection="0"/>
    <xf numFmtId="168" fontId="20"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9" fillId="23"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0" fontId="18" fillId="46"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168" fontId="20" fillId="46" borderId="0" applyNumberFormat="0" applyBorder="0" applyAlignment="0" applyProtection="0"/>
    <xf numFmtId="169" fontId="20" fillId="46" borderId="0" applyNumberFormat="0" applyBorder="0" applyAlignment="0" applyProtection="0"/>
    <xf numFmtId="168" fontId="20" fillId="46"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9" fillId="27"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0" fontId="18" fillId="49"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9" fillId="31"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0" fontId="18" fillId="50"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9" fillId="35" borderId="0" applyNumberFormat="0" applyBorder="0" applyAlignment="0" applyProtection="0"/>
    <xf numFmtId="168" fontId="20" fillId="51" borderId="0" applyNumberFormat="0" applyBorder="0" applyAlignment="0" applyProtection="0"/>
    <xf numFmtId="168" fontId="20" fillId="51" borderId="0" applyNumberFormat="0" applyBorder="0" applyAlignment="0" applyProtection="0"/>
    <xf numFmtId="169" fontId="20" fillId="51" borderId="0" applyNumberFormat="0" applyBorder="0" applyAlignment="0" applyProtection="0"/>
    <xf numFmtId="0" fontId="18" fillId="5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168" fontId="20" fillId="51" borderId="0" applyNumberFormat="0" applyBorder="0" applyAlignment="0" applyProtection="0"/>
    <xf numFmtId="169" fontId="20" fillId="51" borderId="0" applyNumberFormat="0" applyBorder="0" applyAlignment="0" applyProtection="0"/>
    <xf numFmtId="168" fontId="20" fillId="51" borderId="0" applyNumberFormat="0" applyBorder="0" applyAlignment="0" applyProtection="0"/>
    <xf numFmtId="168" fontId="20" fillId="51" borderId="0" applyNumberFormat="0" applyBorder="0" applyAlignment="0" applyProtection="0"/>
    <xf numFmtId="169" fontId="20" fillId="51" borderId="0" applyNumberFormat="0" applyBorder="0" applyAlignment="0" applyProtection="0"/>
    <xf numFmtId="168" fontId="20" fillId="51" borderId="0" applyNumberFormat="0" applyBorder="0" applyAlignment="0" applyProtection="0"/>
    <xf numFmtId="168" fontId="20" fillId="51" borderId="0" applyNumberFormat="0" applyBorder="0" applyAlignment="0" applyProtection="0"/>
    <xf numFmtId="169" fontId="20" fillId="51" borderId="0" applyNumberFormat="0" applyBorder="0" applyAlignment="0" applyProtection="0"/>
    <xf numFmtId="168" fontId="20" fillId="51" borderId="0" applyNumberFormat="0" applyBorder="0" applyAlignment="0" applyProtection="0"/>
    <xf numFmtId="168" fontId="20" fillId="51" borderId="0" applyNumberFormat="0" applyBorder="0" applyAlignment="0" applyProtection="0"/>
    <xf numFmtId="169" fontId="20" fillId="51" borderId="0" applyNumberFormat="0" applyBorder="0" applyAlignment="0" applyProtection="0"/>
    <xf numFmtId="168" fontId="20" fillId="51" borderId="0" applyNumberFormat="0" applyBorder="0" applyAlignment="0" applyProtection="0"/>
    <xf numFmtId="0" fontId="18"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9" fillId="12" borderId="0" applyNumberFormat="0" applyBorder="0" applyAlignment="0" applyProtection="0"/>
    <xf numFmtId="168" fontId="20" fillId="54" borderId="0" applyNumberFormat="0" applyBorder="0" applyAlignment="0" applyProtection="0"/>
    <xf numFmtId="168" fontId="20" fillId="54" borderId="0" applyNumberFormat="0" applyBorder="0" applyAlignment="0" applyProtection="0"/>
    <xf numFmtId="169" fontId="20" fillId="54" borderId="0" applyNumberFormat="0" applyBorder="0" applyAlignment="0" applyProtection="0"/>
    <xf numFmtId="0" fontId="18" fillId="54"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8" fontId="20" fillId="54" borderId="0" applyNumberFormat="0" applyBorder="0" applyAlignment="0" applyProtection="0"/>
    <xf numFmtId="169" fontId="20" fillId="54" borderId="0" applyNumberFormat="0" applyBorder="0" applyAlignment="0" applyProtection="0"/>
    <xf numFmtId="168" fontId="20" fillId="54" borderId="0" applyNumberFormat="0" applyBorder="0" applyAlignment="0" applyProtection="0"/>
    <xf numFmtId="168" fontId="20" fillId="54" borderId="0" applyNumberFormat="0" applyBorder="0" applyAlignment="0" applyProtection="0"/>
    <xf numFmtId="169" fontId="20" fillId="54" borderId="0" applyNumberFormat="0" applyBorder="0" applyAlignment="0" applyProtection="0"/>
    <xf numFmtId="168" fontId="20" fillId="54" borderId="0" applyNumberFormat="0" applyBorder="0" applyAlignment="0" applyProtection="0"/>
    <xf numFmtId="168" fontId="20" fillId="54" borderId="0" applyNumberFormat="0" applyBorder="0" applyAlignment="0" applyProtection="0"/>
    <xf numFmtId="169" fontId="20" fillId="54" borderId="0" applyNumberFormat="0" applyBorder="0" applyAlignment="0" applyProtection="0"/>
    <xf numFmtId="168" fontId="20" fillId="54" borderId="0" applyNumberFormat="0" applyBorder="0" applyAlignment="0" applyProtection="0"/>
    <xf numFmtId="168" fontId="20" fillId="54" borderId="0" applyNumberFormat="0" applyBorder="0" applyAlignment="0" applyProtection="0"/>
    <xf numFmtId="169" fontId="20" fillId="54" borderId="0" applyNumberFormat="0" applyBorder="0" applyAlignment="0" applyProtection="0"/>
    <xf numFmtId="168" fontId="20"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9" fillId="16" borderId="0" applyNumberFormat="0" applyBorder="0" applyAlignment="0" applyProtection="0"/>
    <xf numFmtId="168" fontId="20" fillId="58" borderId="0" applyNumberFormat="0" applyBorder="0" applyAlignment="0" applyProtection="0"/>
    <xf numFmtId="168" fontId="20" fillId="58" borderId="0" applyNumberFormat="0" applyBorder="0" applyAlignment="0" applyProtection="0"/>
    <xf numFmtId="169" fontId="20" fillId="58" borderId="0" applyNumberFormat="0" applyBorder="0" applyAlignment="0" applyProtection="0"/>
    <xf numFmtId="0" fontId="18" fillId="58"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68" fontId="20" fillId="58" borderId="0" applyNumberFormat="0" applyBorder="0" applyAlignment="0" applyProtection="0"/>
    <xf numFmtId="169" fontId="20" fillId="58" borderId="0" applyNumberFormat="0" applyBorder="0" applyAlignment="0" applyProtection="0"/>
    <xf numFmtId="168" fontId="20" fillId="58" borderId="0" applyNumberFormat="0" applyBorder="0" applyAlignment="0" applyProtection="0"/>
    <xf numFmtId="168" fontId="20" fillId="58" borderId="0" applyNumberFormat="0" applyBorder="0" applyAlignment="0" applyProtection="0"/>
    <xf numFmtId="169" fontId="20" fillId="58" borderId="0" applyNumberFormat="0" applyBorder="0" applyAlignment="0" applyProtection="0"/>
    <xf numFmtId="168" fontId="20" fillId="58" borderId="0" applyNumberFormat="0" applyBorder="0" applyAlignment="0" applyProtection="0"/>
    <xf numFmtId="168" fontId="20" fillId="58" borderId="0" applyNumberFormat="0" applyBorder="0" applyAlignment="0" applyProtection="0"/>
    <xf numFmtId="169" fontId="20" fillId="58" borderId="0" applyNumberFormat="0" applyBorder="0" applyAlignment="0" applyProtection="0"/>
    <xf numFmtId="168" fontId="20" fillId="58" borderId="0" applyNumberFormat="0" applyBorder="0" applyAlignment="0" applyProtection="0"/>
    <xf numFmtId="168" fontId="20" fillId="58" borderId="0" applyNumberFormat="0" applyBorder="0" applyAlignment="0" applyProtection="0"/>
    <xf numFmtId="169" fontId="20" fillId="58" borderId="0" applyNumberFormat="0" applyBorder="0" applyAlignment="0" applyProtection="0"/>
    <xf numFmtId="168" fontId="20"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8" fillId="56" borderId="0" applyNumberFormat="0" applyBorder="0" applyAlignment="0" applyProtection="0"/>
    <xf numFmtId="0" fontId="18" fillId="60" borderId="0" applyNumberFormat="0" applyBorder="0" applyAlignment="0" applyProtection="0"/>
    <xf numFmtId="0" fontId="19" fillId="20" borderId="0" applyNumberFormat="0" applyBorder="0" applyAlignment="0" applyProtection="0"/>
    <xf numFmtId="168" fontId="20" fillId="60" borderId="0" applyNumberFormat="0" applyBorder="0" applyAlignment="0" applyProtection="0"/>
    <xf numFmtId="168" fontId="20" fillId="60" borderId="0" applyNumberFormat="0" applyBorder="0" applyAlignment="0" applyProtection="0"/>
    <xf numFmtId="169" fontId="20" fillId="60" borderId="0" applyNumberFormat="0" applyBorder="0" applyAlignment="0" applyProtection="0"/>
    <xf numFmtId="0" fontId="18" fillId="6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168" fontId="20" fillId="60" borderId="0" applyNumberFormat="0" applyBorder="0" applyAlignment="0" applyProtection="0"/>
    <xf numFmtId="169" fontId="20" fillId="60" borderId="0" applyNumberFormat="0" applyBorder="0" applyAlignment="0" applyProtection="0"/>
    <xf numFmtId="168" fontId="20" fillId="60" borderId="0" applyNumberFormat="0" applyBorder="0" applyAlignment="0" applyProtection="0"/>
    <xf numFmtId="168" fontId="20" fillId="60" borderId="0" applyNumberFormat="0" applyBorder="0" applyAlignment="0" applyProtection="0"/>
    <xf numFmtId="169" fontId="20" fillId="60" borderId="0" applyNumberFormat="0" applyBorder="0" applyAlignment="0" applyProtection="0"/>
    <xf numFmtId="168" fontId="20" fillId="60" borderId="0" applyNumberFormat="0" applyBorder="0" applyAlignment="0" applyProtection="0"/>
    <xf numFmtId="168" fontId="20" fillId="60" borderId="0" applyNumberFormat="0" applyBorder="0" applyAlignment="0" applyProtection="0"/>
    <xf numFmtId="169" fontId="20" fillId="60" borderId="0" applyNumberFormat="0" applyBorder="0" applyAlignment="0" applyProtection="0"/>
    <xf numFmtId="168" fontId="20" fillId="60" borderId="0" applyNumberFormat="0" applyBorder="0" applyAlignment="0" applyProtection="0"/>
    <xf numFmtId="168" fontId="20" fillId="60" borderId="0" applyNumberFormat="0" applyBorder="0" applyAlignment="0" applyProtection="0"/>
    <xf numFmtId="169" fontId="20" fillId="60" borderId="0" applyNumberFormat="0" applyBorder="0" applyAlignment="0" applyProtection="0"/>
    <xf numFmtId="168" fontId="20"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6" fillId="52" borderId="0" applyNumberFormat="0" applyBorder="0" applyAlignment="0" applyProtection="0"/>
    <xf numFmtId="0" fontId="16" fillId="56" borderId="0" applyNumberFormat="0" applyBorder="0" applyAlignment="0" applyProtection="0"/>
    <xf numFmtId="0" fontId="18" fillId="56" borderId="0" applyNumberFormat="0" applyBorder="0" applyAlignment="0" applyProtection="0"/>
    <xf numFmtId="0" fontId="18" fillId="49" borderId="0" applyNumberFormat="0" applyBorder="0" applyAlignment="0" applyProtection="0"/>
    <xf numFmtId="0" fontId="19" fillId="24"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0" fontId="18" fillId="49"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168" fontId="20" fillId="49" borderId="0" applyNumberFormat="0" applyBorder="0" applyAlignment="0" applyProtection="0"/>
    <xf numFmtId="169" fontId="20" fillId="49" borderId="0" applyNumberFormat="0" applyBorder="0" applyAlignment="0" applyProtection="0"/>
    <xf numFmtId="168" fontId="20"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6" fillId="61" borderId="0" applyNumberFormat="0" applyBorder="0" applyAlignment="0" applyProtection="0"/>
    <xf numFmtId="0" fontId="16" fillId="52" borderId="0" applyNumberFormat="0" applyBorder="0" applyAlignment="0" applyProtection="0"/>
    <xf numFmtId="0" fontId="18" fillId="53"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168" fontId="20" fillId="50" borderId="0" applyNumberFormat="0" applyBorder="0" applyAlignment="0" applyProtection="0"/>
    <xf numFmtId="169" fontId="20" fillId="50" borderId="0" applyNumberFormat="0" applyBorder="0" applyAlignment="0" applyProtection="0"/>
    <xf numFmtId="168" fontId="20"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6" fillId="55" borderId="0" applyNumberFormat="0" applyBorder="0" applyAlignment="0" applyProtection="0"/>
    <xf numFmtId="0" fontId="16" fillId="62" borderId="0" applyNumberFormat="0" applyBorder="0" applyAlignment="0" applyProtection="0"/>
    <xf numFmtId="0" fontId="18" fillId="62" borderId="0" applyNumberFormat="0" applyBorder="0" applyAlignment="0" applyProtection="0"/>
    <xf numFmtId="0" fontId="18" fillId="63" borderId="0" applyNumberFormat="0" applyBorder="0" applyAlignment="0" applyProtection="0"/>
    <xf numFmtId="0" fontId="19" fillId="32" borderId="0" applyNumberFormat="0" applyBorder="0" applyAlignment="0" applyProtection="0"/>
    <xf numFmtId="168" fontId="20" fillId="63" borderId="0" applyNumberFormat="0" applyBorder="0" applyAlignment="0" applyProtection="0"/>
    <xf numFmtId="168" fontId="20" fillId="63" borderId="0" applyNumberFormat="0" applyBorder="0" applyAlignment="0" applyProtection="0"/>
    <xf numFmtId="169" fontId="20" fillId="63" borderId="0" applyNumberFormat="0" applyBorder="0" applyAlignment="0" applyProtection="0"/>
    <xf numFmtId="0" fontId="18" fillId="6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168" fontId="20" fillId="63" borderId="0" applyNumberFormat="0" applyBorder="0" applyAlignment="0" applyProtection="0"/>
    <xf numFmtId="169" fontId="20" fillId="63" borderId="0" applyNumberFormat="0" applyBorder="0" applyAlignment="0" applyProtection="0"/>
    <xf numFmtId="168" fontId="20" fillId="63" borderId="0" applyNumberFormat="0" applyBorder="0" applyAlignment="0" applyProtection="0"/>
    <xf numFmtId="168" fontId="20" fillId="63" borderId="0" applyNumberFormat="0" applyBorder="0" applyAlignment="0" applyProtection="0"/>
    <xf numFmtId="169" fontId="20" fillId="63" borderId="0" applyNumberFormat="0" applyBorder="0" applyAlignment="0" applyProtection="0"/>
    <xf numFmtId="168" fontId="20" fillId="63" borderId="0" applyNumberFormat="0" applyBorder="0" applyAlignment="0" applyProtection="0"/>
    <xf numFmtId="168" fontId="20" fillId="63" borderId="0" applyNumberFormat="0" applyBorder="0" applyAlignment="0" applyProtection="0"/>
    <xf numFmtId="169" fontId="20" fillId="63" borderId="0" applyNumberFormat="0" applyBorder="0" applyAlignment="0" applyProtection="0"/>
    <xf numFmtId="168" fontId="20" fillId="63" borderId="0" applyNumberFormat="0" applyBorder="0" applyAlignment="0" applyProtection="0"/>
    <xf numFmtId="168" fontId="20" fillId="63" borderId="0" applyNumberFormat="0" applyBorder="0" applyAlignment="0" applyProtection="0"/>
    <xf numFmtId="169" fontId="20" fillId="63" borderId="0" applyNumberFormat="0" applyBorder="0" applyAlignment="0" applyProtection="0"/>
    <xf numFmtId="168" fontId="20" fillId="63" borderId="0" applyNumberFormat="0" applyBorder="0" applyAlignment="0" applyProtection="0"/>
    <xf numFmtId="0" fontId="18" fillId="63" borderId="0" applyNumberFormat="0" applyBorder="0" applyAlignment="0" applyProtection="0"/>
    <xf numFmtId="0" fontId="18" fillId="63" borderId="0" applyNumberFormat="0" applyBorder="0" applyAlignment="0" applyProtection="0"/>
    <xf numFmtId="0" fontId="18" fillId="63" borderId="0" applyNumberFormat="0" applyBorder="0" applyAlignment="0" applyProtection="0"/>
    <xf numFmtId="0" fontId="21" fillId="39" borderId="0" applyNumberFormat="0" applyBorder="0" applyAlignment="0" applyProtection="0"/>
    <xf numFmtId="0" fontId="22" fillId="6"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1" fillId="39"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1" fillId="39" borderId="0" applyNumberFormat="0" applyBorder="0" applyAlignment="0" applyProtection="0"/>
    <xf numFmtId="170" fontId="24" fillId="0" borderId="0" applyFill="0" applyBorder="0" applyAlignment="0"/>
    <xf numFmtId="170" fontId="25" fillId="0" borderId="0" applyFill="0" applyBorder="0" applyAlignment="0"/>
    <xf numFmtId="170" fontId="25" fillId="0" borderId="0" applyFill="0" applyBorder="0" applyAlignment="0"/>
    <xf numFmtId="170" fontId="25" fillId="0" borderId="0" applyFill="0" applyBorder="0" applyAlignment="0"/>
    <xf numFmtId="171" fontId="26" fillId="0" borderId="0" applyFill="0" applyBorder="0" applyAlignment="0"/>
    <xf numFmtId="171" fontId="26" fillId="0" borderId="0" applyFill="0" applyBorder="0" applyAlignment="0"/>
    <xf numFmtId="170" fontId="25" fillId="0" borderId="0" applyFill="0" applyBorder="0" applyAlignment="0"/>
    <xf numFmtId="170" fontId="25" fillId="0" borderId="0" applyFill="0" applyBorder="0" applyAlignment="0"/>
    <xf numFmtId="170" fontId="25" fillId="0" borderId="0" applyFill="0" applyBorder="0" applyAlignment="0"/>
    <xf numFmtId="170" fontId="25" fillId="0" borderId="0" applyFill="0" applyBorder="0" applyAlignment="0"/>
    <xf numFmtId="170" fontId="25" fillId="0" borderId="0" applyFill="0" applyBorder="0" applyAlignment="0"/>
    <xf numFmtId="170" fontId="25" fillId="0" borderId="0" applyFill="0" applyBorder="0" applyAlignment="0"/>
    <xf numFmtId="172" fontId="26" fillId="0" borderId="0" applyFill="0" applyBorder="0" applyAlignment="0"/>
    <xf numFmtId="173" fontId="26" fillId="0" borderId="0" applyFill="0" applyBorder="0" applyAlignment="0"/>
    <xf numFmtId="174" fontId="26" fillId="0" borderId="0" applyFill="0" applyBorder="0" applyAlignment="0"/>
    <xf numFmtId="175" fontId="26" fillId="0" borderId="0" applyFill="0" applyBorder="0" applyAlignment="0"/>
    <xf numFmtId="171" fontId="26" fillId="0" borderId="0" applyFill="0" applyBorder="0" applyAlignment="0"/>
    <xf numFmtId="176" fontId="26" fillId="0" borderId="0" applyFill="0" applyBorder="0" applyAlignment="0"/>
    <xf numFmtId="172" fontId="26" fillId="0" borderId="0" applyFill="0" applyBorder="0" applyAlignment="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168" fontId="29"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168" fontId="29"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169" fontId="29"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8" fillId="9" borderId="36"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0" fontId="27" fillId="64" borderId="43" applyNumberFormat="0" applyAlignment="0" applyProtection="0"/>
    <xf numFmtId="168" fontId="29" fillId="64" borderId="43" applyNumberFormat="0" applyAlignment="0" applyProtection="0"/>
    <xf numFmtId="169" fontId="29" fillId="64" borderId="43" applyNumberFormat="0" applyAlignment="0" applyProtection="0"/>
    <xf numFmtId="168" fontId="29" fillId="64" borderId="43" applyNumberFormat="0" applyAlignment="0" applyProtection="0"/>
    <xf numFmtId="168" fontId="29" fillId="64" borderId="43" applyNumberFormat="0" applyAlignment="0" applyProtection="0"/>
    <xf numFmtId="169" fontId="29" fillId="64" borderId="43" applyNumberFormat="0" applyAlignment="0" applyProtection="0"/>
    <xf numFmtId="168" fontId="29" fillId="64" borderId="43" applyNumberFormat="0" applyAlignment="0" applyProtection="0"/>
    <xf numFmtId="168" fontId="29" fillId="64" borderId="43" applyNumberFormat="0" applyAlignment="0" applyProtection="0"/>
    <xf numFmtId="169" fontId="29" fillId="64" borderId="43" applyNumberFormat="0" applyAlignment="0" applyProtection="0"/>
    <xf numFmtId="168" fontId="29" fillId="64" borderId="43" applyNumberFormat="0" applyAlignment="0" applyProtection="0"/>
    <xf numFmtId="168" fontId="29" fillId="64" borderId="43" applyNumberFormat="0" applyAlignment="0" applyProtection="0"/>
    <xf numFmtId="169" fontId="29" fillId="64" borderId="43" applyNumberFormat="0" applyAlignment="0" applyProtection="0"/>
    <xf numFmtId="168" fontId="29" fillId="64" borderId="43" applyNumberFormat="0" applyAlignment="0" applyProtection="0"/>
    <xf numFmtId="0" fontId="27" fillId="64" borderId="43" applyNumberFormat="0" applyAlignment="0" applyProtection="0"/>
    <xf numFmtId="0" fontId="30" fillId="65" borderId="44" applyNumberFormat="0" applyAlignment="0" applyProtection="0"/>
    <xf numFmtId="0" fontId="31" fillId="10" borderId="39" applyNumberFormat="0" applyAlignment="0" applyProtection="0"/>
    <xf numFmtId="168"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0" fontId="30"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0" fontId="31" fillId="10" borderId="39"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169" fontId="32" fillId="65" borderId="44" applyNumberFormat="0" applyAlignment="0" applyProtection="0"/>
    <xf numFmtId="168" fontId="32" fillId="65" borderId="44" applyNumberFormat="0" applyAlignment="0" applyProtection="0"/>
    <xf numFmtId="0" fontId="30"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quotePrefix="1">
      <protection locked="0"/>
    </xf>
    <xf numFmtId="43" fontId="16" fillId="0" borderId="0" applyFont="0" applyFill="0" applyBorder="0" applyAlignment="0" applyProtection="0"/>
    <xf numFmtId="43" fontId="2" fillId="0" borderId="0" quotePrefix="1">
      <protection locked="0"/>
    </xf>
    <xf numFmtId="43" fontId="1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6" fillId="0" borderId="0" applyFont="0" applyFill="0" applyBorder="0" applyAlignment="0" applyProtection="0"/>
    <xf numFmtId="44" fontId="6" fillId="0" borderId="0" applyFont="0" applyFill="0" applyBorder="0" applyAlignment="0" applyProtection="0"/>
    <xf numFmtId="43" fontId="16" fillId="0" borderId="0" applyFont="0" applyFill="0" applyBorder="0" applyAlignment="0" applyProtection="0"/>
    <xf numFmtId="44" fontId="6" fillId="0" borderId="0" applyFont="0" applyFill="0" applyBorder="0" applyAlignment="0" applyProtection="0"/>
    <xf numFmtId="178" fontId="1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6" fillId="0" borderId="0" applyFont="0" applyFill="0" applyBorder="0" applyAlignment="0" applyProtection="0"/>
    <xf numFmtId="44" fontId="6" fillId="0" borderId="0" applyFont="0" applyFill="0" applyBorder="0" applyAlignment="0" applyProtection="0"/>
    <xf numFmtId="178" fontId="1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4" fillId="0" borderId="0"/>
    <xf numFmtId="172" fontId="2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4" fillId="0" borderId="0"/>
    <xf numFmtId="14" fontId="35" fillId="0" borderId="0" applyFill="0" applyBorder="0" applyAlignment="0"/>
    <xf numFmtId="38" fontId="15" fillId="0" borderId="45">
      <alignment vertical="center"/>
    </xf>
    <xf numFmtId="38" fontId="15" fillId="0" borderId="45">
      <alignment vertical="center"/>
    </xf>
    <xf numFmtId="38" fontId="15" fillId="0" borderId="45">
      <alignment vertical="center"/>
    </xf>
    <xf numFmtId="38" fontId="15" fillId="0" borderId="45">
      <alignment vertical="center"/>
    </xf>
    <xf numFmtId="38" fontId="15" fillId="0" borderId="45">
      <alignment vertical="center"/>
    </xf>
    <xf numFmtId="38" fontId="15" fillId="0" borderId="45">
      <alignment vertical="center"/>
    </xf>
    <xf numFmtId="38" fontId="15" fillId="0" borderId="45">
      <alignment vertical="center"/>
    </xf>
    <xf numFmtId="38" fontId="15" fillId="0" borderId="0" applyFont="0" applyFill="0" applyBorder="0" applyAlignment="0" applyProtection="0"/>
    <xf numFmtId="180" fontId="2" fillId="0" borderId="0" applyFont="0" applyFill="0" applyBorder="0" applyAlignment="0" applyProtection="0"/>
    <xf numFmtId="0" fontId="36" fillId="66"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171" fontId="26" fillId="0" borderId="0" applyFill="0" applyBorder="0" applyAlignment="0"/>
    <xf numFmtId="172" fontId="26" fillId="0" borderId="0" applyFill="0" applyBorder="0" applyAlignment="0"/>
    <xf numFmtId="171" fontId="26" fillId="0" borderId="0" applyFill="0" applyBorder="0" applyAlignment="0"/>
    <xf numFmtId="176" fontId="26" fillId="0" borderId="0" applyFill="0" applyBorder="0" applyAlignment="0"/>
    <xf numFmtId="172" fontId="2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68" fontId="39" fillId="0" borderId="0" applyNumberFormat="0" applyFill="0" applyBorder="0" applyAlignment="0" applyProtection="0"/>
    <xf numFmtId="168" fontId="39" fillId="0" borderId="0" applyNumberFormat="0" applyFill="0" applyBorder="0" applyAlignment="0" applyProtection="0"/>
    <xf numFmtId="169" fontId="39"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8" fontId="39" fillId="0" borderId="0" applyNumberFormat="0" applyFill="0" applyBorder="0" applyAlignment="0" applyProtection="0"/>
    <xf numFmtId="169" fontId="39" fillId="0" borderId="0" applyNumberFormat="0" applyFill="0" applyBorder="0" applyAlignment="0" applyProtection="0"/>
    <xf numFmtId="168" fontId="39" fillId="0" borderId="0" applyNumberFormat="0" applyFill="0" applyBorder="0" applyAlignment="0" applyProtection="0"/>
    <xf numFmtId="168" fontId="39" fillId="0" borderId="0" applyNumberFormat="0" applyFill="0" applyBorder="0" applyAlignment="0" applyProtection="0"/>
    <xf numFmtId="169" fontId="39" fillId="0" borderId="0" applyNumberFormat="0" applyFill="0" applyBorder="0" applyAlignment="0" applyProtection="0"/>
    <xf numFmtId="168" fontId="39" fillId="0" borderId="0" applyNumberFormat="0" applyFill="0" applyBorder="0" applyAlignment="0" applyProtection="0"/>
    <xf numFmtId="168" fontId="39" fillId="0" borderId="0" applyNumberFormat="0" applyFill="0" applyBorder="0" applyAlignment="0" applyProtection="0"/>
    <xf numFmtId="169" fontId="39" fillId="0" borderId="0" applyNumberFormat="0" applyFill="0" applyBorder="0" applyAlignment="0" applyProtection="0"/>
    <xf numFmtId="168" fontId="39" fillId="0" borderId="0" applyNumberFormat="0" applyFill="0" applyBorder="0" applyAlignment="0" applyProtection="0"/>
    <xf numFmtId="168" fontId="39" fillId="0" borderId="0" applyNumberFormat="0" applyFill="0" applyBorder="0" applyAlignment="0" applyProtection="0"/>
    <xf numFmtId="169" fontId="39" fillId="0" borderId="0" applyNumberFormat="0" applyFill="0" applyBorder="0" applyAlignment="0" applyProtection="0"/>
    <xf numFmtId="168" fontId="39" fillId="0" borderId="0" applyNumberFormat="0" applyFill="0" applyBorder="0" applyAlignment="0" applyProtection="0"/>
    <xf numFmtId="0" fontId="37" fillId="0" borderId="0" applyNumberFormat="0" applyFill="0" applyBorder="0" applyAlignment="0" applyProtection="0"/>
    <xf numFmtId="168" fontId="2" fillId="0" borderId="0"/>
    <xf numFmtId="0" fontId="2" fillId="0" borderId="0"/>
    <xf numFmtId="168" fontId="2" fillId="0" borderId="0"/>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25" fillId="0" borderId="3" applyNumberFormat="0" applyAlignment="0">
      <alignment horizontal="right"/>
      <protection locked="0"/>
    </xf>
    <xf numFmtId="0" fontId="40" fillId="40" borderId="0" applyNumberFormat="0" applyBorder="0" applyAlignment="0" applyProtection="0"/>
    <xf numFmtId="0" fontId="41" fillId="5" borderId="0" applyNumberFormat="0" applyBorder="0" applyAlignment="0" applyProtection="0"/>
    <xf numFmtId="168" fontId="42" fillId="40" borderId="0" applyNumberFormat="0" applyBorder="0" applyAlignment="0" applyProtection="0"/>
    <xf numFmtId="168" fontId="42" fillId="40" borderId="0" applyNumberFormat="0" applyBorder="0" applyAlignment="0" applyProtection="0"/>
    <xf numFmtId="169" fontId="42" fillId="40" borderId="0" applyNumberFormat="0" applyBorder="0" applyAlignment="0" applyProtection="0"/>
    <xf numFmtId="0" fontId="40" fillId="40"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168" fontId="42" fillId="40" borderId="0" applyNumberFormat="0" applyBorder="0" applyAlignment="0" applyProtection="0"/>
    <xf numFmtId="169" fontId="42" fillId="40" borderId="0" applyNumberFormat="0" applyBorder="0" applyAlignment="0" applyProtection="0"/>
    <xf numFmtId="168" fontId="42" fillId="40" borderId="0" applyNumberFormat="0" applyBorder="0" applyAlignment="0" applyProtection="0"/>
    <xf numFmtId="168" fontId="42" fillId="40" borderId="0" applyNumberFormat="0" applyBorder="0" applyAlignment="0" applyProtection="0"/>
    <xf numFmtId="169" fontId="42" fillId="40" borderId="0" applyNumberFormat="0" applyBorder="0" applyAlignment="0" applyProtection="0"/>
    <xf numFmtId="168" fontId="42" fillId="40" borderId="0" applyNumberFormat="0" applyBorder="0" applyAlignment="0" applyProtection="0"/>
    <xf numFmtId="168" fontId="42" fillId="40" borderId="0" applyNumberFormat="0" applyBorder="0" applyAlignment="0" applyProtection="0"/>
    <xf numFmtId="169" fontId="42" fillId="40" borderId="0" applyNumberFormat="0" applyBorder="0" applyAlignment="0" applyProtection="0"/>
    <xf numFmtId="168" fontId="42" fillId="40" borderId="0" applyNumberFormat="0" applyBorder="0" applyAlignment="0" applyProtection="0"/>
    <xf numFmtId="168" fontId="42" fillId="40" borderId="0" applyNumberFormat="0" applyBorder="0" applyAlignment="0" applyProtection="0"/>
    <xf numFmtId="169" fontId="42" fillId="40" borderId="0" applyNumberFormat="0" applyBorder="0" applyAlignment="0" applyProtection="0"/>
    <xf numFmtId="168" fontId="42" fillId="40" borderId="0" applyNumberFormat="0" applyBorder="0" applyAlignment="0" applyProtection="0"/>
    <xf numFmtId="0" fontId="40" fillId="40" borderId="0" applyNumberFormat="0" applyBorder="0" applyAlignment="0" applyProtection="0"/>
    <xf numFmtId="0" fontId="2" fillId="69" borderId="3" applyNumberFormat="0" applyFont="0" applyBorder="0" applyProtection="0">
      <alignment horizontal="center" vertical="center"/>
    </xf>
    <xf numFmtId="0" fontId="43" fillId="0" borderId="33" applyNumberFormat="0" applyAlignment="0" applyProtection="0">
      <alignment horizontal="left" vertical="center"/>
    </xf>
    <xf numFmtId="0" fontId="43" fillId="0" borderId="33" applyNumberFormat="0" applyAlignment="0" applyProtection="0">
      <alignment horizontal="left" vertical="center"/>
    </xf>
    <xf numFmtId="168" fontId="43" fillId="0" borderId="33" applyNumberFormat="0" applyAlignment="0" applyProtection="0">
      <alignment horizontal="left" vertical="center"/>
    </xf>
    <xf numFmtId="0" fontId="43" fillId="0" borderId="9">
      <alignment horizontal="left" vertical="center"/>
    </xf>
    <xf numFmtId="0" fontId="43" fillId="0" borderId="9">
      <alignment horizontal="left" vertical="center"/>
    </xf>
    <xf numFmtId="168" fontId="43" fillId="0" borderId="9">
      <alignment horizontal="left" vertical="center"/>
    </xf>
    <xf numFmtId="0" fontId="44" fillId="0" borderId="46" applyNumberFormat="0" applyFill="0" applyAlignment="0" applyProtection="0"/>
    <xf numFmtId="169" fontId="44" fillId="0" borderId="46" applyNumberFormat="0" applyFill="0" applyAlignment="0" applyProtection="0"/>
    <xf numFmtId="0" fontId="44" fillId="0" borderId="46" applyNumberFormat="0" applyFill="0" applyAlignment="0" applyProtection="0"/>
    <xf numFmtId="168" fontId="44" fillId="0" borderId="46" applyNumberFormat="0" applyFill="0" applyAlignment="0" applyProtection="0"/>
    <xf numFmtId="168" fontId="44" fillId="0" borderId="46" applyNumberFormat="0" applyFill="0" applyAlignment="0" applyProtection="0"/>
    <xf numFmtId="168" fontId="44" fillId="0" borderId="46" applyNumberFormat="0" applyFill="0" applyAlignment="0" applyProtection="0"/>
    <xf numFmtId="169" fontId="44" fillId="0" borderId="46" applyNumberFormat="0" applyFill="0" applyAlignment="0" applyProtection="0"/>
    <xf numFmtId="168" fontId="44" fillId="0" borderId="46" applyNumberFormat="0" applyFill="0" applyAlignment="0" applyProtection="0"/>
    <xf numFmtId="168" fontId="44" fillId="0" borderId="46" applyNumberFormat="0" applyFill="0" applyAlignment="0" applyProtection="0"/>
    <xf numFmtId="169" fontId="44" fillId="0" borderId="46" applyNumberFormat="0" applyFill="0" applyAlignment="0" applyProtection="0"/>
    <xf numFmtId="168" fontId="44" fillId="0" borderId="46" applyNumberFormat="0" applyFill="0" applyAlignment="0" applyProtection="0"/>
    <xf numFmtId="168" fontId="44" fillId="0" borderId="46" applyNumberFormat="0" applyFill="0" applyAlignment="0" applyProtection="0"/>
    <xf numFmtId="169" fontId="44" fillId="0" borderId="46" applyNumberFormat="0" applyFill="0" applyAlignment="0" applyProtection="0"/>
    <xf numFmtId="168" fontId="44" fillId="0" borderId="46" applyNumberFormat="0" applyFill="0" applyAlignment="0" applyProtection="0"/>
    <xf numFmtId="168" fontId="44" fillId="0" borderId="46" applyNumberFormat="0" applyFill="0" applyAlignment="0" applyProtection="0"/>
    <xf numFmtId="169" fontId="44" fillId="0" borderId="46" applyNumberFormat="0" applyFill="0" applyAlignment="0" applyProtection="0"/>
    <xf numFmtId="168" fontId="44" fillId="0" borderId="46" applyNumberFormat="0" applyFill="0" applyAlignment="0" applyProtection="0"/>
    <xf numFmtId="0" fontId="44" fillId="0" borderId="46" applyNumberFormat="0" applyFill="0" applyAlignment="0" applyProtection="0"/>
    <xf numFmtId="0" fontId="45" fillId="0" borderId="47" applyNumberFormat="0" applyFill="0" applyAlignment="0" applyProtection="0"/>
    <xf numFmtId="169" fontId="45" fillId="0" borderId="47" applyNumberFormat="0" applyFill="0" applyAlignment="0" applyProtection="0"/>
    <xf numFmtId="0" fontId="45" fillId="0" borderId="47" applyNumberFormat="0" applyFill="0" applyAlignment="0" applyProtection="0"/>
    <xf numFmtId="168" fontId="45" fillId="0" borderId="47" applyNumberFormat="0" applyFill="0" applyAlignment="0" applyProtection="0"/>
    <xf numFmtId="168" fontId="45" fillId="0" borderId="47" applyNumberFormat="0" applyFill="0" applyAlignment="0" applyProtection="0"/>
    <xf numFmtId="168" fontId="45" fillId="0" borderId="47" applyNumberFormat="0" applyFill="0" applyAlignment="0" applyProtection="0"/>
    <xf numFmtId="169" fontId="45" fillId="0" borderId="47" applyNumberFormat="0" applyFill="0" applyAlignment="0" applyProtection="0"/>
    <xf numFmtId="168" fontId="45" fillId="0" borderId="47" applyNumberFormat="0" applyFill="0" applyAlignment="0" applyProtection="0"/>
    <xf numFmtId="168" fontId="45" fillId="0" borderId="47" applyNumberFormat="0" applyFill="0" applyAlignment="0" applyProtection="0"/>
    <xf numFmtId="169" fontId="45" fillId="0" borderId="47" applyNumberFormat="0" applyFill="0" applyAlignment="0" applyProtection="0"/>
    <xf numFmtId="168" fontId="45" fillId="0" borderId="47" applyNumberFormat="0" applyFill="0" applyAlignment="0" applyProtection="0"/>
    <xf numFmtId="168" fontId="45" fillId="0" borderId="47" applyNumberFormat="0" applyFill="0" applyAlignment="0" applyProtection="0"/>
    <xf numFmtId="169" fontId="45" fillId="0" borderId="47" applyNumberFormat="0" applyFill="0" applyAlignment="0" applyProtection="0"/>
    <xf numFmtId="168" fontId="45" fillId="0" borderId="47" applyNumberFormat="0" applyFill="0" applyAlignment="0" applyProtection="0"/>
    <xf numFmtId="168" fontId="45" fillId="0" borderId="47" applyNumberFormat="0" applyFill="0" applyAlignment="0" applyProtection="0"/>
    <xf numFmtId="169" fontId="45" fillId="0" borderId="47" applyNumberFormat="0" applyFill="0" applyAlignment="0" applyProtection="0"/>
    <xf numFmtId="168" fontId="45" fillId="0" borderId="47" applyNumberFormat="0" applyFill="0" applyAlignment="0" applyProtection="0"/>
    <xf numFmtId="0" fontId="45" fillId="0" borderId="47" applyNumberFormat="0" applyFill="0" applyAlignment="0" applyProtection="0"/>
    <xf numFmtId="0" fontId="46" fillId="0" borderId="48" applyNumberFormat="0" applyFill="0" applyAlignment="0" applyProtection="0"/>
    <xf numFmtId="169" fontId="46" fillId="0" borderId="48" applyNumberFormat="0" applyFill="0" applyAlignment="0" applyProtection="0"/>
    <xf numFmtId="0" fontId="46" fillId="0" borderId="48" applyNumberFormat="0" applyFill="0" applyAlignment="0" applyProtection="0"/>
    <xf numFmtId="168" fontId="46" fillId="0" borderId="48" applyNumberFormat="0" applyFill="0" applyAlignment="0" applyProtection="0"/>
    <xf numFmtId="0" fontId="46" fillId="0" borderId="48" applyNumberFormat="0" applyFill="0" applyAlignment="0" applyProtection="0"/>
    <xf numFmtId="168"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46" fillId="0" borderId="48" applyNumberFormat="0" applyFill="0" applyAlignment="0" applyProtection="0"/>
    <xf numFmtId="169" fontId="46" fillId="0" borderId="48" applyNumberFormat="0" applyFill="0" applyAlignment="0" applyProtection="0"/>
    <xf numFmtId="168" fontId="46" fillId="0" borderId="48" applyNumberFormat="0" applyFill="0" applyAlignment="0" applyProtection="0"/>
    <xf numFmtId="168" fontId="46" fillId="0" borderId="48" applyNumberFormat="0" applyFill="0" applyAlignment="0" applyProtection="0"/>
    <xf numFmtId="169" fontId="46" fillId="0" borderId="48" applyNumberFormat="0" applyFill="0" applyAlignment="0" applyProtection="0"/>
    <xf numFmtId="168" fontId="46" fillId="0" borderId="48" applyNumberFormat="0" applyFill="0" applyAlignment="0" applyProtection="0"/>
    <xf numFmtId="168" fontId="46" fillId="0" borderId="48" applyNumberFormat="0" applyFill="0" applyAlignment="0" applyProtection="0"/>
    <xf numFmtId="169" fontId="46" fillId="0" borderId="48" applyNumberFormat="0" applyFill="0" applyAlignment="0" applyProtection="0"/>
    <xf numFmtId="168" fontId="46" fillId="0" borderId="48" applyNumberFormat="0" applyFill="0" applyAlignment="0" applyProtection="0"/>
    <xf numFmtId="168" fontId="46" fillId="0" borderId="48" applyNumberFormat="0" applyFill="0" applyAlignment="0" applyProtection="0"/>
    <xf numFmtId="169" fontId="46" fillId="0" borderId="48" applyNumberFormat="0" applyFill="0" applyAlignment="0" applyProtection="0"/>
    <xf numFmtId="168" fontId="46" fillId="0" borderId="48" applyNumberFormat="0" applyFill="0" applyAlignment="0" applyProtection="0"/>
    <xf numFmtId="0" fontId="46" fillId="0" borderId="48" applyNumberFormat="0" applyFill="0" applyAlignment="0" applyProtection="0"/>
    <xf numFmtId="0" fontId="46" fillId="0" borderId="0" applyNumberFormat="0" applyFill="0" applyBorder="0" applyAlignment="0" applyProtection="0"/>
    <xf numFmtId="169" fontId="46" fillId="0" borderId="0" applyNumberFormat="0" applyFill="0" applyBorder="0" applyAlignment="0" applyProtection="0"/>
    <xf numFmtId="0"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168" fontId="46" fillId="0" borderId="0" applyNumberFormat="0" applyFill="0" applyBorder="0" applyAlignment="0" applyProtection="0"/>
    <xf numFmtId="169" fontId="46" fillId="0" borderId="0" applyNumberFormat="0" applyFill="0" applyBorder="0" applyAlignment="0" applyProtection="0"/>
    <xf numFmtId="168" fontId="46" fillId="0" borderId="0" applyNumberFormat="0" applyFill="0" applyBorder="0" applyAlignment="0" applyProtection="0"/>
    <xf numFmtId="0" fontId="46" fillId="0" borderId="0" applyNumberFormat="0" applyFill="0" applyBorder="0" applyAlignment="0" applyProtection="0"/>
    <xf numFmtId="37" fontId="47" fillId="0" borderId="0"/>
    <xf numFmtId="168" fontId="48" fillId="0" borderId="0"/>
    <xf numFmtId="0" fontId="48" fillId="0" borderId="0"/>
    <xf numFmtId="168" fontId="48" fillId="0" borderId="0"/>
    <xf numFmtId="168" fontId="43" fillId="0" borderId="0"/>
    <xf numFmtId="0" fontId="43" fillId="0" borderId="0"/>
    <xf numFmtId="168" fontId="43" fillId="0" borderId="0"/>
    <xf numFmtId="168" fontId="49" fillId="0" borderId="0"/>
    <xf numFmtId="0" fontId="49" fillId="0" borderId="0"/>
    <xf numFmtId="168" fontId="49" fillId="0" borderId="0"/>
    <xf numFmtId="168" fontId="50" fillId="0" borderId="0"/>
    <xf numFmtId="0" fontId="50" fillId="0" borderId="0"/>
    <xf numFmtId="168" fontId="50" fillId="0" borderId="0"/>
    <xf numFmtId="168" fontId="51" fillId="0" borderId="0"/>
    <xf numFmtId="0" fontId="51" fillId="0" borderId="0"/>
    <xf numFmtId="168" fontId="51" fillId="0" borderId="0"/>
    <xf numFmtId="168" fontId="52" fillId="0" borderId="0"/>
    <xf numFmtId="0" fontId="52" fillId="0" borderId="0"/>
    <xf numFmtId="168" fontId="52" fillId="0" borderId="0"/>
    <xf numFmtId="0" fontId="5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3" fillId="0" borderId="0" applyNumberFormat="0" applyFill="0" applyBorder="0" applyAlignment="0" applyProtection="0">
      <alignment vertical="top"/>
      <protection locked="0"/>
    </xf>
    <xf numFmtId="169" fontId="53" fillId="0" borderId="0" applyNumberFormat="0" applyFill="0" applyBorder="0" applyAlignment="0" applyProtection="0">
      <alignment vertical="top"/>
      <protection locked="0"/>
    </xf>
    <xf numFmtId="168" fontId="53" fillId="0" borderId="0" applyNumberFormat="0" applyFill="0" applyBorder="0" applyAlignment="0" applyProtection="0">
      <alignment vertical="top"/>
      <protection locked="0"/>
    </xf>
    <xf numFmtId="168" fontId="54" fillId="0" borderId="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168" fontId="57"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168" fontId="57"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169" fontId="57"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6" fillId="8" borderId="36"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0" fontId="55" fillId="43" borderId="43" applyNumberFormat="0" applyAlignment="0" applyProtection="0"/>
    <xf numFmtId="168" fontId="57" fillId="43" borderId="43" applyNumberFormat="0" applyAlignment="0" applyProtection="0"/>
    <xf numFmtId="169" fontId="57" fillId="43" borderId="43" applyNumberFormat="0" applyAlignment="0" applyProtection="0"/>
    <xf numFmtId="168" fontId="57" fillId="43" borderId="43" applyNumberFormat="0" applyAlignment="0" applyProtection="0"/>
    <xf numFmtId="168" fontId="57" fillId="43" borderId="43" applyNumberFormat="0" applyAlignment="0" applyProtection="0"/>
    <xf numFmtId="169" fontId="57" fillId="43" borderId="43" applyNumberFormat="0" applyAlignment="0" applyProtection="0"/>
    <xf numFmtId="168" fontId="57" fillId="43" borderId="43" applyNumberFormat="0" applyAlignment="0" applyProtection="0"/>
    <xf numFmtId="168" fontId="57" fillId="43" borderId="43" applyNumberFormat="0" applyAlignment="0" applyProtection="0"/>
    <xf numFmtId="169" fontId="57" fillId="43" borderId="43" applyNumberFormat="0" applyAlignment="0" applyProtection="0"/>
    <xf numFmtId="168" fontId="57" fillId="43" borderId="43" applyNumberFormat="0" applyAlignment="0" applyProtection="0"/>
    <xf numFmtId="168" fontId="57" fillId="43" borderId="43" applyNumberFormat="0" applyAlignment="0" applyProtection="0"/>
    <xf numFmtId="169" fontId="57" fillId="43" borderId="43" applyNumberFormat="0" applyAlignment="0" applyProtection="0"/>
    <xf numFmtId="168" fontId="57" fillId="43" borderId="43" applyNumberFormat="0" applyAlignment="0" applyProtection="0"/>
    <xf numFmtId="0" fontId="55" fillId="43" borderId="43" applyNumberFormat="0" applyAlignment="0" applyProtection="0"/>
    <xf numFmtId="3" fontId="2" fillId="72" borderId="3" applyFont="0">
      <alignment horizontal="right" vertical="center"/>
      <protection locked="0"/>
    </xf>
    <xf numFmtId="171" fontId="26" fillId="0" borderId="0" applyFill="0" applyBorder="0" applyAlignment="0"/>
    <xf numFmtId="172" fontId="26" fillId="0" borderId="0" applyFill="0" applyBorder="0" applyAlignment="0"/>
    <xf numFmtId="171" fontId="26" fillId="0" borderId="0" applyFill="0" applyBorder="0" applyAlignment="0"/>
    <xf numFmtId="176" fontId="26" fillId="0" borderId="0" applyFill="0" applyBorder="0" applyAlignment="0"/>
    <xf numFmtId="172" fontId="26" fillId="0" borderId="0" applyFill="0" applyBorder="0" applyAlignment="0"/>
    <xf numFmtId="0" fontId="58" fillId="0" borderId="49" applyNumberFormat="0" applyFill="0" applyAlignment="0" applyProtection="0"/>
    <xf numFmtId="0" fontId="59" fillId="0" borderId="38"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0" fontId="58" fillId="0" borderId="49"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0" fontId="59" fillId="0" borderId="38"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58"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1" fillId="73" borderId="0" applyNumberFormat="0" applyBorder="0" applyAlignment="0" applyProtection="0"/>
    <xf numFmtId="0" fontId="62" fillId="7" borderId="0" applyNumberFormat="0" applyBorder="0" applyAlignment="0" applyProtection="0"/>
    <xf numFmtId="168" fontId="63" fillId="73" borderId="0" applyNumberFormat="0" applyBorder="0" applyAlignment="0" applyProtection="0"/>
    <xf numFmtId="168" fontId="63" fillId="73" borderId="0" applyNumberFormat="0" applyBorder="0" applyAlignment="0" applyProtection="0"/>
    <xf numFmtId="169" fontId="63" fillId="73" borderId="0" applyNumberFormat="0" applyBorder="0" applyAlignment="0" applyProtection="0"/>
    <xf numFmtId="0" fontId="61" fillId="73"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0" fontId="62" fillId="7" borderId="0" applyNumberFormat="0" applyBorder="0" applyAlignment="0" applyProtection="0"/>
    <xf numFmtId="168" fontId="63" fillId="73" borderId="0" applyNumberFormat="0" applyBorder="0" applyAlignment="0" applyProtection="0"/>
    <xf numFmtId="169" fontId="63" fillId="73" borderId="0" applyNumberFormat="0" applyBorder="0" applyAlignment="0" applyProtection="0"/>
    <xf numFmtId="168" fontId="63" fillId="73" borderId="0" applyNumberFormat="0" applyBorder="0" applyAlignment="0" applyProtection="0"/>
    <xf numFmtId="168" fontId="63" fillId="73" borderId="0" applyNumberFormat="0" applyBorder="0" applyAlignment="0" applyProtection="0"/>
    <xf numFmtId="169" fontId="63" fillId="73" borderId="0" applyNumberFormat="0" applyBorder="0" applyAlignment="0" applyProtection="0"/>
    <xf numFmtId="168" fontId="63" fillId="73" borderId="0" applyNumberFormat="0" applyBorder="0" applyAlignment="0" applyProtection="0"/>
    <xf numFmtId="168" fontId="63" fillId="73" borderId="0" applyNumberFormat="0" applyBorder="0" applyAlignment="0" applyProtection="0"/>
    <xf numFmtId="169" fontId="63" fillId="73" borderId="0" applyNumberFormat="0" applyBorder="0" applyAlignment="0" applyProtection="0"/>
    <xf numFmtId="168" fontId="63" fillId="73" borderId="0" applyNumberFormat="0" applyBorder="0" applyAlignment="0" applyProtection="0"/>
    <xf numFmtId="168" fontId="63" fillId="73" borderId="0" applyNumberFormat="0" applyBorder="0" applyAlignment="0" applyProtection="0"/>
    <xf numFmtId="169" fontId="63" fillId="73" borderId="0" applyNumberFormat="0" applyBorder="0" applyAlignment="0" applyProtection="0"/>
    <xf numFmtId="168" fontId="63" fillId="73" borderId="0" applyNumberFormat="0" applyBorder="0" applyAlignment="0" applyProtection="0"/>
    <xf numFmtId="0" fontId="61" fillId="73" borderId="0" applyNumberFormat="0" applyBorder="0" applyAlignment="0" applyProtection="0"/>
    <xf numFmtId="1" fontId="64" fillId="0" borderId="0" applyProtection="0"/>
    <xf numFmtId="168" fontId="15" fillId="0" borderId="50"/>
    <xf numFmtId="169" fontId="15" fillId="0" borderId="50"/>
    <xf numFmtId="168" fontId="15"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5" fillId="0" borderId="0"/>
    <xf numFmtId="181" fontId="2" fillId="0" borderId="0"/>
    <xf numFmtId="179" fontId="17"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0" fontId="66" fillId="0" borderId="0"/>
    <xf numFmtId="0" fontId="65" fillId="0" borderId="0"/>
    <xf numFmtId="179" fontId="17" fillId="0" borderId="0"/>
    <xf numFmtId="179" fontId="2" fillId="0" borderId="0"/>
    <xf numFmtId="179" fontId="2" fillId="0" borderId="0"/>
    <xf numFmtId="0" fontId="2" fillId="0" borderId="0"/>
    <xf numFmtId="0" fontId="2" fillId="0" borderId="0"/>
    <xf numFmtId="179"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 fillId="0" borderId="0"/>
    <xf numFmtId="0" fontId="17" fillId="0" borderId="0"/>
    <xf numFmtId="0" fontId="2" fillId="0" borderId="0"/>
    <xf numFmtId="0" fontId="17" fillId="0" borderId="0"/>
    <xf numFmtId="0" fontId="2" fillId="0" borderId="0"/>
    <xf numFmtId="0" fontId="17" fillId="0" borderId="0"/>
    <xf numFmtId="0" fontId="2" fillId="0" borderId="0"/>
    <xf numFmtId="0" fontId="17" fillId="0" borderId="0"/>
    <xf numFmtId="0" fontId="2" fillId="0" borderId="0"/>
    <xf numFmtId="0" fontId="1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7" fillId="0" borderId="0"/>
    <xf numFmtId="0" fontId="17" fillId="0" borderId="0"/>
    <xf numFmtId="168" fontId="17" fillId="0" borderId="0"/>
    <xf numFmtId="0" fontId="1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7" fillId="0" borderId="0"/>
    <xf numFmtId="168" fontId="17" fillId="0" borderId="0"/>
    <xf numFmtId="0" fontId="17" fillId="0" borderId="0"/>
    <xf numFmtId="0" fontId="17" fillId="0" borderId="0"/>
    <xf numFmtId="0" fontId="2" fillId="0" borderId="0"/>
    <xf numFmtId="17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6" fillId="0" borderId="0"/>
    <xf numFmtId="179" fontId="17" fillId="0" borderId="0"/>
    <xf numFmtId="179" fontId="1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7" fillId="0" borderId="0"/>
    <xf numFmtId="179" fontId="17" fillId="0" borderId="0"/>
    <xf numFmtId="179" fontId="17" fillId="0" borderId="0"/>
    <xf numFmtId="179" fontId="17" fillId="0" borderId="0"/>
    <xf numFmtId="1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7" fillId="0" borderId="0"/>
    <xf numFmtId="179"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4" fillId="0" borderId="0"/>
    <xf numFmtId="0" fontId="17" fillId="0" borderId="0"/>
    <xf numFmtId="0" fontId="2" fillId="0" borderId="0"/>
    <xf numFmtId="0" fontId="16" fillId="0" borderId="0"/>
    <xf numFmtId="168" fontId="14" fillId="0" borderId="0"/>
    <xf numFmtId="0" fontId="2" fillId="0" borderId="0"/>
    <xf numFmtId="0" fontId="1" fillId="0" borderId="0"/>
    <xf numFmtId="0" fontId="1" fillId="0" borderId="0"/>
    <xf numFmtId="179"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7" fillId="0" borderId="0"/>
    <xf numFmtId="0" fontId="17" fillId="0" borderId="0"/>
    <xf numFmtId="168" fontId="14" fillId="0" borderId="0"/>
    <xf numFmtId="0" fontId="54" fillId="0" borderId="0"/>
    <xf numFmtId="0" fontId="2" fillId="0" borderId="0"/>
    <xf numFmtId="168" fontId="14" fillId="0" borderId="0"/>
    <xf numFmtId="0" fontId="1" fillId="0" borderId="0"/>
    <xf numFmtId="179"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9"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168" fontId="14" fillId="0" borderId="0"/>
    <xf numFmtId="168" fontId="14" fillId="0" borderId="0"/>
    <xf numFmtId="0" fontId="1" fillId="0" borderId="0"/>
    <xf numFmtId="179" fontId="17" fillId="0" borderId="0"/>
    <xf numFmtId="179" fontId="17" fillId="0" borderId="0"/>
    <xf numFmtId="179" fontId="2" fillId="0" borderId="0"/>
    <xf numFmtId="0" fontId="2" fillId="0" borderId="0"/>
    <xf numFmtId="179" fontId="2" fillId="0" borderId="0"/>
    <xf numFmtId="0" fontId="2" fillId="0" borderId="0"/>
    <xf numFmtId="179" fontId="2" fillId="0" borderId="0"/>
    <xf numFmtId="0" fontId="2"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7" fillId="0" borderId="0"/>
    <xf numFmtId="168" fontId="14" fillId="0" borderId="0"/>
    <xf numFmtId="168" fontId="14" fillId="0" borderId="0"/>
    <xf numFmtId="0" fontId="1" fillId="0" borderId="0"/>
    <xf numFmtId="179" fontId="17" fillId="0" borderId="0"/>
    <xf numFmtId="179" fontId="17"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7" fillId="0" borderId="0"/>
    <xf numFmtId="179" fontId="17"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179" fontId="17"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79" fontId="2"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1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5" fillId="0" borderId="0"/>
    <xf numFmtId="0" fontId="6"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179" fontId="6" fillId="0" borderId="0"/>
    <xf numFmtId="0" fontId="15" fillId="0" borderId="0"/>
    <xf numFmtId="179" fontId="15" fillId="0" borderId="0"/>
    <xf numFmtId="0" fontId="15" fillId="0" borderId="0"/>
    <xf numFmtId="0" fontId="2"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5" fillId="0" borderId="0"/>
    <xf numFmtId="179" fontId="6"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5" fillId="0" borderId="0"/>
    <xf numFmtId="0" fontId="15" fillId="0" borderId="0"/>
    <xf numFmtId="168" fontId="15" fillId="0" borderId="0"/>
    <xf numFmtId="0" fontId="65" fillId="0" borderId="0"/>
    <xf numFmtId="16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5" fillId="0" borderId="0"/>
    <xf numFmtId="0" fontId="6" fillId="0" borderId="0"/>
    <xf numFmtId="0" fontId="65" fillId="0" borderId="0"/>
    <xf numFmtId="168" fontId="6" fillId="0" borderId="0"/>
    <xf numFmtId="0" fontId="65" fillId="0" borderId="0"/>
    <xf numFmtId="168" fontId="6"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179" fontId="6"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2"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65" fillId="0" borderId="0"/>
    <xf numFmtId="179" fontId="1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65" fillId="0" borderId="0"/>
    <xf numFmtId="0" fontId="65" fillId="0" borderId="0"/>
    <xf numFmtId="0" fontId="65" fillId="0" borderId="0"/>
    <xf numFmtId="0" fontId="65"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179" fontId="15"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2"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3" fillId="0" borderId="0"/>
    <xf numFmtId="0" fontId="2" fillId="0" borderId="0"/>
    <xf numFmtId="0" fontId="65" fillId="0" borderId="0"/>
    <xf numFmtId="168" fontId="3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5" fillId="0" borderId="0"/>
    <xf numFmtId="0" fontId="2"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79" fontId="2" fillId="0" borderId="0"/>
    <xf numFmtId="0" fontId="65"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169" fontId="2"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8" fontId="2" fillId="0" borderId="0"/>
    <xf numFmtId="0" fontId="65" fillId="0" borderId="0"/>
    <xf numFmtId="0" fontId="65" fillId="0" borderId="0"/>
    <xf numFmtId="0" fontId="65" fillId="0" borderId="0"/>
    <xf numFmtId="0" fontId="65"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168" fontId="2"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8" fontId="2" fillId="0" borderId="0"/>
    <xf numFmtId="0" fontId="65" fillId="0" borderId="0"/>
    <xf numFmtId="0" fontId="65" fillId="0" borderId="0"/>
    <xf numFmtId="0" fontId="65" fillId="0" borderId="0"/>
    <xf numFmtId="0" fontId="65"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9" fillId="0" borderId="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168" fontId="2" fillId="0" borderId="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2" fillId="74" borderId="51" applyNumberFormat="0" applyFont="0" applyAlignment="0" applyProtection="0"/>
    <xf numFmtId="0" fontId="16" fillId="74" borderId="51" applyNumberFormat="0" applyFont="0" applyAlignment="0" applyProtection="0"/>
    <xf numFmtId="168" fontId="2" fillId="0" borderId="0"/>
    <xf numFmtId="0" fontId="16" fillId="74" borderId="51" applyNumberFormat="0" applyFont="0" applyAlignment="0" applyProtection="0"/>
    <xf numFmtId="0" fontId="16"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6" fillId="74" borderId="51" applyNumberFormat="0" applyFont="0" applyAlignment="0" applyProtection="0"/>
    <xf numFmtId="0" fontId="2"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169" fontId="2" fillId="0" borderId="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2" fillId="74" borderId="51" applyNumberFormat="0" applyFont="0" applyAlignment="0" applyProtection="0"/>
    <xf numFmtId="0" fontId="2" fillId="0" borderId="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7" fillId="11" borderId="40"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16"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1" fillId="0" borderId="0"/>
    <xf numFmtId="0" fontId="71" fillId="0" borderId="0"/>
    <xf numFmtId="168" fontId="71" fillId="0" borderId="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168" fontId="74"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168" fontId="74"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169" fontId="74"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3" fillId="9" borderId="37"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0" fontId="72" fillId="64" borderId="52" applyNumberFormat="0" applyAlignment="0" applyProtection="0"/>
    <xf numFmtId="168" fontId="74" fillId="64" borderId="52" applyNumberFormat="0" applyAlignment="0" applyProtection="0"/>
    <xf numFmtId="169" fontId="74" fillId="64" borderId="52" applyNumberFormat="0" applyAlignment="0" applyProtection="0"/>
    <xf numFmtId="168" fontId="74" fillId="64" borderId="52" applyNumberFormat="0" applyAlignment="0" applyProtection="0"/>
    <xf numFmtId="168" fontId="74" fillId="64" borderId="52" applyNumberFormat="0" applyAlignment="0" applyProtection="0"/>
    <xf numFmtId="169" fontId="74" fillId="64" borderId="52" applyNumberFormat="0" applyAlignment="0" applyProtection="0"/>
    <xf numFmtId="168" fontId="74" fillId="64" borderId="52" applyNumberFormat="0" applyAlignment="0" applyProtection="0"/>
    <xf numFmtId="168" fontId="74" fillId="64" borderId="52" applyNumberFormat="0" applyAlignment="0" applyProtection="0"/>
    <xf numFmtId="169" fontId="74" fillId="64" borderId="52" applyNumberFormat="0" applyAlignment="0" applyProtection="0"/>
    <xf numFmtId="168" fontId="74" fillId="64" borderId="52" applyNumberFormat="0" applyAlignment="0" applyProtection="0"/>
    <xf numFmtId="168" fontId="74" fillId="64" borderId="52" applyNumberFormat="0" applyAlignment="0" applyProtection="0"/>
    <xf numFmtId="169" fontId="74" fillId="64" borderId="52" applyNumberFormat="0" applyAlignment="0" applyProtection="0"/>
    <xf numFmtId="168" fontId="74" fillId="64" borderId="52" applyNumberFormat="0" applyAlignment="0" applyProtection="0"/>
    <xf numFmtId="0" fontId="72" fillId="64" borderId="52" applyNumberFormat="0" applyAlignment="0" applyProtection="0"/>
    <xf numFmtId="0" fontId="14" fillId="0" borderId="0"/>
    <xf numFmtId="175" fontId="26" fillId="0" borderId="0" applyFont="0" applyFill="0" applyBorder="0" applyAlignment="0" applyProtection="0"/>
    <xf numFmtId="186"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6" fillId="0" borderId="0" applyFill="0" applyBorder="0" applyAlignment="0"/>
    <xf numFmtId="172" fontId="26" fillId="0" borderId="0" applyFill="0" applyBorder="0" applyAlignment="0"/>
    <xf numFmtId="171" fontId="26" fillId="0" borderId="0" applyFill="0" applyBorder="0" applyAlignment="0"/>
    <xf numFmtId="176" fontId="26" fillId="0" borderId="0" applyFill="0" applyBorder="0" applyAlignment="0"/>
    <xf numFmtId="172" fontId="26" fillId="0" borderId="0" applyFill="0" applyBorder="0" applyAlignment="0"/>
    <xf numFmtId="168" fontId="2" fillId="0" borderId="0"/>
    <xf numFmtId="0" fontId="2" fillId="0" borderId="0"/>
    <xf numFmtId="168" fontId="2" fillId="0" borderId="0"/>
    <xf numFmtId="187" fontId="54" fillId="0" borderId="3" applyNumberFormat="0">
      <alignment horizontal="center" vertical="top" wrapText="1"/>
    </xf>
    <xf numFmtId="0" fontId="7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7" fillId="0" borderId="0"/>
    <xf numFmtId="0" fontId="14" fillId="0" borderId="0"/>
    <xf numFmtId="0" fontId="78" fillId="0" borderId="0"/>
    <xf numFmtId="0" fontId="78" fillId="0" borderId="0"/>
    <xf numFmtId="168" fontId="14" fillId="0" borderId="0"/>
    <xf numFmtId="168" fontId="14"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49" fontId="35" fillId="0" borderId="0" applyFill="0" applyBorder="0" applyAlignment="0"/>
    <xf numFmtId="189" fontId="26" fillId="0" borderId="0" applyFill="0" applyBorder="0" applyAlignment="0"/>
    <xf numFmtId="190" fontId="26" fillId="0" borderId="0" applyFill="0" applyBorder="0" applyAlignment="0"/>
    <xf numFmtId="0" fontId="81" fillId="0" borderId="0">
      <alignment horizontal="center" vertical="top"/>
    </xf>
    <xf numFmtId="0" fontId="82" fillId="0" borderId="0" applyNumberFormat="0" applyFill="0" applyBorder="0" applyAlignment="0" applyProtection="0"/>
    <xf numFmtId="169" fontId="82" fillId="0" borderId="0" applyNumberFormat="0" applyFill="0" applyBorder="0" applyAlignment="0" applyProtection="0"/>
    <xf numFmtId="0"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2" fillId="0" borderId="0" applyNumberFormat="0" applyFill="0" applyBorder="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168" fontId="83"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168" fontId="83"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169" fontId="83"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4" fillId="0" borderId="41"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0" fontId="36" fillId="0" borderId="53" applyNumberFormat="0" applyFill="0" applyAlignment="0" applyProtection="0"/>
    <xf numFmtId="168" fontId="83" fillId="0" borderId="53" applyNumberFormat="0" applyFill="0" applyAlignment="0" applyProtection="0"/>
    <xf numFmtId="169" fontId="83" fillId="0" borderId="53" applyNumberFormat="0" applyFill="0" applyAlignment="0" applyProtection="0"/>
    <xf numFmtId="168" fontId="83" fillId="0" borderId="53" applyNumberFormat="0" applyFill="0" applyAlignment="0" applyProtection="0"/>
    <xf numFmtId="168" fontId="83" fillId="0" borderId="53" applyNumberFormat="0" applyFill="0" applyAlignment="0" applyProtection="0"/>
    <xf numFmtId="169" fontId="83" fillId="0" borderId="53" applyNumberFormat="0" applyFill="0" applyAlignment="0" applyProtection="0"/>
    <xf numFmtId="168" fontId="83" fillId="0" borderId="53" applyNumberFormat="0" applyFill="0" applyAlignment="0" applyProtection="0"/>
    <xf numFmtId="168" fontId="83" fillId="0" borderId="53" applyNumberFormat="0" applyFill="0" applyAlignment="0" applyProtection="0"/>
    <xf numFmtId="169" fontId="83" fillId="0" borderId="53" applyNumberFormat="0" applyFill="0" applyAlignment="0" applyProtection="0"/>
    <xf numFmtId="168" fontId="83" fillId="0" borderId="53" applyNumberFormat="0" applyFill="0" applyAlignment="0" applyProtection="0"/>
    <xf numFmtId="168" fontId="83" fillId="0" borderId="53" applyNumberFormat="0" applyFill="0" applyAlignment="0" applyProtection="0"/>
    <xf numFmtId="169" fontId="83" fillId="0" borderId="53" applyNumberFormat="0" applyFill="0" applyAlignment="0" applyProtection="0"/>
    <xf numFmtId="168" fontId="83" fillId="0" borderId="53" applyNumberFormat="0" applyFill="0" applyAlignment="0" applyProtection="0"/>
    <xf numFmtId="0" fontId="36" fillId="0" borderId="53" applyNumberFormat="0" applyFill="0" applyAlignment="0" applyProtection="0"/>
    <xf numFmtId="0" fontId="14" fillId="0" borderId="54"/>
    <xf numFmtId="185" fontId="7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5" fillId="0" borderId="0" applyFont="0" applyFill="0" applyBorder="0" applyAlignment="0" applyProtection="0"/>
    <xf numFmtId="192" fontId="2" fillId="0" borderId="0" applyFon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0" fontId="8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168" fontId="85" fillId="0" borderId="0" applyNumberFormat="0" applyFill="0" applyBorder="0" applyAlignment="0" applyProtection="0"/>
    <xf numFmtId="169" fontId="85" fillId="0" borderId="0" applyNumberFormat="0" applyFill="0" applyBorder="0" applyAlignment="0" applyProtection="0"/>
    <xf numFmtId="168" fontId="85" fillId="0" borderId="0" applyNumberFormat="0" applyFill="0" applyBorder="0" applyAlignment="0" applyProtection="0"/>
    <xf numFmtId="0" fontId="84" fillId="0" borderId="0" applyNumberFormat="0" applyFill="0" applyBorder="0" applyAlignment="0" applyProtection="0"/>
    <xf numFmtId="1" fontId="86" fillId="0" borderId="0" applyFill="0" applyProtection="0">
      <alignment horizontal="right"/>
    </xf>
    <xf numFmtId="42" fontId="87" fillId="0" borderId="0" applyFont="0" applyFill="0" applyBorder="0" applyAlignment="0" applyProtection="0"/>
    <xf numFmtId="44" fontId="87" fillId="0" borderId="0" applyFont="0" applyFill="0" applyBorder="0" applyAlignment="0" applyProtection="0"/>
    <xf numFmtId="0" fontId="88" fillId="0" borderId="0"/>
    <xf numFmtId="0" fontId="89" fillId="0" borderId="0"/>
    <xf numFmtId="38" fontId="15" fillId="0" borderId="0" applyFont="0" applyFill="0" applyBorder="0" applyAlignment="0" applyProtection="0"/>
    <xf numFmtId="40" fontId="15" fillId="0" borderId="0" applyFont="0" applyFill="0" applyBorder="0" applyAlignment="0" applyProtection="0"/>
    <xf numFmtId="41" fontId="87" fillId="0" borderId="0" applyFont="0" applyFill="0" applyBorder="0" applyAlignment="0" applyProtection="0"/>
    <xf numFmtId="43" fontId="87" fillId="0" borderId="0" applyFont="0" applyFill="0" applyBorder="0" applyAlignment="0" applyProtection="0"/>
    <xf numFmtId="0" fontId="2" fillId="0" borderId="0"/>
    <xf numFmtId="9" fontId="1" fillId="0" borderId="0" applyFont="0" applyFill="0" applyBorder="0" applyAlignment="0" applyProtection="0"/>
    <xf numFmtId="0" fontId="36" fillId="0" borderId="92" applyNumberFormat="0" applyFill="0" applyAlignment="0" applyProtection="0"/>
    <xf numFmtId="168" fontId="83" fillId="0" borderId="92" applyNumberFormat="0" applyFill="0" applyAlignment="0" applyProtection="0"/>
    <xf numFmtId="169" fontId="83" fillId="0" borderId="92" applyNumberFormat="0" applyFill="0" applyAlignment="0" applyProtection="0"/>
    <xf numFmtId="168" fontId="83" fillId="0" borderId="92" applyNumberFormat="0" applyFill="0" applyAlignment="0" applyProtection="0"/>
    <xf numFmtId="168" fontId="83" fillId="0" borderId="92" applyNumberFormat="0" applyFill="0" applyAlignment="0" applyProtection="0"/>
    <xf numFmtId="169" fontId="83" fillId="0" borderId="92" applyNumberFormat="0" applyFill="0" applyAlignment="0" applyProtection="0"/>
    <xf numFmtId="168" fontId="83" fillId="0" borderId="92" applyNumberFormat="0" applyFill="0" applyAlignment="0" applyProtection="0"/>
    <xf numFmtId="168" fontId="83" fillId="0" borderId="92" applyNumberFormat="0" applyFill="0" applyAlignment="0" applyProtection="0"/>
    <xf numFmtId="169" fontId="83" fillId="0" borderId="92" applyNumberFormat="0" applyFill="0" applyAlignment="0" applyProtection="0"/>
    <xf numFmtId="168" fontId="83" fillId="0" borderId="92" applyNumberFormat="0" applyFill="0" applyAlignment="0" applyProtection="0"/>
    <xf numFmtId="168" fontId="83" fillId="0" borderId="92" applyNumberFormat="0" applyFill="0" applyAlignment="0" applyProtection="0"/>
    <xf numFmtId="169" fontId="83" fillId="0" borderId="92" applyNumberFormat="0" applyFill="0" applyAlignment="0" applyProtection="0"/>
    <xf numFmtId="168" fontId="83"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169" fontId="83"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168" fontId="83"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168" fontId="83"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0" fontId="36" fillId="0" borderId="92" applyNumberFormat="0" applyFill="0" applyAlignment="0" applyProtection="0"/>
    <xf numFmtId="188" fontId="2" fillId="70" borderId="86" applyFont="0">
      <alignment horizontal="right" vertical="center"/>
    </xf>
    <xf numFmtId="3" fontId="2" fillId="70" borderId="86" applyFont="0">
      <alignment horizontal="right" vertical="center"/>
    </xf>
    <xf numFmtId="0" fontId="72" fillId="64" borderId="91" applyNumberFormat="0" applyAlignment="0" applyProtection="0"/>
    <xf numFmtId="168" fontId="74" fillId="64" borderId="91" applyNumberFormat="0" applyAlignment="0" applyProtection="0"/>
    <xf numFmtId="169" fontId="74" fillId="64" borderId="91" applyNumberFormat="0" applyAlignment="0" applyProtection="0"/>
    <xf numFmtId="168" fontId="74" fillId="64" borderId="91" applyNumberFormat="0" applyAlignment="0" applyProtection="0"/>
    <xf numFmtId="168" fontId="74" fillId="64" borderId="91" applyNumberFormat="0" applyAlignment="0" applyProtection="0"/>
    <xf numFmtId="169" fontId="74" fillId="64" borderId="91" applyNumberFormat="0" applyAlignment="0" applyProtection="0"/>
    <xf numFmtId="168" fontId="74" fillId="64" borderId="91" applyNumberFormat="0" applyAlignment="0" applyProtection="0"/>
    <xf numFmtId="168" fontId="74" fillId="64" borderId="91" applyNumberFormat="0" applyAlignment="0" applyProtection="0"/>
    <xf numFmtId="169" fontId="74" fillId="64" borderId="91" applyNumberFormat="0" applyAlignment="0" applyProtection="0"/>
    <xf numFmtId="168" fontId="74" fillId="64" borderId="91" applyNumberFormat="0" applyAlignment="0" applyProtection="0"/>
    <xf numFmtId="168" fontId="74" fillId="64" borderId="91" applyNumberFormat="0" applyAlignment="0" applyProtection="0"/>
    <xf numFmtId="169" fontId="74" fillId="64" borderId="91" applyNumberFormat="0" applyAlignment="0" applyProtection="0"/>
    <xf numFmtId="168" fontId="74"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169" fontId="74"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168" fontId="74"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168" fontId="74"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0" fontId="72" fillId="64" borderId="91" applyNumberFormat="0" applyAlignment="0" applyProtection="0"/>
    <xf numFmtId="3" fontId="2" fillId="75" borderId="86"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2"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2" fillId="74" borderId="90" applyNumberFormat="0" applyFont="0" applyAlignment="0" applyProtection="0"/>
    <xf numFmtId="0" fontId="16"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2"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0" fontId="16" fillId="74" borderId="90" applyNumberFormat="0" applyFont="0" applyAlignment="0" applyProtection="0"/>
    <xf numFmtId="3" fontId="2" fillId="72" borderId="86" applyFont="0">
      <alignment horizontal="right" vertical="center"/>
      <protection locked="0"/>
    </xf>
    <xf numFmtId="0" fontId="55" fillId="43" borderId="89" applyNumberFormat="0" applyAlignment="0" applyProtection="0"/>
    <xf numFmtId="168" fontId="57" fillId="43" borderId="89" applyNumberFormat="0" applyAlignment="0" applyProtection="0"/>
    <xf numFmtId="169" fontId="57" fillId="43" borderId="89" applyNumberFormat="0" applyAlignment="0" applyProtection="0"/>
    <xf numFmtId="168" fontId="57" fillId="43" borderId="89" applyNumberFormat="0" applyAlignment="0" applyProtection="0"/>
    <xf numFmtId="168" fontId="57" fillId="43" borderId="89" applyNumberFormat="0" applyAlignment="0" applyProtection="0"/>
    <xf numFmtId="169" fontId="57" fillId="43" borderId="89" applyNumberFormat="0" applyAlignment="0" applyProtection="0"/>
    <xf numFmtId="168" fontId="57" fillId="43" borderId="89" applyNumberFormat="0" applyAlignment="0" applyProtection="0"/>
    <xf numFmtId="168" fontId="57" fillId="43" borderId="89" applyNumberFormat="0" applyAlignment="0" applyProtection="0"/>
    <xf numFmtId="169" fontId="57" fillId="43" borderId="89" applyNumberFormat="0" applyAlignment="0" applyProtection="0"/>
    <xf numFmtId="168" fontId="57" fillId="43" borderId="89" applyNumberFormat="0" applyAlignment="0" applyProtection="0"/>
    <xf numFmtId="168" fontId="57" fillId="43" borderId="89" applyNumberFormat="0" applyAlignment="0" applyProtection="0"/>
    <xf numFmtId="169" fontId="57" fillId="43" borderId="89" applyNumberFormat="0" applyAlignment="0" applyProtection="0"/>
    <xf numFmtId="168" fontId="57"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169" fontId="57"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168" fontId="57"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168" fontId="57"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55" fillId="43" borderId="89" applyNumberFormat="0" applyAlignment="0" applyProtection="0"/>
    <xf numFmtId="0" fontId="2" fillId="71" borderId="87" applyNumberFormat="0" applyFont="0" applyBorder="0" applyProtection="0">
      <alignment horizontal="left" vertical="center"/>
    </xf>
    <xf numFmtId="9" fontId="2" fillId="71" borderId="86" applyFont="0" applyProtection="0">
      <alignment horizontal="right" vertical="center"/>
    </xf>
    <xf numFmtId="3" fontId="2" fillId="71" borderId="86" applyFont="0" applyProtection="0">
      <alignment horizontal="right" vertical="center"/>
    </xf>
    <xf numFmtId="0" fontId="51" fillId="70" borderId="87" applyFont="0" applyBorder="0">
      <alignment horizontal="center" wrapText="1"/>
    </xf>
    <xf numFmtId="168" fontId="43" fillId="0" borderId="84">
      <alignment horizontal="left" vertical="center"/>
    </xf>
    <xf numFmtId="0" fontId="43" fillId="0" borderId="84">
      <alignment horizontal="left" vertical="center"/>
    </xf>
    <xf numFmtId="0" fontId="43" fillId="0" borderId="84">
      <alignment horizontal="left" vertical="center"/>
    </xf>
    <xf numFmtId="0" fontId="2" fillId="69" borderId="86" applyNumberFormat="0" applyFont="0" applyBorder="0" applyProtection="0">
      <alignment horizontal="center" vertical="center"/>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5" fillId="0" borderId="86" applyNumberFormat="0" applyAlignment="0">
      <alignment horizontal="right"/>
      <protection locked="0"/>
    </xf>
    <xf numFmtId="0" fontId="27" fillId="64" borderId="89" applyNumberFormat="0" applyAlignment="0" applyProtection="0"/>
    <xf numFmtId="168" fontId="29" fillId="64" borderId="89" applyNumberFormat="0" applyAlignment="0" applyProtection="0"/>
    <xf numFmtId="169" fontId="29" fillId="64" borderId="89" applyNumberFormat="0" applyAlignment="0" applyProtection="0"/>
    <xf numFmtId="168" fontId="29" fillId="64" borderId="89" applyNumberFormat="0" applyAlignment="0" applyProtection="0"/>
    <xf numFmtId="168" fontId="29" fillId="64" borderId="89" applyNumberFormat="0" applyAlignment="0" applyProtection="0"/>
    <xf numFmtId="169" fontId="29" fillId="64" borderId="89" applyNumberFormat="0" applyAlignment="0" applyProtection="0"/>
    <xf numFmtId="168" fontId="29" fillId="64" borderId="89" applyNumberFormat="0" applyAlignment="0" applyProtection="0"/>
    <xf numFmtId="168" fontId="29" fillId="64" borderId="89" applyNumberFormat="0" applyAlignment="0" applyProtection="0"/>
    <xf numFmtId="169" fontId="29" fillId="64" borderId="89" applyNumberFormat="0" applyAlignment="0" applyProtection="0"/>
    <xf numFmtId="168" fontId="29" fillId="64" borderId="89" applyNumberFormat="0" applyAlignment="0" applyProtection="0"/>
    <xf numFmtId="168" fontId="29" fillId="64" borderId="89" applyNumberFormat="0" applyAlignment="0" applyProtection="0"/>
    <xf numFmtId="169" fontId="29" fillId="64" borderId="89" applyNumberFormat="0" applyAlignment="0" applyProtection="0"/>
    <xf numFmtId="168" fontId="29"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169" fontId="29"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168" fontId="29"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168" fontId="29"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27" fillId="64" borderId="89" applyNumberFormat="0" applyAlignment="0" applyProtection="0"/>
    <xf numFmtId="0" fontId="1" fillId="0" borderId="0"/>
    <xf numFmtId="169" fontId="15" fillId="37" borderId="0"/>
    <xf numFmtId="0" fontId="2" fillId="0" borderId="0">
      <alignment vertical="center"/>
    </xf>
  </cellStyleXfs>
  <cellXfs count="540">
    <xf numFmtId="0" fontId="0" fillId="0" borderId="0" xfId="0"/>
    <xf numFmtId="0" fontId="3" fillId="0" borderId="0" xfId="0" applyFont="1"/>
    <xf numFmtId="0" fontId="0" fillId="0" borderId="0" xfId="0" applyFill="1"/>
    <xf numFmtId="0" fontId="3" fillId="0" borderId="0" xfId="0" applyFont="1" applyFill="1"/>
    <xf numFmtId="0" fontId="3" fillId="0" borderId="3" xfId="0" applyFont="1" applyBorder="1"/>
    <xf numFmtId="0" fontId="9" fillId="0" borderId="0" xfId="0" applyFont="1"/>
    <xf numFmtId="0" fontId="3" fillId="0" borderId="7" xfId="0" applyFont="1" applyBorder="1"/>
    <xf numFmtId="0" fontId="9" fillId="0" borderId="0" xfId="0" applyFont="1" applyAlignment="1">
      <alignment wrapText="1"/>
    </xf>
    <xf numFmtId="0" fontId="11" fillId="0" borderId="3" xfId="0" applyFont="1" applyFill="1" applyBorder="1" applyAlignment="1">
      <alignment horizontal="center" vertical="center" wrapText="1"/>
    </xf>
    <xf numFmtId="0" fontId="5" fillId="3" borderId="3" xfId="13" applyFont="1" applyFill="1" applyBorder="1" applyAlignment="1" applyProtection="1">
      <alignment horizontal="left" vertical="center" wrapText="1"/>
      <protection locked="0"/>
    </xf>
    <xf numFmtId="0" fontId="3" fillId="0" borderId="21" xfId="0" applyFont="1" applyBorder="1"/>
    <xf numFmtId="0" fontId="12" fillId="0" borderId="3" xfId="0" applyFont="1" applyBorder="1"/>
    <xf numFmtId="0" fontId="3" fillId="0" borderId="18" xfId="0" applyFont="1" applyBorder="1"/>
    <xf numFmtId="0" fontId="10" fillId="0" borderId="18" xfId="0" applyFont="1" applyFill="1" applyBorder="1" applyAlignment="1">
      <alignment horizontal="left" vertical="center" indent="1"/>
    </xf>
    <xf numFmtId="0" fontId="10" fillId="0" borderId="19" xfId="0" applyFont="1" applyFill="1" applyBorder="1" applyAlignment="1">
      <alignment horizontal="left" vertical="center"/>
    </xf>
    <xf numFmtId="0" fontId="10" fillId="0" borderId="24" xfId="0" applyFont="1" applyFill="1" applyBorder="1" applyAlignment="1">
      <alignment horizontal="left" vertical="center" indent="1"/>
    </xf>
    <xf numFmtId="0" fontId="11" fillId="0" borderId="25" xfId="0" applyFont="1" applyFill="1" applyBorder="1" applyAlignment="1"/>
    <xf numFmtId="0" fontId="3" fillId="0" borderId="70" xfId="0" applyFont="1" applyBorder="1"/>
    <xf numFmtId="0" fontId="3" fillId="0" borderId="19" xfId="0" applyFont="1" applyBorder="1"/>
    <xf numFmtId="0" fontId="3" fillId="0" borderId="24" xfId="0" applyFont="1" applyBorder="1"/>
    <xf numFmtId="0" fontId="4" fillId="0" borderId="25"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90" fillId="0" borderId="3" xfId="20960" applyFont="1" applyFill="1" applyBorder="1" applyAlignment="1" applyProtection="1">
      <alignment horizontal="center" vertical="center"/>
    </xf>
    <xf numFmtId="0" fontId="91" fillId="0" borderId="0" xfId="0" applyFont="1" applyBorder="1" applyAlignment="1">
      <alignment wrapText="1"/>
    </xf>
    <xf numFmtId="0" fontId="7" fillId="0" borderId="2" xfId="20960" applyFont="1" applyFill="1" applyBorder="1" applyAlignment="1" applyProtection="1">
      <alignment horizontal="left" wrapText="1" inden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xf numFmtId="0" fontId="8" fillId="0" borderId="86" xfId="17" applyFill="1" applyBorder="1" applyAlignment="1" applyProtection="1"/>
    <xf numFmtId="0" fontId="5" fillId="3" borderId="86" xfId="20960" applyFont="1" applyFill="1" applyBorder="1" applyAlignment="1" applyProtection="1"/>
    <xf numFmtId="0" fontId="90" fillId="0" borderId="86" xfId="20960" applyFont="1" applyFill="1" applyBorder="1" applyAlignment="1" applyProtection="1">
      <alignment horizontal="center" vertical="center"/>
    </xf>
    <xf numFmtId="0" fontId="3" fillId="0" borderId="86" xfId="0" applyFont="1" applyBorder="1"/>
    <xf numFmtId="0" fontId="8" fillId="0" borderId="86" xfId="17" applyFill="1" applyBorder="1" applyAlignment="1" applyProtection="1">
      <alignment horizontal="left" vertical="center" wrapText="1"/>
    </xf>
    <xf numFmtId="49" fontId="92" fillId="0" borderId="86" xfId="0" applyNumberFormat="1" applyFont="1" applyFill="1" applyBorder="1" applyAlignment="1">
      <alignment horizontal="right" vertical="center" wrapText="1"/>
    </xf>
    <xf numFmtId="0" fontId="8" fillId="0" borderId="86" xfId="17" applyFill="1" applyBorder="1" applyAlignment="1" applyProtection="1">
      <alignment horizontal="left" vertical="center"/>
    </xf>
    <xf numFmtId="0" fontId="8" fillId="0" borderId="86" xfId="17" applyBorder="1" applyAlignment="1" applyProtection="1"/>
    <xf numFmtId="0" fontId="3" fillId="0" borderId="86" xfId="0" applyFont="1" applyFill="1" applyBorder="1"/>
    <xf numFmtId="0" fontId="93" fillId="0" borderId="86" xfId="0" applyFont="1" applyBorder="1"/>
    <xf numFmtId="0" fontId="94" fillId="0" borderId="86" xfId="17" applyFont="1" applyBorder="1" applyAlignment="1" applyProtection="1"/>
    <xf numFmtId="0" fontId="95" fillId="0" borderId="19" xfId="0" applyFont="1" applyFill="1" applyBorder="1" applyAlignment="1">
      <alignment horizontal="center" vertical="center" wrapText="1"/>
    </xf>
    <xf numFmtId="0" fontId="95" fillId="0" borderId="20" xfId="0" applyFont="1" applyFill="1" applyBorder="1" applyAlignment="1">
      <alignment horizontal="center" vertical="center" wrapText="1"/>
    </xf>
    <xf numFmtId="169" fontId="10" fillId="37" borderId="0" xfId="20" applyFont="1" applyBorder="1"/>
    <xf numFmtId="169" fontId="10" fillId="37" borderId="79" xfId="20" applyFont="1" applyBorder="1"/>
    <xf numFmtId="193" fontId="95" fillId="0" borderId="86" xfId="0" applyNumberFormat="1" applyFont="1" applyFill="1" applyBorder="1" applyAlignment="1" applyProtection="1">
      <alignment vertical="center" wrapText="1"/>
      <protection locked="0"/>
    </xf>
    <xf numFmtId="193" fontId="95" fillId="0" borderId="101" xfId="0" applyNumberFormat="1" applyFont="1" applyFill="1" applyBorder="1" applyAlignment="1" applyProtection="1">
      <alignment vertical="center" wrapText="1"/>
      <protection locked="0"/>
    </xf>
    <xf numFmtId="10" fontId="10" fillId="0" borderId="86" xfId="20641" applyNumberFormat="1" applyFont="1" applyFill="1" applyBorder="1" applyAlignment="1" applyProtection="1">
      <alignment vertical="center" wrapText="1"/>
      <protection locked="0"/>
    </xf>
    <xf numFmtId="10" fontId="10" fillId="0" borderId="86" xfId="20641" applyNumberFormat="1" applyFont="1" applyBorder="1" applyAlignment="1" applyProtection="1">
      <alignment vertical="center" wrapText="1"/>
      <protection locked="0"/>
    </xf>
    <xf numFmtId="10" fontId="10" fillId="0" borderId="101" xfId="20641" applyNumberFormat="1" applyFont="1" applyFill="1" applyBorder="1" applyAlignment="1" applyProtection="1">
      <alignment vertical="center" wrapText="1"/>
      <protection locked="0"/>
    </xf>
    <xf numFmtId="164" fontId="10" fillId="0" borderId="86" xfId="7" applyNumberFormat="1" applyFont="1" applyFill="1" applyBorder="1" applyAlignment="1" applyProtection="1">
      <alignment horizontal="right" vertical="center" wrapText="1"/>
      <protection locked="0"/>
    </xf>
    <xf numFmtId="164" fontId="10" fillId="0" borderId="101" xfId="7" applyNumberFormat="1" applyFont="1" applyFill="1" applyBorder="1" applyAlignment="1" applyProtection="1">
      <alignment horizontal="right" vertical="center" wrapText="1"/>
      <protection locked="0"/>
    </xf>
    <xf numFmtId="10" fontId="10" fillId="0" borderId="25" xfId="20641" applyNumberFormat="1" applyFont="1" applyFill="1" applyBorder="1" applyAlignment="1" applyProtection="1">
      <alignment vertical="center"/>
      <protection locked="0"/>
    </xf>
    <xf numFmtId="10" fontId="10" fillId="0" borderId="26" xfId="20641" applyNumberFormat="1" applyFont="1" applyFill="1" applyBorder="1" applyAlignment="1" applyProtection="1">
      <alignment vertical="center"/>
      <protection locked="0"/>
    </xf>
    <xf numFmtId="164" fontId="10" fillId="0" borderId="86" xfId="7" applyNumberFormat="1" applyFont="1" applyFill="1" applyBorder="1" applyAlignment="1" applyProtection="1">
      <alignment horizontal="right"/>
    </xf>
    <xf numFmtId="164" fontId="10" fillId="36" borderId="86" xfId="7" applyNumberFormat="1" applyFont="1" applyFill="1" applyBorder="1" applyAlignment="1" applyProtection="1">
      <alignment horizontal="right"/>
    </xf>
    <xf numFmtId="164" fontId="10" fillId="0" borderId="85" xfId="7" applyNumberFormat="1" applyFont="1" applyFill="1" applyBorder="1" applyAlignment="1" applyProtection="1">
      <alignment horizontal="right"/>
    </xf>
    <xf numFmtId="164" fontId="10" fillId="36" borderId="101" xfId="7" applyNumberFormat="1" applyFont="1" applyFill="1" applyBorder="1" applyAlignment="1" applyProtection="1">
      <alignment horizontal="right"/>
    </xf>
    <xf numFmtId="164" fontId="11" fillId="36" borderId="86" xfId="7" applyNumberFormat="1" applyFont="1" applyFill="1" applyBorder="1" applyAlignment="1" applyProtection="1">
      <alignment horizontal="right"/>
    </xf>
    <xf numFmtId="164" fontId="11" fillId="36" borderId="101" xfId="7" applyNumberFormat="1" applyFont="1" applyFill="1" applyBorder="1" applyAlignment="1" applyProtection="1">
      <alignment horizontal="right"/>
    </xf>
    <xf numFmtId="164" fontId="10" fillId="0" borderId="86" xfId="7" applyNumberFormat="1" applyFont="1" applyFill="1" applyBorder="1" applyAlignment="1" applyProtection="1">
      <alignment horizontal="right"/>
      <protection locked="0"/>
    </xf>
    <xf numFmtId="164" fontId="10" fillId="0" borderId="85" xfId="7" applyNumberFormat="1" applyFont="1" applyFill="1" applyBorder="1" applyAlignment="1" applyProtection="1">
      <alignment horizontal="right"/>
      <protection locked="0"/>
    </xf>
    <xf numFmtId="164" fontId="10" fillId="0" borderId="101" xfId="7" applyNumberFormat="1" applyFont="1" applyFill="1" applyBorder="1" applyAlignment="1" applyProtection="1">
      <alignment horizontal="right"/>
    </xf>
    <xf numFmtId="164" fontId="11" fillId="0" borderId="86" xfId="7" applyNumberFormat="1" applyFont="1" applyFill="1" applyBorder="1" applyAlignment="1" applyProtection="1">
      <alignment horizontal="right"/>
    </xf>
    <xf numFmtId="164" fontId="11" fillId="0" borderId="86" xfId="7" applyNumberFormat="1" applyFont="1" applyFill="1" applyBorder="1" applyAlignment="1" applyProtection="1">
      <alignment horizontal="right"/>
      <protection locked="0"/>
    </xf>
    <xf numFmtId="164" fontId="11" fillId="0" borderId="85" xfId="7" applyNumberFormat="1" applyFont="1" applyFill="1" applyBorder="1" applyAlignment="1" applyProtection="1">
      <alignment horizontal="right"/>
    </xf>
    <xf numFmtId="164" fontId="11" fillId="36" borderId="25" xfId="7" applyNumberFormat="1" applyFont="1" applyFill="1" applyBorder="1" applyAlignment="1" applyProtection="1">
      <alignment horizontal="right"/>
    </xf>
    <xf numFmtId="164" fontId="11" fillId="36" borderId="26" xfId="7" applyNumberFormat="1" applyFont="1" applyFill="1" applyBorder="1" applyAlignment="1" applyProtection="1">
      <alignment horizontal="right"/>
    </xf>
    <xf numFmtId="38" fontId="10" fillId="0" borderId="86" xfId="0" applyNumberFormat="1" applyFont="1" applyFill="1" applyBorder="1" applyAlignment="1" applyProtection="1">
      <alignment horizontal="right"/>
      <protection locked="0"/>
    </xf>
    <xf numFmtId="38" fontId="10" fillId="0" borderId="101" xfId="0" applyNumberFormat="1" applyFont="1" applyFill="1" applyBorder="1" applyAlignment="1" applyProtection="1">
      <alignment horizontal="right"/>
      <protection locked="0"/>
    </xf>
    <xf numFmtId="164" fontId="10" fillId="36" borderId="86" xfId="7" applyNumberFormat="1" applyFont="1" applyFill="1" applyBorder="1" applyAlignment="1">
      <alignment horizontal="right"/>
    </xf>
    <xf numFmtId="164" fontId="11" fillId="36" borderId="86" xfId="7" applyNumberFormat="1" applyFont="1" applyFill="1" applyBorder="1" applyAlignment="1">
      <alignment horizontal="right"/>
    </xf>
    <xf numFmtId="164" fontId="11" fillId="0" borderId="86" xfId="7" applyNumberFormat="1" applyFont="1" applyFill="1" applyBorder="1" applyAlignment="1">
      <alignment horizontal="center"/>
    </xf>
    <xf numFmtId="164" fontId="11" fillId="0" borderId="101" xfId="7" applyNumberFormat="1" applyFont="1" applyFill="1" applyBorder="1" applyAlignment="1">
      <alignment horizontal="center"/>
    </xf>
    <xf numFmtId="164" fontId="10" fillId="0" borderId="101" xfId="7" applyNumberFormat="1" applyFont="1" applyFill="1" applyBorder="1" applyAlignment="1" applyProtection="1">
      <alignment horizontal="right"/>
      <protection locked="0"/>
    </xf>
    <xf numFmtId="164" fontId="10" fillId="36" borderId="86" xfId="7" applyNumberFormat="1" applyFont="1" applyFill="1" applyBorder="1" applyAlignment="1" applyProtection="1"/>
    <xf numFmtId="164" fontId="10" fillId="0" borderId="86" xfId="7" applyNumberFormat="1" applyFont="1" applyFill="1" applyBorder="1" applyAlignment="1" applyProtection="1">
      <protection locked="0"/>
    </xf>
    <xf numFmtId="164" fontId="10" fillId="36" borderId="101" xfId="7" applyNumberFormat="1" applyFont="1" applyFill="1" applyBorder="1" applyAlignment="1" applyProtection="1"/>
    <xf numFmtId="164" fontId="10" fillId="0" borderId="86" xfId="7" applyNumberFormat="1" applyFont="1" applyFill="1" applyBorder="1" applyAlignment="1" applyProtection="1">
      <alignment horizontal="right" vertical="center"/>
      <protection locked="0"/>
    </xf>
    <xf numFmtId="164" fontId="11" fillId="36" borderId="25" xfId="7" applyNumberFormat="1" applyFont="1" applyFill="1" applyBorder="1" applyAlignment="1">
      <alignment horizontal="right"/>
    </xf>
    <xf numFmtId="0" fontId="10" fillId="0" borderId="0" xfId="11" applyFont="1" applyFill="1" applyBorder="1" applyProtection="1"/>
    <xf numFmtId="0" fontId="10" fillId="0" borderId="0" xfId="0" applyFont="1"/>
    <xf numFmtId="0" fontId="95" fillId="0" borderId="0" xfId="0" applyFont="1"/>
    <xf numFmtId="0" fontId="96" fillId="0" borderId="0" xfId="0" applyFont="1"/>
    <xf numFmtId="0" fontId="10" fillId="0" borderId="0" xfId="0" applyFont="1" applyBorder="1"/>
    <xf numFmtId="0" fontId="95" fillId="0" borderId="0" xfId="0" applyFont="1" applyBorder="1"/>
    <xf numFmtId="0" fontId="10" fillId="0" borderId="0" xfId="0" applyFont="1" applyFill="1" applyBorder="1"/>
    <xf numFmtId="0" fontId="11" fillId="0" borderId="0" xfId="0" applyFont="1" applyAlignment="1">
      <alignment horizontal="center"/>
    </xf>
    <xf numFmtId="0" fontId="10" fillId="0" borderId="0" xfId="0" applyFont="1" applyFill="1" applyBorder="1" applyProtection="1">
      <protection locked="0"/>
    </xf>
    <xf numFmtId="0" fontId="97" fillId="0" borderId="0" xfId="0" applyFont="1" applyFill="1" applyAlignment="1">
      <alignment horizontal="center"/>
    </xf>
    <xf numFmtId="0" fontId="10" fillId="0" borderId="103" xfId="0" applyFont="1" applyFill="1" applyBorder="1" applyAlignment="1">
      <alignment horizontal="left" vertical="center" indent="1"/>
    </xf>
    <xf numFmtId="0" fontId="10" fillId="0" borderId="86" xfId="0" applyFont="1" applyFill="1" applyBorder="1" applyAlignment="1">
      <alignment horizontal="left" vertical="center"/>
    </xf>
    <xf numFmtId="0" fontId="10" fillId="0" borderId="8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103" xfId="0" applyFont="1" applyFill="1" applyBorder="1" applyAlignment="1">
      <alignment horizontal="left" indent="1"/>
    </xf>
    <xf numFmtId="0" fontId="11" fillId="0" borderId="86" xfId="0" applyFont="1" applyFill="1" applyBorder="1" applyAlignment="1">
      <alignment horizontal="center"/>
    </xf>
    <xf numFmtId="0" fontId="10" fillId="0" borderId="86" xfId="0" applyFont="1" applyFill="1" applyBorder="1" applyAlignment="1">
      <alignment horizontal="left" wrapText="1" indent="1"/>
    </xf>
    <xf numFmtId="0" fontId="10" fillId="0" borderId="86" xfId="0" applyFont="1" applyFill="1" applyBorder="1" applyAlignment="1">
      <alignment horizontal="left" wrapText="1" indent="2"/>
    </xf>
    <xf numFmtId="0" fontId="11" fillId="0" borderId="86" xfId="0" applyFont="1" applyFill="1" applyBorder="1" applyAlignment="1"/>
    <xf numFmtId="0" fontId="11" fillId="0" borderId="86" xfId="0" applyFont="1" applyFill="1" applyBorder="1" applyAlignment="1">
      <alignment horizontal="left"/>
    </xf>
    <xf numFmtId="0" fontId="10" fillId="0" borderId="86" xfId="0" applyFont="1" applyFill="1" applyBorder="1" applyAlignment="1">
      <alignment horizontal="left" indent="1"/>
    </xf>
    <xf numFmtId="0" fontId="96" fillId="0" borderId="0" xfId="0" applyFont="1" applyAlignment="1">
      <alignment horizontal="left" indent="1"/>
    </xf>
    <xf numFmtId="0" fontId="11" fillId="0" borderId="86" xfId="0" applyFont="1" applyFill="1" applyBorder="1" applyAlignment="1">
      <alignment horizontal="left" indent="1"/>
    </xf>
    <xf numFmtId="0" fontId="11" fillId="0" borderId="86" xfId="0" applyFont="1" applyFill="1" applyBorder="1" applyAlignment="1">
      <alignment horizontal="center" vertical="center" wrapText="1"/>
    </xf>
    <xf numFmtId="193" fontId="95" fillId="0" borderId="0" xfId="0" applyNumberFormat="1" applyFont="1"/>
    <xf numFmtId="0" fontId="95" fillId="0" borderId="7" xfId="0" applyFont="1" applyBorder="1" applyAlignment="1">
      <alignment horizontal="center" vertical="center" wrapText="1"/>
    </xf>
    <xf numFmtId="0" fontId="95" fillId="0" borderId="71" xfId="0" applyFont="1" applyBorder="1" applyAlignment="1">
      <alignment horizontal="center" vertical="center" wrapText="1"/>
    </xf>
    <xf numFmtId="0" fontId="10" fillId="0" borderId="103" xfId="0" applyFont="1" applyBorder="1" applyAlignment="1">
      <alignment vertical="center"/>
    </xf>
    <xf numFmtId="0" fontId="10" fillId="0" borderId="87" xfId="0" applyFont="1" applyFill="1" applyBorder="1" applyAlignment="1">
      <alignment wrapText="1"/>
    </xf>
    <xf numFmtId="0" fontId="10" fillId="0" borderId="87" xfId="0" applyFont="1" applyBorder="1" applyAlignment="1">
      <alignment wrapText="1"/>
    </xf>
    <xf numFmtId="10" fontId="95" fillId="0" borderId="23" xfId="20961" applyNumberFormat="1" applyFont="1" applyFill="1" applyBorder="1" applyAlignment="1"/>
    <xf numFmtId="0" fontId="10" fillId="0" borderId="87" xfId="0" applyFont="1" applyFill="1" applyBorder="1" applyAlignment="1">
      <alignment vertical="top" wrapText="1"/>
    </xf>
    <xf numFmtId="0" fontId="10" fillId="0" borderId="94" xfId="0" applyFont="1" applyBorder="1" applyAlignment="1">
      <alignment vertical="center"/>
    </xf>
    <xf numFmtId="0" fontId="10" fillId="0" borderId="82" xfId="0" applyFont="1" applyBorder="1" applyAlignment="1">
      <alignment wrapText="1"/>
    </xf>
    <xf numFmtId="10" fontId="95" fillId="0" borderId="106" xfId="20961" applyNumberFormat="1" applyFont="1" applyFill="1" applyBorder="1" applyAlignment="1"/>
    <xf numFmtId="0" fontId="98" fillId="0" borderId="0" xfId="0" applyFont="1"/>
    <xf numFmtId="0" fontId="95" fillId="0" borderId="23" xfId="0" applyFont="1" applyBorder="1" applyAlignment="1"/>
    <xf numFmtId="0" fontId="95" fillId="0" borderId="106" xfId="0" applyFont="1" applyBorder="1" applyAlignment="1"/>
    <xf numFmtId="0" fontId="95" fillId="0" borderId="42" xfId="0" applyFont="1" applyBorder="1" applyAlignment="1"/>
    <xf numFmtId="0" fontId="10" fillId="0" borderId="0" xfId="0" applyFont="1" applyBorder="1" applyAlignment="1">
      <alignment horizontal="left" wrapText="1"/>
    </xf>
    <xf numFmtId="0" fontId="11" fillId="0" borderId="0" xfId="0" applyFont="1" applyFill="1" applyBorder="1" applyAlignment="1">
      <alignment horizontal="center" wrapText="1"/>
    </xf>
    <xf numFmtId="0" fontId="10" fillId="0" borderId="0" xfId="0" applyFont="1" applyBorder="1" applyAlignment="1">
      <alignment horizontal="right" wrapText="1"/>
    </xf>
    <xf numFmtId="0" fontId="10" fillId="0" borderId="18" xfId="0" applyFont="1" applyBorder="1"/>
    <xf numFmtId="0" fontId="10" fillId="0" borderId="21" xfId="0" applyFont="1" applyBorder="1" applyAlignment="1">
      <alignment vertical="center"/>
    </xf>
    <xf numFmtId="0" fontId="10" fillId="0" borderId="23" xfId="0" applyFont="1" applyBorder="1" applyAlignment="1"/>
    <xf numFmtId="0" fontId="10" fillId="0" borderId="8" xfId="0" applyFont="1" applyBorder="1" applyAlignment="1">
      <alignment wrapText="1"/>
    </xf>
    <xf numFmtId="0" fontId="10" fillId="0" borderId="24" xfId="0" applyFont="1" applyBorder="1"/>
    <xf numFmtId="0" fontId="10" fillId="0" borderId="27" xfId="0" applyFont="1" applyBorder="1" applyAlignment="1">
      <alignment wrapText="1"/>
    </xf>
    <xf numFmtId="3" fontId="10" fillId="37" borderId="0" xfId="20" applyNumberFormat="1" applyFont="1" applyBorder="1"/>
    <xf numFmtId="3" fontId="95" fillId="0" borderId="58" xfId="0" applyNumberFormat="1" applyFont="1" applyFill="1" applyBorder="1" applyAlignment="1">
      <alignment vertical="center"/>
    </xf>
    <xf numFmtId="3" fontId="95" fillId="0" borderId="71" xfId="0" applyNumberFormat="1" applyFont="1" applyFill="1" applyBorder="1" applyAlignment="1">
      <alignment vertical="center"/>
    </xf>
    <xf numFmtId="3" fontId="95" fillId="3" borderId="84" xfId="0" applyNumberFormat="1" applyFont="1" applyFill="1" applyBorder="1" applyAlignment="1">
      <alignment vertical="center"/>
    </xf>
    <xf numFmtId="3" fontId="95" fillId="3" borderId="23" xfId="0" applyNumberFormat="1" applyFont="1" applyFill="1" applyBorder="1" applyAlignment="1">
      <alignment vertical="center"/>
    </xf>
    <xf numFmtId="3" fontId="95" fillId="0" borderId="86" xfId="0" applyNumberFormat="1" applyFont="1" applyFill="1" applyBorder="1" applyAlignment="1">
      <alignment vertical="center"/>
    </xf>
    <xf numFmtId="3" fontId="95" fillId="0" borderId="87" xfId="0" applyNumberFormat="1" applyFont="1" applyFill="1" applyBorder="1" applyAlignment="1">
      <alignment vertical="center"/>
    </xf>
    <xf numFmtId="3" fontId="95" fillId="0" borderId="101" xfId="0" applyNumberFormat="1" applyFont="1" applyFill="1" applyBorder="1" applyAlignment="1">
      <alignment vertical="center"/>
    </xf>
    <xf numFmtId="3" fontId="95" fillId="0" borderId="25" xfId="0" applyNumberFormat="1" applyFont="1" applyFill="1" applyBorder="1" applyAlignment="1">
      <alignment vertical="center"/>
    </xf>
    <xf numFmtId="3" fontId="95" fillId="0" borderId="27" xfId="0" applyNumberFormat="1" applyFont="1" applyFill="1" applyBorder="1" applyAlignment="1">
      <alignment vertical="center"/>
    </xf>
    <xf numFmtId="3" fontId="95" fillId="0" borderId="26" xfId="0" applyNumberFormat="1" applyFont="1" applyFill="1" applyBorder="1" applyAlignment="1">
      <alignment vertical="center"/>
    </xf>
    <xf numFmtId="164" fontId="95" fillId="0" borderId="29" xfId="0" applyNumberFormat="1" applyFont="1" applyFill="1" applyBorder="1" applyAlignment="1">
      <alignment vertical="center"/>
    </xf>
    <xf numFmtId="164" fontId="95" fillId="0" borderId="29" xfId="7" applyNumberFormat="1" applyFont="1" applyFill="1" applyBorder="1" applyAlignment="1">
      <alignment vertical="center"/>
    </xf>
    <xf numFmtId="164" fontId="95" fillId="0" borderId="20" xfId="7" applyNumberFormat="1" applyFont="1" applyFill="1" applyBorder="1" applyAlignment="1">
      <alignment vertical="center"/>
    </xf>
    <xf numFmtId="164" fontId="95" fillId="0" borderId="82" xfId="7" applyNumberFormat="1" applyFont="1" applyFill="1" applyBorder="1" applyAlignment="1">
      <alignment vertical="center"/>
    </xf>
    <xf numFmtId="164" fontId="95" fillId="0" borderId="95" xfId="7" applyNumberFormat="1" applyFont="1" applyFill="1" applyBorder="1" applyAlignment="1">
      <alignment vertical="center"/>
    </xf>
    <xf numFmtId="10" fontId="95" fillId="0" borderId="80" xfId="20961" applyNumberFormat="1" applyFont="1" applyFill="1" applyBorder="1" applyAlignment="1">
      <alignment vertical="center"/>
    </xf>
    <xf numFmtId="10" fontId="95" fillId="0" borderId="97" xfId="20961" applyNumberFormat="1" applyFont="1" applyFill="1" applyBorder="1" applyAlignment="1">
      <alignment vertical="center"/>
    </xf>
    <xf numFmtId="0" fontId="99" fillId="0" borderId="0" xfId="0" applyFont="1"/>
    <xf numFmtId="14" fontId="99" fillId="0" borderId="0" xfId="0" applyNumberFormat="1" applyFont="1" applyBorder="1" applyAlignment="1">
      <alignment horizontal="left"/>
    </xf>
    <xf numFmtId="14" fontId="95" fillId="0" borderId="0" xfId="0" applyNumberFormat="1" applyFont="1" applyBorder="1" applyAlignment="1">
      <alignment horizontal="left"/>
    </xf>
    <xf numFmtId="14" fontId="100" fillId="0" borderId="0" xfId="0" applyNumberFormat="1" applyFont="1" applyBorder="1" applyAlignment="1">
      <alignment horizontal="left"/>
    </xf>
    <xf numFmtId="0" fontId="11" fillId="77" borderId="85" xfId="21412" applyFont="1" applyFill="1" applyBorder="1" applyAlignment="1" applyProtection="1">
      <alignment vertical="center"/>
      <protection locked="0"/>
    </xf>
    <xf numFmtId="164" fontId="11" fillId="77" borderId="85" xfId="948" applyNumberFormat="1" applyFont="1" applyFill="1" applyBorder="1" applyAlignment="1" applyProtection="1">
      <alignment horizontal="right" vertical="center"/>
      <protection locked="0"/>
    </xf>
    <xf numFmtId="0" fontId="11" fillId="77" borderId="87" xfId="21412" applyFont="1" applyFill="1" applyBorder="1" applyAlignment="1" applyProtection="1">
      <alignment vertical="center"/>
      <protection locked="0"/>
    </xf>
    <xf numFmtId="0" fontId="98" fillId="0" borderId="0" xfId="0" applyFont="1" applyAlignment="1">
      <alignment wrapText="1"/>
    </xf>
    <xf numFmtId="14" fontId="95" fillId="0" borderId="0" xfId="0" applyNumberFormat="1" applyFont="1" applyAlignment="1">
      <alignment horizontal="left"/>
    </xf>
    <xf numFmtId="0" fontId="11" fillId="77" borderId="87" xfId="21412" applyFont="1" applyFill="1" applyBorder="1" applyAlignment="1" applyProtection="1">
      <alignment vertical="center" wrapText="1"/>
      <protection locked="0"/>
    </xf>
    <xf numFmtId="0" fontId="10" fillId="70" borderId="81" xfId="21412" applyFont="1" applyFill="1" applyBorder="1" applyAlignment="1" applyProtection="1">
      <alignment horizontal="center" vertical="center"/>
      <protection locked="0"/>
    </xf>
    <xf numFmtId="0" fontId="10" fillId="0" borderId="85" xfId="21412" applyFont="1" applyFill="1" applyBorder="1" applyAlignment="1" applyProtection="1">
      <alignment horizontal="left" vertical="center" wrapText="1"/>
      <protection locked="0"/>
    </xf>
    <xf numFmtId="164" fontId="10" fillId="0" borderId="86" xfId="948" applyNumberFormat="1" applyFont="1" applyFill="1" applyBorder="1" applyAlignment="1" applyProtection="1">
      <alignment horizontal="right" vertical="center"/>
      <protection locked="0"/>
    </xf>
    <xf numFmtId="0" fontId="11" fillId="78" borderId="86" xfId="21412" applyFont="1" applyFill="1" applyBorder="1" applyAlignment="1" applyProtection="1">
      <alignment horizontal="center" vertical="center"/>
      <protection locked="0"/>
    </xf>
    <xf numFmtId="0" fontId="11" fillId="78" borderId="85" xfId="21412" applyFont="1" applyFill="1" applyBorder="1" applyAlignment="1" applyProtection="1">
      <alignment vertical="top" wrapText="1"/>
      <protection locked="0"/>
    </xf>
    <xf numFmtId="164" fontId="10" fillId="78" borderId="86" xfId="948" applyNumberFormat="1" applyFont="1" applyFill="1" applyBorder="1" applyAlignment="1" applyProtection="1">
      <alignment horizontal="right" vertical="center"/>
    </xf>
    <xf numFmtId="0" fontId="10" fillId="70" borderId="85" xfId="21412" applyFont="1" applyFill="1" applyBorder="1" applyAlignment="1" applyProtection="1">
      <alignment vertical="center" wrapText="1"/>
      <protection locked="0"/>
    </xf>
    <xf numFmtId="0" fontId="10" fillId="70" borderId="85" xfId="21412" applyFont="1" applyFill="1" applyBorder="1" applyAlignment="1" applyProtection="1">
      <alignment horizontal="left" vertical="center" wrapText="1"/>
      <protection locked="0"/>
    </xf>
    <xf numFmtId="0" fontId="10" fillId="3" borderId="81" xfId="21412" applyFont="1" applyFill="1" applyBorder="1" applyAlignment="1" applyProtection="1">
      <alignment horizontal="center" vertical="center"/>
      <protection locked="0"/>
    </xf>
    <xf numFmtId="0" fontId="10" fillId="0" borderId="85" xfId="21412" applyFont="1" applyFill="1" applyBorder="1" applyAlignment="1" applyProtection="1">
      <alignment vertical="center" wrapText="1"/>
      <protection locked="0"/>
    </xf>
    <xf numFmtId="0" fontId="10" fillId="3" borderId="85" xfId="21412" applyFont="1" applyFill="1" applyBorder="1" applyAlignment="1" applyProtection="1">
      <alignment horizontal="left" vertical="center" wrapText="1"/>
      <protection locked="0"/>
    </xf>
    <xf numFmtId="0" fontId="10" fillId="0" borderId="81" xfId="21412" applyFont="1" applyFill="1" applyBorder="1" applyAlignment="1" applyProtection="1">
      <alignment horizontal="center" vertical="center"/>
      <protection locked="0"/>
    </xf>
    <xf numFmtId="0" fontId="11" fillId="78" borderId="85" xfId="21412" applyFont="1" applyFill="1" applyBorder="1" applyAlignment="1" applyProtection="1">
      <alignment vertical="center" wrapText="1"/>
      <protection locked="0"/>
    </xf>
    <xf numFmtId="0" fontId="11" fillId="77" borderId="87" xfId="21412" applyFont="1" applyFill="1" applyBorder="1" applyAlignment="1" applyProtection="1">
      <alignment horizontal="center" vertical="center"/>
      <protection locked="0"/>
    </xf>
    <xf numFmtId="164" fontId="10" fillId="3" borderId="86" xfId="948" applyNumberFormat="1" applyFont="1" applyFill="1" applyBorder="1" applyAlignment="1" applyProtection="1">
      <alignment horizontal="right" vertical="center"/>
      <protection locked="0"/>
    </xf>
    <xf numFmtId="0" fontId="10" fillId="70" borderId="86" xfId="21412" applyFont="1" applyFill="1" applyBorder="1" applyAlignment="1" applyProtection="1">
      <alignment horizontal="center" vertical="center"/>
      <protection locked="0"/>
    </xf>
    <xf numFmtId="0" fontId="95" fillId="0" borderId="0" xfId="0" applyFont="1" applyAlignment="1">
      <alignment wrapText="1"/>
    </xf>
    <xf numFmtId="0" fontId="95" fillId="0" borderId="0" xfId="0" applyFont="1" applyFill="1"/>
    <xf numFmtId="0" fontId="95" fillId="0" borderId="59" xfId="0" applyFont="1" applyBorder="1" applyAlignment="1">
      <alignment horizontal="center"/>
    </xf>
    <xf numFmtId="0" fontId="95" fillId="0" borderId="60" xfId="0" applyFont="1" applyBorder="1" applyAlignment="1">
      <alignment horizontal="center"/>
    </xf>
    <xf numFmtId="0" fontId="95" fillId="0" borderId="19" xfId="0" applyFont="1" applyBorder="1" applyAlignment="1">
      <alignment horizontal="center"/>
    </xf>
    <xf numFmtId="0" fontId="95" fillId="0" borderId="20" xfId="0" applyFont="1" applyBorder="1" applyAlignment="1">
      <alignment horizontal="center"/>
    </xf>
    <xf numFmtId="0" fontId="96" fillId="0" borderId="0" xfId="0" applyFont="1" applyAlignment="1">
      <alignment horizontal="center"/>
    </xf>
    <xf numFmtId="0" fontId="10" fillId="3" borderId="21" xfId="5" applyFont="1" applyFill="1" applyBorder="1" applyAlignment="1" applyProtection="1">
      <alignment horizontal="left" vertical="center"/>
      <protection locked="0"/>
    </xf>
    <xf numFmtId="0" fontId="10" fillId="3" borderId="3" xfId="5" applyFont="1" applyFill="1" applyBorder="1" applyProtection="1">
      <protection locked="0"/>
    </xf>
    <xf numFmtId="0" fontId="10" fillId="0" borderId="3" xfId="13" applyFont="1" applyFill="1" applyBorder="1" applyAlignment="1" applyProtection="1">
      <alignment horizontal="center" vertical="center" wrapText="1"/>
      <protection locked="0"/>
    </xf>
    <xf numFmtId="0" fontId="10" fillId="3" borderId="3" xfId="13" applyFont="1" applyFill="1" applyBorder="1" applyAlignment="1" applyProtection="1">
      <alignment horizontal="center" vertical="center" wrapText="1"/>
      <protection locked="0"/>
    </xf>
    <xf numFmtId="3" fontId="10" fillId="3" borderId="3" xfId="1" applyNumberFormat="1" applyFont="1" applyFill="1" applyBorder="1" applyAlignment="1" applyProtection="1">
      <alignment horizontal="center" vertical="center" wrapText="1"/>
      <protection locked="0"/>
    </xf>
    <xf numFmtId="9" fontId="10" fillId="3" borderId="3" xfId="15" applyNumberFormat="1" applyFont="1" applyFill="1" applyBorder="1" applyAlignment="1" applyProtection="1">
      <alignment horizontal="center" vertical="center"/>
      <protection locked="0"/>
    </xf>
    <xf numFmtId="0" fontId="10" fillId="3" borderId="22" xfId="13" applyFont="1" applyFill="1" applyBorder="1" applyAlignment="1" applyProtection="1">
      <alignment horizontal="center" vertical="center" wrapText="1"/>
      <protection locked="0"/>
    </xf>
    <xf numFmtId="0" fontId="10" fillId="3" borderId="21" xfId="5" applyFont="1" applyFill="1" applyBorder="1" applyAlignment="1" applyProtection="1">
      <alignment horizontal="right" vertical="center"/>
      <protection locked="0"/>
    </xf>
    <xf numFmtId="0" fontId="11" fillId="3" borderId="3" xfId="13" applyFont="1" applyFill="1" applyBorder="1" applyAlignment="1" applyProtection="1">
      <alignment wrapText="1"/>
      <protection locked="0"/>
    </xf>
    <xf numFmtId="0" fontId="10" fillId="3" borderId="3" xfId="13" applyFont="1" applyFill="1" applyBorder="1" applyAlignment="1" applyProtection="1">
      <alignment horizontal="left" vertical="center" wrapText="1"/>
      <protection locked="0"/>
    </xf>
    <xf numFmtId="165" fontId="10" fillId="3"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horizontal="left" vertical="center" wrapText="1"/>
      <protection locked="0"/>
    </xf>
    <xf numFmtId="165" fontId="10" fillId="4" borderId="3" xfId="8" applyNumberFormat="1" applyFont="1" applyFill="1" applyBorder="1" applyAlignment="1" applyProtection="1">
      <alignment horizontal="right" wrapText="1"/>
      <protection locked="0"/>
    </xf>
    <xf numFmtId="0" fontId="11" fillId="0" borderId="3" xfId="13" applyFont="1" applyFill="1" applyBorder="1" applyAlignment="1" applyProtection="1">
      <alignment wrapText="1"/>
      <protection locked="0"/>
    </xf>
    <xf numFmtId="0" fontId="10" fillId="3" borderId="24" xfId="9" applyFont="1" applyFill="1" applyBorder="1" applyAlignment="1" applyProtection="1">
      <alignment horizontal="right" vertical="center"/>
      <protection locked="0"/>
    </xf>
    <xf numFmtId="0" fontId="11" fillId="3" borderId="25" xfId="16" applyFont="1" applyFill="1" applyBorder="1" applyAlignment="1" applyProtection="1">
      <protection locked="0"/>
    </xf>
    <xf numFmtId="3" fontId="11" fillId="36" borderId="25" xfId="16" applyNumberFormat="1" applyFont="1" applyFill="1" applyBorder="1" applyAlignment="1" applyProtection="1">
      <protection locked="0"/>
    </xf>
    <xf numFmtId="0" fontId="99" fillId="0" borderId="0" xfId="0" applyFont="1" applyFill="1" applyAlignment="1">
      <alignment horizontal="center"/>
    </xf>
    <xf numFmtId="0" fontId="102" fillId="3" borderId="99" xfId="0" applyFont="1" applyFill="1" applyBorder="1" applyAlignment="1">
      <alignment horizontal="left"/>
    </xf>
    <xf numFmtId="0" fontId="102" fillId="3" borderId="100" xfId="0" applyFont="1" applyFill="1" applyBorder="1" applyAlignment="1">
      <alignment horizontal="left"/>
    </xf>
    <xf numFmtId="0" fontId="95" fillId="0" borderId="86" xfId="0" applyFont="1" applyFill="1" applyBorder="1" applyAlignment="1">
      <alignment horizontal="center" vertical="center" wrapText="1"/>
    </xf>
    <xf numFmtId="0" fontId="95" fillId="0" borderId="101" xfId="0" applyFont="1" applyFill="1" applyBorder="1" applyAlignment="1">
      <alignment horizontal="center" vertical="center" wrapText="1"/>
    </xf>
    <xf numFmtId="0" fontId="99" fillId="3" borderId="102" xfId="0" applyFont="1" applyFill="1" applyBorder="1" applyAlignment="1">
      <alignment vertical="center"/>
    </xf>
    <xf numFmtId="0" fontId="95" fillId="3" borderId="84" xfId="0" applyFont="1" applyFill="1" applyBorder="1" applyAlignment="1">
      <alignment vertical="center"/>
    </xf>
    <xf numFmtId="0" fontId="95" fillId="3" borderId="23" xfId="0" applyFont="1" applyFill="1" applyBorder="1" applyAlignment="1">
      <alignment vertical="center"/>
    </xf>
    <xf numFmtId="0" fontId="95" fillId="0" borderId="76" xfId="0" applyFont="1" applyFill="1" applyBorder="1" applyAlignment="1">
      <alignment horizontal="center" vertical="center"/>
    </xf>
    <xf numFmtId="0" fontId="95" fillId="0" borderId="7" xfId="0" applyFont="1" applyFill="1" applyBorder="1" applyAlignment="1">
      <alignment vertical="center"/>
    </xf>
    <xf numFmtId="0" fontId="95" fillId="0" borderId="103" xfId="0" applyFont="1" applyFill="1" applyBorder="1" applyAlignment="1">
      <alignment horizontal="center" vertical="center"/>
    </xf>
    <xf numFmtId="0" fontId="95" fillId="0" borderId="86" xfId="0" applyFont="1" applyFill="1" applyBorder="1" applyAlignment="1">
      <alignment vertical="center"/>
    </xf>
    <xf numFmtId="0" fontId="99" fillId="0" borderId="86" xfId="0" applyFont="1" applyFill="1" applyBorder="1" applyAlignment="1">
      <alignment vertical="center"/>
    </xf>
    <xf numFmtId="0" fontId="95" fillId="0" borderId="24" xfId="0" applyFont="1" applyFill="1" applyBorder="1" applyAlignment="1">
      <alignment horizontal="center" vertical="center"/>
    </xf>
    <xf numFmtId="0" fontId="99" fillId="0" borderId="25" xfId="0" applyFont="1" applyFill="1" applyBorder="1" applyAlignment="1">
      <alignment vertical="center"/>
    </xf>
    <xf numFmtId="0" fontId="95" fillId="3" borderId="70" xfId="0" applyFont="1" applyFill="1" applyBorder="1" applyAlignment="1">
      <alignment horizontal="center" vertical="center"/>
    </xf>
    <xf numFmtId="0" fontId="95" fillId="3" borderId="0" xfId="0" applyFont="1" applyFill="1" applyBorder="1" applyAlignment="1">
      <alignment vertical="center"/>
    </xf>
    <xf numFmtId="0" fontId="95" fillId="0" borderId="18" xfId="0" applyFont="1" applyFill="1" applyBorder="1" applyAlignment="1">
      <alignment horizontal="center" vertical="center"/>
    </xf>
    <xf numFmtId="0" fontId="95" fillId="0" borderId="19" xfId="0" applyFont="1" applyFill="1" applyBorder="1" applyAlignment="1">
      <alignment vertical="center"/>
    </xf>
    <xf numFmtId="0" fontId="95" fillId="0" borderId="94" xfId="0" applyFont="1" applyFill="1" applyBorder="1" applyAlignment="1">
      <alignment horizontal="center" vertical="center"/>
    </xf>
    <xf numFmtId="0" fontId="95" fillId="0" borderId="81" xfId="0" applyFont="1" applyFill="1" applyBorder="1" applyAlignment="1">
      <alignment vertical="center"/>
    </xf>
    <xf numFmtId="0" fontId="95" fillId="0" borderId="96" xfId="0" applyFont="1" applyFill="1" applyBorder="1" applyAlignment="1">
      <alignment horizontal="center" vertical="center"/>
    </xf>
    <xf numFmtId="0" fontId="95" fillId="0" borderId="83" xfId="0" applyFont="1" applyFill="1" applyBorder="1" applyAlignment="1">
      <alignment vertical="center"/>
    </xf>
    <xf numFmtId="169" fontId="10" fillId="37" borderId="60" xfId="20" applyFont="1" applyBorder="1"/>
    <xf numFmtId="169" fontId="10" fillId="37" borderId="27" xfId="20" applyFont="1" applyBorder="1"/>
    <xf numFmtId="169" fontId="10" fillId="37" borderId="98" xfId="20" applyFont="1" applyBorder="1"/>
    <xf numFmtId="169" fontId="10" fillId="37" borderId="88" xfId="20" applyFont="1" applyBorder="1"/>
    <xf numFmtId="169" fontId="10" fillId="37" borderId="33" xfId="20" applyFont="1" applyBorder="1"/>
    <xf numFmtId="14" fontId="103" fillId="0" borderId="0" xfId="0" applyNumberFormat="1" applyFont="1" applyBorder="1" applyAlignment="1">
      <alignment horizontal="left"/>
    </xf>
    <xf numFmtId="0" fontId="99" fillId="0" borderId="0" xfId="0" applyFont="1" applyFill="1" applyAlignment="1">
      <alignment horizontal="center" wrapText="1"/>
    </xf>
    <xf numFmtId="0" fontId="95" fillId="0" borderId="18" xfId="0" applyFont="1" applyBorder="1"/>
    <xf numFmtId="0" fontId="95" fillId="0" borderId="20" xfId="0" applyFont="1" applyBorder="1"/>
    <xf numFmtId="0" fontId="95" fillId="0" borderId="21" xfId="0" applyFont="1" applyBorder="1" applyAlignment="1">
      <alignment horizontal="center" vertical="center"/>
    </xf>
    <xf numFmtId="0" fontId="95" fillId="0" borderId="22" xfId="0" applyFont="1" applyBorder="1" applyAlignment="1">
      <alignment horizontal="center" vertical="center"/>
    </xf>
    <xf numFmtId="164" fontId="10" fillId="3" borderId="21" xfId="1" applyNumberFormat="1" applyFont="1" applyFill="1" applyBorder="1" applyAlignment="1" applyProtection="1">
      <alignment horizontal="center" vertical="center" wrapText="1"/>
      <protection locked="0"/>
    </xf>
    <xf numFmtId="164" fontId="10" fillId="3" borderId="3" xfId="1" applyNumberFormat="1" applyFont="1" applyFill="1" applyBorder="1" applyAlignment="1" applyProtection="1">
      <alignment horizontal="center" vertical="center" wrapText="1"/>
      <protection locked="0"/>
    </xf>
    <xf numFmtId="0" fontId="10" fillId="0" borderId="3" xfId="13" applyFont="1" applyBorder="1" applyAlignment="1" applyProtection="1">
      <alignment horizontal="center" vertical="center" wrapText="1"/>
      <protection locked="0"/>
    </xf>
    <xf numFmtId="164" fontId="10" fillId="3" borderId="22" xfId="1" applyNumberFormat="1" applyFont="1" applyFill="1" applyBorder="1" applyAlignment="1" applyProtection="1">
      <alignment horizontal="center" vertical="center" wrapText="1"/>
      <protection locked="0"/>
    </xf>
    <xf numFmtId="0" fontId="95" fillId="0" borderId="0" xfId="0" applyFont="1" applyAlignment="1">
      <alignment horizontal="center" vertical="center"/>
    </xf>
    <xf numFmtId="0" fontId="10" fillId="3" borderId="22" xfId="13" applyFont="1" applyFill="1" applyBorder="1" applyAlignment="1" applyProtection="1">
      <alignment horizontal="left" vertical="center"/>
      <protection locked="0"/>
    </xf>
    <xf numFmtId="0" fontId="96" fillId="0" borderId="0" xfId="0" applyFont="1" applyAlignment="1"/>
    <xf numFmtId="0" fontId="10" fillId="3" borderId="24" xfId="9" applyFont="1" applyFill="1" applyBorder="1" applyAlignment="1" applyProtection="1">
      <alignment horizontal="left" vertical="center"/>
      <protection locked="0"/>
    </xf>
    <xf numFmtId="0" fontId="11" fillId="3" borderId="26" xfId="16" applyFont="1" applyFill="1" applyBorder="1" applyAlignment="1" applyProtection="1">
      <protection locked="0"/>
    </xf>
    <xf numFmtId="0" fontId="95" fillId="0" borderId="0" xfId="0" applyFont="1" applyBorder="1" applyAlignment="1">
      <alignment horizontal="center" vertical="center" wrapText="1"/>
    </xf>
    <xf numFmtId="0" fontId="95" fillId="0" borderId="0" xfId="0" applyFont="1" applyBorder="1" applyAlignment="1">
      <alignment vertical="center"/>
    </xf>
    <xf numFmtId="0" fontId="95" fillId="0" borderId="0" xfId="0" applyFont="1" applyBorder="1" applyAlignment="1">
      <alignment vertical="center" wrapText="1"/>
    </xf>
    <xf numFmtId="0" fontId="97" fillId="0" borderId="0" xfId="0" applyFont="1" applyFill="1" applyBorder="1" applyAlignment="1" applyProtection="1">
      <alignment horizontal="right"/>
      <protection locked="0"/>
    </xf>
    <xf numFmtId="0" fontId="3" fillId="0" borderId="19" xfId="0" applyFont="1" applyBorder="1" applyAlignment="1">
      <alignment horizontal="center" wrapText="1"/>
    </xf>
    <xf numFmtId="0" fontId="3" fillId="0" borderId="29" xfId="0" applyFont="1" applyBorder="1" applyAlignment="1">
      <alignment horizontal="center" wrapText="1"/>
    </xf>
    <xf numFmtId="0" fontId="3" fillId="0" borderId="20" xfId="0" applyFont="1" applyBorder="1" applyAlignment="1">
      <alignment horizontal="center" wrapText="1"/>
    </xf>
    <xf numFmtId="0" fontId="99" fillId="0" borderId="0" xfId="0" applyFont="1" applyFill="1" applyBorder="1" applyAlignment="1">
      <alignment horizontal="center" wrapText="1"/>
    </xf>
    <xf numFmtId="0" fontId="95" fillId="0" borderId="59" xfId="0" applyFont="1" applyBorder="1"/>
    <xf numFmtId="0" fontId="95" fillId="0" borderId="60" xfId="0" applyFont="1" applyBorder="1"/>
    <xf numFmtId="0" fontId="95" fillId="0" borderId="19" xfId="0" applyFont="1" applyBorder="1" applyAlignment="1">
      <alignment horizontal="center" vertical="center"/>
    </xf>
    <xf numFmtId="0" fontId="95" fillId="0" borderId="29" xfId="0" applyFont="1" applyBorder="1" applyAlignment="1">
      <alignment horizontal="center" vertical="center"/>
    </xf>
    <xf numFmtId="0" fontId="95" fillId="0" borderId="20" xfId="0" applyFont="1" applyBorder="1" applyAlignment="1">
      <alignment horizontal="center" vertical="center"/>
    </xf>
    <xf numFmtId="0" fontId="95" fillId="0" borderId="70" xfId="0" applyFont="1" applyBorder="1"/>
    <xf numFmtId="9" fontId="101" fillId="0" borderId="3" xfId="0" applyNumberFormat="1" applyFont="1" applyFill="1" applyBorder="1" applyAlignment="1">
      <alignment horizontal="center" vertical="center"/>
    </xf>
    <xf numFmtId="0" fontId="95" fillId="0" borderId="21" xfId="0" applyFont="1" applyBorder="1" applyAlignment="1">
      <alignment vertical="center"/>
    </xf>
    <xf numFmtId="0" fontId="10" fillId="3" borderId="3" xfId="13" applyFont="1" applyFill="1" applyBorder="1" applyAlignment="1" applyProtection="1">
      <alignment horizontal="left" vertical="center"/>
      <protection locked="0"/>
    </xf>
    <xf numFmtId="167" fontId="95" fillId="0" borderId="22" xfId="0" applyNumberFormat="1" applyFont="1" applyBorder="1" applyAlignment="1"/>
    <xf numFmtId="0" fontId="95" fillId="0" borderId="4" xfId="0" applyFont="1" applyFill="1" applyBorder="1" applyAlignment="1">
      <alignment horizontal="center" vertical="center" wrapText="1"/>
    </xf>
    <xf numFmtId="0" fontId="95" fillId="0" borderId="5" xfId="0" applyFont="1" applyFill="1" applyBorder="1" applyAlignment="1">
      <alignment horizontal="center" vertical="center" wrapText="1"/>
    </xf>
    <xf numFmtId="0" fontId="95" fillId="0" borderId="67" xfId="0" applyFont="1" applyFill="1" applyBorder="1" applyAlignment="1">
      <alignment horizontal="center" vertical="center" wrapText="1"/>
    </xf>
    <xf numFmtId="0" fontId="95" fillId="0" borderId="6" xfId="0" applyFont="1" applyFill="1" applyBorder="1" applyAlignment="1">
      <alignment horizontal="center" vertical="center" wrapText="1"/>
    </xf>
    <xf numFmtId="167" fontId="98" fillId="0" borderId="0" xfId="0" applyNumberFormat="1" applyFont="1" applyBorder="1" applyAlignment="1">
      <alignment horizontal="center"/>
    </xf>
    <xf numFmtId="167" fontId="104" fillId="0" borderId="0" xfId="0" applyNumberFormat="1" applyFont="1" applyBorder="1" applyAlignment="1">
      <alignment horizontal="center"/>
    </xf>
    <xf numFmtId="167" fontId="105" fillId="0" borderId="0" xfId="0" applyNumberFormat="1" applyFont="1" applyFill="1" applyBorder="1" applyAlignment="1">
      <alignment horizontal="center"/>
    </xf>
    <xf numFmtId="0" fontId="10" fillId="0" borderId="0" xfId="11" applyFont="1" applyFill="1" applyBorder="1" applyAlignment="1" applyProtection="1"/>
    <xf numFmtId="0" fontId="11" fillId="0" borderId="0" xfId="11" applyFont="1" applyFill="1" applyBorder="1" applyAlignment="1" applyProtection="1"/>
    <xf numFmtId="0" fontId="11" fillId="0" borderId="0" xfId="11" applyFont="1" applyFill="1" applyBorder="1" applyAlignment="1" applyProtection="1">
      <alignment horizontal="center"/>
    </xf>
    <xf numFmtId="0" fontId="95" fillId="0" borderId="21" xfId="0" applyFont="1" applyBorder="1" applyAlignment="1">
      <alignment horizontal="center"/>
    </xf>
    <xf numFmtId="0" fontId="95" fillId="0" borderId="35" xfId="0" applyFont="1" applyBorder="1" applyAlignment="1">
      <alignment wrapText="1"/>
    </xf>
    <xf numFmtId="167" fontId="95" fillId="0" borderId="68" xfId="0" applyNumberFormat="1" applyFont="1" applyBorder="1" applyAlignment="1">
      <alignment horizontal="center"/>
    </xf>
    <xf numFmtId="0" fontId="95" fillId="0" borderId="11" xfId="0" applyFont="1" applyBorder="1" applyAlignment="1">
      <alignment wrapText="1"/>
    </xf>
    <xf numFmtId="167" fontId="95" fillId="0" borderId="66" xfId="0" applyNumberFormat="1" applyFont="1" applyBorder="1" applyAlignment="1">
      <alignment horizontal="center"/>
    </xf>
    <xf numFmtId="167" fontId="102" fillId="0" borderId="66" xfId="0" applyNumberFormat="1" applyFont="1" applyBorder="1" applyAlignment="1">
      <alignment horizontal="center"/>
    </xf>
    <xf numFmtId="0" fontId="102" fillId="0" borderId="11" xfId="0" applyFont="1" applyBorder="1" applyAlignment="1">
      <alignment wrapText="1"/>
    </xf>
    <xf numFmtId="0" fontId="102" fillId="0" borderId="11" xfId="0" applyFont="1" applyBorder="1" applyAlignment="1">
      <alignment horizontal="right" wrapText="1"/>
    </xf>
    <xf numFmtId="193" fontId="95" fillId="36" borderId="13" xfId="0" applyNumberFormat="1" applyFont="1" applyFill="1" applyBorder="1" applyAlignment="1">
      <alignment vertical="center"/>
    </xf>
    <xf numFmtId="167" fontId="97" fillId="76" borderId="66" xfId="0" applyNumberFormat="1" applyFont="1" applyFill="1" applyBorder="1" applyAlignment="1">
      <alignment horizontal="center"/>
    </xf>
    <xf numFmtId="0" fontId="95" fillId="0" borderId="12" xfId="0" applyFont="1" applyBorder="1" applyAlignment="1">
      <alignment wrapText="1"/>
    </xf>
    <xf numFmtId="167" fontId="95" fillId="0" borderId="69" xfId="0" applyNumberFormat="1" applyFont="1" applyBorder="1" applyAlignment="1">
      <alignment horizontal="center"/>
    </xf>
    <xf numFmtId="0" fontId="99" fillId="36" borderId="15" xfId="0" applyFont="1" applyFill="1" applyBorder="1" applyAlignment="1">
      <alignment wrapText="1"/>
    </xf>
    <xf numFmtId="193" fontId="99" fillId="36" borderId="16" xfId="0" applyNumberFormat="1" applyFont="1" applyFill="1" applyBorder="1" applyAlignment="1">
      <alignment vertical="center"/>
    </xf>
    <xf numFmtId="167" fontId="99" fillId="36" borderId="61" xfId="0" applyNumberFormat="1" applyFont="1" applyFill="1" applyBorder="1" applyAlignment="1">
      <alignment horizontal="center"/>
    </xf>
    <xf numFmtId="167" fontId="95" fillId="0" borderId="65" xfId="0" applyNumberFormat="1" applyFont="1" applyBorder="1" applyAlignment="1">
      <alignment horizontal="center"/>
    </xf>
    <xf numFmtId="0" fontId="102" fillId="0" borderId="12" xfId="0" applyFont="1" applyBorder="1" applyAlignment="1">
      <alignment horizontal="right" wrapText="1"/>
    </xf>
    <xf numFmtId="0" fontId="95" fillId="0" borderId="24" xfId="0" applyFont="1" applyBorder="1" applyAlignment="1">
      <alignment horizontal="center"/>
    </xf>
    <xf numFmtId="0" fontId="99" fillId="36" borderId="62" xfId="0" applyFont="1" applyFill="1" applyBorder="1" applyAlignment="1">
      <alignment wrapText="1"/>
    </xf>
    <xf numFmtId="193" fontId="99" fillId="36" borderId="63" xfId="0" applyNumberFormat="1" applyFont="1" applyFill="1" applyBorder="1" applyAlignment="1">
      <alignment vertical="center"/>
    </xf>
    <xf numFmtId="167" fontId="99" fillId="36" borderId="64" xfId="0" applyNumberFormat="1" applyFont="1" applyFill="1" applyBorder="1" applyAlignment="1">
      <alignment horizontal="center"/>
    </xf>
    <xf numFmtId="0" fontId="99" fillId="0" borderId="0" xfId="21410" applyFont="1" applyFill="1" applyAlignment="1" applyProtection="1">
      <alignment horizontal="left" vertical="center"/>
      <protection locked="0"/>
    </xf>
    <xf numFmtId="0" fontId="99" fillId="36" borderId="19" xfId="0" applyFont="1" applyFill="1" applyBorder="1" applyAlignment="1">
      <alignment horizontal="center" vertical="center" wrapText="1"/>
    </xf>
    <xf numFmtId="0" fontId="99" fillId="36" borderId="20" xfId="0" applyFont="1" applyFill="1" applyBorder="1" applyAlignment="1">
      <alignment horizontal="center" vertical="center" wrapText="1"/>
    </xf>
    <xf numFmtId="0" fontId="95" fillId="0" borderId="0" xfId="0" applyFont="1" applyFill="1" applyAlignment="1">
      <alignment horizontal="center" vertical="center"/>
    </xf>
    <xf numFmtId="0" fontId="99" fillId="36" borderId="103" xfId="0" applyFont="1" applyFill="1" applyBorder="1" applyAlignment="1">
      <alignment horizontal="left" vertical="center" wrapText="1"/>
    </xf>
    <xf numFmtId="0" fontId="99" fillId="36" borderId="86" xfId="0" applyFont="1" applyFill="1" applyBorder="1" applyAlignment="1">
      <alignment horizontal="left" vertical="center" wrapText="1"/>
    </xf>
    <xf numFmtId="0" fontId="99" fillId="36" borderId="101" xfId="0" applyFont="1" applyFill="1" applyBorder="1" applyAlignment="1">
      <alignment horizontal="left" vertical="center" wrapText="1"/>
    </xf>
    <xf numFmtId="0" fontId="95" fillId="0" borderId="0" xfId="0" applyFont="1" applyFill="1" applyAlignment="1">
      <alignment horizontal="left" vertical="center"/>
    </xf>
    <xf numFmtId="0" fontId="95" fillId="0" borderId="103" xfId="0" applyFont="1" applyFill="1" applyBorder="1" applyAlignment="1">
      <alignment horizontal="right" vertical="center" wrapText="1"/>
    </xf>
    <xf numFmtId="0" fontId="95" fillId="0" borderId="86" xfId="0" applyFont="1" applyFill="1" applyBorder="1" applyAlignment="1">
      <alignment horizontal="left" vertical="center" wrapText="1"/>
    </xf>
    <xf numFmtId="10" fontId="10" fillId="0" borderId="86" xfId="20961" applyNumberFormat="1" applyFont="1" applyFill="1" applyBorder="1" applyAlignment="1">
      <alignment horizontal="left" vertical="center" wrapText="1"/>
    </xf>
    <xf numFmtId="10" fontId="95" fillId="0" borderId="86" xfId="20961" applyNumberFormat="1" applyFont="1" applyFill="1" applyBorder="1" applyAlignment="1">
      <alignment horizontal="left" vertical="center" wrapText="1"/>
    </xf>
    <xf numFmtId="10" fontId="99" fillId="36" borderId="86" xfId="0" applyNumberFormat="1" applyFont="1" applyFill="1" applyBorder="1" applyAlignment="1">
      <alignment horizontal="left" vertical="center" wrapText="1"/>
    </xf>
    <xf numFmtId="1" fontId="99" fillId="36" borderId="101" xfId="0" applyNumberFormat="1" applyFont="1" applyFill="1" applyBorder="1" applyAlignment="1">
      <alignment horizontal="right" vertical="center" wrapText="1"/>
    </xf>
    <xf numFmtId="10" fontId="99" fillId="36" borderId="86" xfId="20961" applyNumberFormat="1" applyFont="1" applyFill="1" applyBorder="1" applyAlignment="1">
      <alignment horizontal="left" vertical="center" wrapText="1"/>
    </xf>
    <xf numFmtId="49" fontId="95" fillId="0" borderId="103" xfId="0" applyNumberFormat="1" applyFont="1" applyFill="1" applyBorder="1" applyAlignment="1">
      <alignment horizontal="right" vertical="center" wrapText="1"/>
    </xf>
    <xf numFmtId="10" fontId="99" fillId="36" borderId="86" xfId="0" applyNumberFormat="1" applyFont="1" applyFill="1" applyBorder="1" applyAlignment="1">
      <alignment horizontal="center" vertical="center" wrapText="1"/>
    </xf>
    <xf numFmtId="1" fontId="99" fillId="36" borderId="101" xfId="0" applyNumberFormat="1" applyFont="1" applyFill="1" applyBorder="1" applyAlignment="1">
      <alignment horizontal="center" vertical="center" wrapText="1"/>
    </xf>
    <xf numFmtId="0" fontId="99" fillId="0" borderId="103" xfId="0" applyFont="1" applyFill="1" applyBorder="1" applyAlignment="1">
      <alignment horizontal="left" vertical="center" wrapText="1"/>
    </xf>
    <xf numFmtId="49" fontId="11" fillId="0" borderId="24" xfId="5" applyNumberFormat="1" applyFont="1" applyFill="1" applyBorder="1" applyAlignment="1" applyProtection="1">
      <alignment horizontal="left" vertical="center"/>
      <protection locked="0"/>
    </xf>
    <xf numFmtId="0" fontId="10" fillId="0" borderId="25" xfId="9" applyFont="1" applyFill="1" applyBorder="1" applyAlignment="1" applyProtection="1">
      <alignment horizontal="left" vertical="center" wrapText="1"/>
      <protection locked="0"/>
    </xf>
    <xf numFmtId="10" fontId="10" fillId="0" borderId="25" xfId="20961" applyNumberFormat="1" applyFont="1" applyFill="1" applyBorder="1" applyAlignment="1" applyProtection="1">
      <alignment horizontal="left" vertical="center"/>
    </xf>
    <xf numFmtId="0" fontId="99" fillId="0" borderId="0" xfId="0" applyFont="1" applyAlignment="1">
      <alignment horizontal="center"/>
    </xf>
    <xf numFmtId="0" fontId="10" fillId="0" borderId="18" xfId="9" applyFont="1" applyFill="1" applyBorder="1" applyAlignment="1" applyProtection="1">
      <alignment horizontal="center" vertical="center"/>
      <protection locked="0"/>
    </xf>
    <xf numFmtId="0" fontId="11" fillId="3" borderId="5" xfId="9" applyFont="1" applyFill="1" applyBorder="1" applyAlignment="1" applyProtection="1">
      <alignment horizontal="center" vertical="center" wrapText="1"/>
      <protection locked="0"/>
    </xf>
    <xf numFmtId="164" fontId="10" fillId="3" borderId="20" xfId="2" applyNumberFormat="1" applyFont="1" applyFill="1" applyBorder="1" applyAlignment="1" applyProtection="1">
      <alignment horizontal="center" vertical="center"/>
      <protection locked="0"/>
    </xf>
    <xf numFmtId="0" fontId="10" fillId="0" borderId="21" xfId="9" applyFont="1" applyFill="1" applyBorder="1" applyAlignment="1" applyProtection="1">
      <alignment horizontal="center" vertical="center"/>
      <protection locked="0"/>
    </xf>
    <xf numFmtId="0" fontId="99" fillId="36" borderId="3" xfId="0" applyFont="1" applyFill="1" applyBorder="1" applyAlignment="1">
      <alignment horizontal="left" vertical="top" wrapText="1"/>
    </xf>
    <xf numFmtId="0" fontId="10" fillId="3" borderId="7" xfId="13" applyFont="1" applyFill="1" applyBorder="1" applyAlignment="1" applyProtection="1">
      <alignment vertical="center" wrapText="1"/>
      <protection locked="0"/>
    </xf>
    <xf numFmtId="0" fontId="10" fillId="3" borderId="3" xfId="13" applyFont="1" applyFill="1" applyBorder="1" applyAlignment="1" applyProtection="1">
      <alignment vertical="center" wrapText="1"/>
      <protection locked="0"/>
    </xf>
    <xf numFmtId="0" fontId="10" fillId="3" borderId="2" xfId="13" applyFont="1" applyFill="1" applyBorder="1" applyAlignment="1" applyProtection="1">
      <alignment vertical="center" wrapText="1"/>
      <protection locked="0"/>
    </xf>
    <xf numFmtId="0" fontId="10" fillId="3" borderId="7" xfId="13" applyFont="1" applyFill="1" applyBorder="1" applyAlignment="1" applyProtection="1">
      <alignment horizontal="left" vertical="center" wrapText="1"/>
      <protection locked="0"/>
    </xf>
    <xf numFmtId="0" fontId="10" fillId="3" borderId="3" xfId="9" applyFont="1" applyFill="1" applyBorder="1" applyAlignment="1" applyProtection="1">
      <alignment horizontal="left" vertical="center" wrapText="1"/>
      <protection locked="0"/>
    </xf>
    <xf numFmtId="0" fontId="10" fillId="0" borderId="3" xfId="13" applyFont="1" applyBorder="1" applyAlignment="1" applyProtection="1">
      <alignment horizontal="left" vertical="center" wrapText="1"/>
      <protection locked="0"/>
    </xf>
    <xf numFmtId="0" fontId="10" fillId="0" borderId="0" xfId="13" applyFont="1" applyBorder="1" applyAlignment="1" applyProtection="1">
      <alignment wrapText="1"/>
      <protection locked="0"/>
    </xf>
    <xf numFmtId="1" fontId="11" fillId="36" borderId="3" xfId="2" applyNumberFormat="1" applyFont="1" applyFill="1" applyBorder="1" applyAlignment="1" applyProtection="1">
      <alignment horizontal="left" vertical="top" wrapText="1"/>
    </xf>
    <xf numFmtId="0" fontId="10" fillId="0" borderId="21" xfId="9" applyFont="1" applyFill="1" applyBorder="1" applyAlignment="1" applyProtection="1">
      <alignment horizontal="center" vertical="center" wrapText="1"/>
      <protection locked="0"/>
    </xf>
    <xf numFmtId="0" fontId="11" fillId="3" borderId="3" xfId="13" applyFont="1" applyFill="1" applyBorder="1" applyAlignment="1" applyProtection="1">
      <alignment vertical="center" wrapText="1"/>
      <protection locked="0"/>
    </xf>
    <xf numFmtId="0" fontId="10" fillId="3" borderId="3" xfId="13" applyFont="1" applyFill="1" applyBorder="1" applyAlignment="1" applyProtection="1">
      <alignment horizontal="left" vertical="center" wrapText="1" indent="3"/>
      <protection locked="0"/>
    </xf>
    <xf numFmtId="0" fontId="11" fillId="36" borderId="3" xfId="13" applyFont="1" applyFill="1" applyBorder="1" applyAlignment="1" applyProtection="1">
      <alignment vertical="center" wrapText="1"/>
      <protection locked="0"/>
    </xf>
    <xf numFmtId="0" fontId="10" fillId="0" borderId="24" xfId="9" applyFont="1" applyFill="1" applyBorder="1" applyAlignment="1" applyProtection="1">
      <alignment horizontal="center" vertical="center" wrapText="1"/>
      <protection locked="0"/>
    </xf>
    <xf numFmtId="0" fontId="11" fillId="36" borderId="25" xfId="13" applyFont="1" applyFill="1" applyBorder="1" applyAlignment="1" applyProtection="1">
      <alignment vertical="center" wrapText="1"/>
      <protection locked="0"/>
    </xf>
    <xf numFmtId="0" fontId="95" fillId="0" borderId="0" xfId="0" applyFont="1" applyAlignment="1">
      <alignment vertical="center"/>
    </xf>
    <xf numFmtId="0" fontId="11" fillId="0" borderId="0" xfId="11" applyFont="1" applyFill="1" applyBorder="1" applyAlignment="1" applyProtection="1">
      <alignment horizontal="center" vertical="center" wrapText="1"/>
    </xf>
    <xf numFmtId="0" fontId="98" fillId="0" borderId="18" xfId="0" applyFont="1" applyBorder="1" applyAlignment="1">
      <alignment horizontal="center" vertical="center"/>
    </xf>
    <xf numFmtId="0" fontId="99" fillId="36" borderId="30" xfId="0" applyFont="1" applyFill="1" applyBorder="1" applyAlignment="1">
      <alignment wrapText="1"/>
    </xf>
    <xf numFmtId="0" fontId="95" fillId="0" borderId="9" xfId="0" applyFont="1" applyFill="1" applyBorder="1" applyAlignment="1"/>
    <xf numFmtId="0" fontId="98" fillId="0" borderId="0" xfId="0" applyFont="1" applyAlignment="1"/>
    <xf numFmtId="0" fontId="95" fillId="0" borderId="21" xfId="0" applyFont="1" applyBorder="1" applyAlignment="1">
      <alignment horizontal="center" vertical="center" wrapText="1"/>
    </xf>
    <xf numFmtId="0" fontId="95" fillId="0" borderId="9" xfId="0" applyFont="1" applyFill="1" applyBorder="1" applyAlignment="1">
      <alignment vertical="center" wrapText="1"/>
    </xf>
    <xf numFmtId="0" fontId="99" fillId="36" borderId="9" xfId="0" applyFont="1" applyFill="1" applyBorder="1" applyAlignment="1">
      <alignment wrapText="1"/>
    </xf>
    <xf numFmtId="0" fontId="95" fillId="0" borderId="9" xfId="0" applyFont="1" applyFill="1" applyBorder="1" applyAlignment="1">
      <alignment vertical="center"/>
    </xf>
    <xf numFmtId="0" fontId="95" fillId="0" borderId="9" xfId="0" applyFont="1" applyBorder="1" applyAlignment="1">
      <alignment wrapText="1"/>
    </xf>
    <xf numFmtId="0" fontId="95" fillId="0" borderId="24" xfId="0" applyFont="1" applyBorder="1" applyAlignment="1">
      <alignment horizontal="center" vertical="center" wrapText="1"/>
    </xf>
    <xf numFmtId="0" fontId="99" fillId="36" borderId="75" xfId="0" applyFont="1" applyFill="1" applyBorder="1" applyAlignment="1">
      <alignment wrapText="1"/>
    </xf>
    <xf numFmtId="0" fontId="97" fillId="0" borderId="0" xfId="11" applyFont="1" applyFill="1" applyBorder="1" applyAlignment="1" applyProtection="1">
      <alignment horizontal="right"/>
    </xf>
    <xf numFmtId="0" fontId="11" fillId="0" borderId="1" xfId="11" applyFont="1" applyFill="1" applyBorder="1" applyAlignment="1" applyProtection="1">
      <alignment horizontal="left" vertical="center"/>
    </xf>
    <xf numFmtId="0" fontId="10" fillId="0" borderId="18" xfId="11" applyFont="1" applyFill="1" applyBorder="1" applyAlignment="1" applyProtection="1">
      <alignment vertical="center"/>
    </xf>
    <xf numFmtId="0" fontId="10" fillId="0" borderId="19" xfId="11" applyFont="1" applyFill="1" applyBorder="1" applyAlignment="1" applyProtection="1">
      <alignment vertical="center"/>
    </xf>
    <xf numFmtId="0" fontId="11" fillId="0" borderId="19" xfId="11" applyFont="1" applyFill="1" applyBorder="1" applyAlignment="1" applyProtection="1">
      <alignment horizontal="center" vertical="center"/>
    </xf>
    <xf numFmtId="0" fontId="11" fillId="0" borderId="20" xfId="11" applyFont="1" applyFill="1" applyBorder="1" applyAlignment="1" applyProtection="1">
      <alignment horizontal="center" vertical="center"/>
    </xf>
    <xf numFmtId="0" fontId="10" fillId="0" borderId="0" xfId="11" applyFont="1" applyFill="1" applyBorder="1" applyAlignment="1" applyProtection="1">
      <alignment vertical="center"/>
    </xf>
    <xf numFmtId="0" fontId="98" fillId="0" borderId="103" xfId="0" applyFont="1" applyBorder="1"/>
    <xf numFmtId="0" fontId="98" fillId="0" borderId="0" xfId="0" applyFont="1" applyFill="1"/>
    <xf numFmtId="0" fontId="95" fillId="0" borderId="7" xfId="0" applyFont="1" applyFill="1" applyBorder="1" applyAlignment="1">
      <alignment horizontal="center" vertical="center" wrapText="1"/>
    </xf>
    <xf numFmtId="0" fontId="95" fillId="0" borderId="71" xfId="0" applyFont="1" applyFill="1" applyBorder="1" applyAlignment="1">
      <alignment horizontal="center" vertical="center" wrapText="1"/>
    </xf>
    <xf numFmtId="0" fontId="98" fillId="0" borderId="103" xfId="0" applyFont="1" applyBorder="1" applyAlignment="1">
      <alignment horizontal="center"/>
    </xf>
    <xf numFmtId="0" fontId="95" fillId="0" borderId="85" xfId="0" applyFont="1" applyBorder="1" applyAlignment="1">
      <alignment vertical="center" wrapText="1"/>
    </xf>
    <xf numFmtId="167" fontId="95" fillId="0" borderId="86" xfId="0" applyNumberFormat="1" applyFont="1" applyBorder="1" applyAlignment="1">
      <alignment horizontal="center" vertical="center"/>
    </xf>
    <xf numFmtId="167" fontId="95" fillId="0" borderId="101" xfId="0" applyNumberFormat="1" applyFont="1" applyBorder="1" applyAlignment="1">
      <alignment horizontal="center" vertical="center"/>
    </xf>
    <xf numFmtId="167" fontId="102" fillId="0" borderId="86" xfId="0" applyNumberFormat="1" applyFont="1" applyBorder="1" applyAlignment="1">
      <alignment horizontal="center" vertical="center"/>
    </xf>
    <xf numFmtId="0" fontId="102" fillId="0" borderId="85" xfId="0" applyFont="1" applyBorder="1" applyAlignment="1">
      <alignment vertical="center" wrapText="1"/>
    </xf>
    <xf numFmtId="167" fontId="98" fillId="0" borderId="0" xfId="0" applyNumberFormat="1" applyFont="1"/>
    <xf numFmtId="0" fontId="98" fillId="0" borderId="24" xfId="0" applyFont="1" applyBorder="1"/>
    <xf numFmtId="0" fontId="99" fillId="36" borderId="104" xfId="0" applyFont="1" applyFill="1" applyBorder="1" applyAlignment="1">
      <alignment vertical="center" wrapText="1"/>
    </xf>
    <xf numFmtId="167" fontId="99" fillId="36" borderId="25" xfId="0" applyNumberFormat="1" applyFont="1" applyFill="1" applyBorder="1" applyAlignment="1">
      <alignment horizontal="center" vertical="center"/>
    </xf>
    <xf numFmtId="167" fontId="99" fillId="36" borderId="26" xfId="0" applyNumberFormat="1" applyFont="1" applyFill="1" applyBorder="1" applyAlignment="1">
      <alignment horizontal="center" vertical="center"/>
    </xf>
    <xf numFmtId="0" fontId="10" fillId="0" borderId="1" xfId="11" applyFont="1" applyFill="1" applyBorder="1" applyAlignment="1" applyProtection="1"/>
    <xf numFmtId="0" fontId="10" fillId="0" borderId="0" xfId="11" applyFont="1" applyFill="1" applyBorder="1" applyAlignment="1" applyProtection="1">
      <alignment horizontal="left"/>
    </xf>
    <xf numFmtId="0" fontId="96" fillId="0" borderId="0" xfId="0" applyFont="1" applyBorder="1"/>
    <xf numFmtId="0" fontId="95" fillId="0" borderId="1" xfId="0" applyFont="1" applyBorder="1"/>
    <xf numFmtId="0" fontId="99" fillId="0" borderId="1" xfId="0" applyFont="1" applyBorder="1" applyAlignment="1">
      <alignment horizontal="center"/>
    </xf>
    <xf numFmtId="0" fontId="95" fillId="0" borderId="76" xfId="0" applyFont="1" applyBorder="1" applyAlignment="1">
      <alignment vertical="center" wrapText="1"/>
    </xf>
    <xf numFmtId="0" fontId="99" fillId="0" borderId="7" xfId="0" applyFont="1" applyBorder="1" applyAlignment="1">
      <alignment vertical="center" wrapText="1"/>
    </xf>
    <xf numFmtId="14" fontId="10" fillId="3" borderId="86" xfId="8" quotePrefix="1" applyNumberFormat="1" applyFont="1" applyFill="1" applyBorder="1" applyAlignment="1" applyProtection="1">
      <alignment horizontal="left" vertical="center" wrapText="1" indent="2"/>
      <protection locked="0"/>
    </xf>
    <xf numFmtId="14" fontId="10" fillId="3" borderId="86" xfId="8" quotePrefix="1" applyNumberFormat="1" applyFont="1" applyFill="1" applyBorder="1" applyAlignment="1" applyProtection="1">
      <alignment horizontal="left" vertical="center" wrapText="1" indent="3"/>
      <protection locked="0"/>
    </xf>
    <xf numFmtId="0" fontId="95" fillId="0" borderId="0" xfId="0" applyFont="1" applyFill="1" applyBorder="1" applyAlignment="1">
      <alignment wrapText="1"/>
    </xf>
    <xf numFmtId="0" fontId="97" fillId="0" borderId="1" xfId="0" applyFont="1" applyFill="1" applyBorder="1" applyAlignment="1">
      <alignment horizontal="center"/>
    </xf>
    <xf numFmtId="0" fontId="95" fillId="0" borderId="103" xfId="0" applyFont="1" applyBorder="1" applyAlignment="1">
      <alignment horizontal="center" vertical="center" wrapText="1"/>
    </xf>
    <xf numFmtId="0" fontId="95" fillId="0" borderId="86" xfId="0" applyFont="1" applyBorder="1" applyAlignment="1">
      <alignment vertical="center" wrapText="1"/>
    </xf>
    <xf numFmtId="3" fontId="95" fillId="36" borderId="86" xfId="0" applyNumberFormat="1" applyFont="1" applyFill="1" applyBorder="1" applyAlignment="1">
      <alignment vertical="center" wrapText="1"/>
    </xf>
    <xf numFmtId="3" fontId="95" fillId="36" borderId="101" xfId="0" applyNumberFormat="1" applyFont="1" applyFill="1" applyBorder="1" applyAlignment="1">
      <alignment vertical="center" wrapText="1"/>
    </xf>
    <xf numFmtId="0" fontId="95" fillId="0" borderId="86" xfId="0" applyFont="1" applyFill="1" applyBorder="1" applyAlignment="1">
      <alignment horizontal="left" vertical="center" wrapText="1" indent="2"/>
    </xf>
    <xf numFmtId="0" fontId="95" fillId="0" borderId="103" xfId="0" applyFont="1" applyFill="1" applyBorder="1" applyAlignment="1">
      <alignment horizontal="center" vertical="center" wrapText="1"/>
    </xf>
    <xf numFmtId="0" fontId="95" fillId="0" borderId="86" xfId="0" applyFont="1" applyFill="1" applyBorder="1" applyAlignment="1">
      <alignment vertical="center" wrapText="1"/>
    </xf>
    <xf numFmtId="0" fontId="95" fillId="0" borderId="25" xfId="0" applyFont="1" applyBorder="1" applyAlignment="1">
      <alignment vertical="center" wrapText="1"/>
    </xf>
    <xf numFmtId="3" fontId="95" fillId="36" borderId="25" xfId="0" applyNumberFormat="1" applyFont="1" applyFill="1" applyBorder="1" applyAlignment="1">
      <alignment vertical="center" wrapText="1"/>
    </xf>
    <xf numFmtId="3" fontId="95" fillId="36" borderId="26" xfId="0" applyNumberFormat="1" applyFont="1" applyFill="1" applyBorder="1" applyAlignment="1">
      <alignment vertical="center" wrapText="1"/>
    </xf>
    <xf numFmtId="0" fontId="95" fillId="0" borderId="21" xfId="0" applyFont="1" applyFill="1" applyBorder="1" applyAlignment="1">
      <alignment horizontal="center" vertical="center"/>
    </xf>
    <xf numFmtId="0" fontId="11" fillId="0" borderId="10" xfId="0" applyNumberFormat="1" applyFont="1" applyFill="1" applyBorder="1" applyAlignment="1">
      <alignment vertical="center" wrapText="1"/>
    </xf>
    <xf numFmtId="0" fontId="10" fillId="0" borderId="10" xfId="0" applyNumberFormat="1" applyFont="1" applyFill="1" applyBorder="1" applyAlignment="1">
      <alignment horizontal="left" vertical="center" wrapText="1"/>
    </xf>
    <xf numFmtId="0" fontId="11" fillId="0" borderId="28" xfId="0" applyNumberFormat="1" applyFont="1" applyFill="1" applyBorder="1" applyAlignment="1">
      <alignment vertical="center" wrapText="1"/>
    </xf>
    <xf numFmtId="0" fontId="10" fillId="0" borderId="0" xfId="0" applyFont="1" applyFill="1" applyBorder="1" applyAlignment="1">
      <alignment horizontal="center"/>
    </xf>
    <xf numFmtId="0" fontId="10" fillId="0" borderId="0" xfId="0" applyFont="1" applyFill="1" applyAlignment="1">
      <alignment horizontal="center"/>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97" fillId="0" borderId="10" xfId="0" applyFont="1" applyFill="1" applyBorder="1" applyAlignment="1" applyProtection="1">
      <alignment horizontal="left" vertical="center" indent="1"/>
      <protection locked="0"/>
    </xf>
    <xf numFmtId="0" fontId="97" fillId="0" borderId="10" xfId="0" applyFont="1" applyFill="1" applyBorder="1" applyAlignment="1" applyProtection="1">
      <alignment horizontal="left" vertical="center"/>
      <protection locked="0"/>
    </xf>
    <xf numFmtId="0" fontId="10" fillId="0" borderId="0" xfId="0" applyFont="1" applyFill="1" applyBorder="1" applyProtection="1"/>
    <xf numFmtId="0" fontId="11" fillId="0" borderId="0" xfId="0" applyFont="1" applyFill="1" applyBorder="1" applyAlignment="1" applyProtection="1">
      <alignment horizontal="center" vertical="center"/>
    </xf>
    <xf numFmtId="10" fontId="10" fillId="0" borderId="0" xfId="6" applyNumberFormat="1" applyFont="1" applyFill="1" applyBorder="1" applyProtection="1">
      <protection locked="0"/>
    </xf>
    <xf numFmtId="0" fontId="97" fillId="0" borderId="0" xfId="0" applyFont="1" applyFill="1" applyBorder="1" applyProtection="1">
      <protection locked="0"/>
    </xf>
    <xf numFmtId="0" fontId="11" fillId="0" borderId="18" xfId="0" applyFont="1" applyFill="1" applyBorder="1" applyAlignment="1" applyProtection="1">
      <alignment horizontal="center" vertical="center"/>
    </xf>
    <xf numFmtId="0" fontId="10" fillId="0" borderId="19" xfId="0" applyFont="1" applyFill="1" applyBorder="1" applyProtection="1"/>
    <xf numFmtId="0" fontId="10" fillId="0" borderId="21" xfId="0" applyFont="1" applyFill="1" applyBorder="1" applyAlignment="1" applyProtection="1">
      <alignment horizontal="left" indent="1"/>
    </xf>
    <xf numFmtId="0" fontId="11" fillId="0" borderId="8" xfId="0" applyFont="1" applyFill="1" applyBorder="1" applyAlignment="1" applyProtection="1">
      <alignment horizontal="center"/>
    </xf>
    <xf numFmtId="0" fontId="10" fillId="0" borderId="8" xfId="0" applyFont="1" applyFill="1" applyBorder="1" applyAlignment="1" applyProtection="1">
      <alignment horizontal="left" indent="1"/>
    </xf>
    <xf numFmtId="0" fontId="10" fillId="0" borderId="8" xfId="0" applyFont="1" applyFill="1" applyBorder="1" applyAlignment="1" applyProtection="1">
      <alignment horizontal="left" indent="2"/>
    </xf>
    <xf numFmtId="0" fontId="11" fillId="0" borderId="8" xfId="0" applyFont="1" applyFill="1" applyBorder="1" applyAlignment="1" applyProtection="1"/>
    <xf numFmtId="0" fontId="10" fillId="0" borderId="24" xfId="0" applyFont="1" applyFill="1" applyBorder="1" applyAlignment="1" applyProtection="1">
      <alignment horizontal="left" indent="1"/>
    </xf>
    <xf numFmtId="0" fontId="11" fillId="0" borderId="27" xfId="0" applyFont="1" applyFill="1" applyBorder="1" applyAlignment="1" applyProtection="1"/>
    <xf numFmtId="0" fontId="102" fillId="0" borderId="0" xfId="0" applyFont="1" applyAlignment="1">
      <alignment vertical="center"/>
    </xf>
    <xf numFmtId="0" fontId="98" fillId="0" borderId="0" xfId="0" applyFont="1" applyBorder="1"/>
    <xf numFmtId="0" fontId="11" fillId="0" borderId="1" xfId="0" applyFont="1" applyBorder="1" applyAlignment="1">
      <alignment horizontal="center" vertical="center"/>
    </xf>
    <xf numFmtId="0" fontId="99" fillId="0" borderId="1" xfId="0" applyFont="1" applyBorder="1" applyAlignment="1">
      <alignment horizontal="center" vertical="center"/>
    </xf>
    <xf numFmtId="0" fontId="10" fillId="0" borderId="19" xfId="0" applyFont="1" applyFill="1" applyBorder="1" applyAlignment="1">
      <alignment vertical="center" wrapText="1"/>
    </xf>
    <xf numFmtId="0" fontId="106" fillId="0" borderId="3" xfId="0" applyFont="1" applyFill="1" applyBorder="1" applyAlignment="1">
      <alignment horizontal="left" vertical="center" wrapText="1"/>
    </xf>
    <xf numFmtId="0" fontId="10" fillId="0" borderId="3" xfId="0" applyFont="1" applyFill="1" applyBorder="1" applyAlignment="1">
      <alignment vertical="center" wrapText="1"/>
    </xf>
    <xf numFmtId="0" fontId="10" fillId="0" borderId="3" xfId="0" applyFont="1" applyBorder="1" applyAlignment="1">
      <alignment vertical="center" wrapText="1"/>
    </xf>
    <xf numFmtId="0" fontId="11" fillId="0" borderId="2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0" xfId="0" applyFont="1" applyFill="1" applyAlignment="1">
      <alignment wrapText="1"/>
    </xf>
    <xf numFmtId="0" fontId="10" fillId="0" borderId="1" xfId="0" applyFont="1" applyBorder="1"/>
    <xf numFmtId="0" fontId="11" fillId="0" borderId="1" xfId="0" applyFont="1" applyBorder="1" applyAlignment="1">
      <alignment horizontal="center"/>
    </xf>
    <xf numFmtId="0" fontId="10" fillId="0" borderId="18" xfId="0" applyFont="1" applyFill="1" applyBorder="1" applyAlignment="1">
      <alignment horizontal="right" vertical="center" wrapText="1"/>
    </xf>
    <xf numFmtId="0" fontId="10" fillId="0" borderId="21" xfId="0" applyFont="1" applyFill="1" applyBorder="1" applyAlignment="1">
      <alignment horizontal="center" vertical="center" wrapText="1"/>
    </xf>
    <xf numFmtId="0" fontId="10" fillId="0" borderId="21" xfId="0" applyFont="1" applyFill="1" applyBorder="1" applyAlignment="1">
      <alignment horizontal="right" vertical="center" wrapText="1"/>
    </xf>
    <xf numFmtId="0" fontId="10" fillId="0" borderId="21" xfId="0" applyFont="1" applyBorder="1" applyAlignment="1">
      <alignment horizontal="right" vertical="center" wrapText="1"/>
    </xf>
    <xf numFmtId="0" fontId="10" fillId="2" borderId="21" xfId="0" applyFont="1" applyFill="1" applyBorder="1" applyAlignment="1">
      <alignment horizontal="right" vertical="center"/>
    </xf>
    <xf numFmtId="0" fontId="10" fillId="2" borderId="3" xfId="0" applyFont="1" applyFill="1" applyBorder="1" applyAlignment="1">
      <alignment vertical="center"/>
    </xf>
    <xf numFmtId="193" fontId="10" fillId="2" borderId="3" xfId="0" applyNumberFormat="1" applyFont="1" applyFill="1" applyBorder="1" applyAlignment="1" applyProtection="1">
      <alignment vertical="center"/>
      <protection locked="0"/>
    </xf>
    <xf numFmtId="0" fontId="10" fillId="2" borderId="24" xfId="0" applyFont="1" applyFill="1" applyBorder="1" applyAlignment="1">
      <alignment horizontal="right" vertical="center"/>
    </xf>
    <xf numFmtId="193" fontId="10" fillId="2" borderId="25" xfId="0" applyNumberFormat="1" applyFont="1" applyFill="1" applyBorder="1" applyAlignment="1" applyProtection="1">
      <alignment vertical="center"/>
      <protection locked="0"/>
    </xf>
    <xf numFmtId="0" fontId="10" fillId="0" borderId="0" xfId="0" applyFont="1" applyAlignment="1">
      <alignment horizontal="right"/>
    </xf>
    <xf numFmtId="164" fontId="95" fillId="0" borderId="86" xfId="7" applyNumberFormat="1" applyFont="1" applyBorder="1" applyAlignment="1">
      <alignment vertical="center" wrapText="1"/>
    </xf>
    <xf numFmtId="164" fontId="95" fillId="0" borderId="101" xfId="7" applyNumberFormat="1" applyFont="1" applyBorder="1" applyAlignment="1">
      <alignment vertical="center" wrapText="1"/>
    </xf>
    <xf numFmtId="164" fontId="95" fillId="0" borderId="86" xfId="7" applyNumberFormat="1" applyFont="1" applyFill="1" applyBorder="1" applyAlignment="1">
      <alignment vertical="center" wrapText="1"/>
    </xf>
    <xf numFmtId="164" fontId="95" fillId="0" borderId="101" xfId="7" applyNumberFormat="1" applyFont="1" applyFill="1" applyBorder="1" applyAlignment="1">
      <alignment vertical="center" wrapText="1"/>
    </xf>
    <xf numFmtId="164" fontId="10" fillId="3" borderId="22" xfId="7" applyNumberFormat="1" applyFont="1" applyFill="1" applyBorder="1" applyAlignment="1" applyProtection="1">
      <alignment vertical="top" wrapText="1"/>
      <protection locked="0"/>
    </xf>
    <xf numFmtId="164" fontId="10" fillId="36" borderId="22" xfId="7" applyNumberFormat="1" applyFont="1" applyFill="1" applyBorder="1" applyAlignment="1" applyProtection="1">
      <alignment vertical="top"/>
    </xf>
    <xf numFmtId="164" fontId="10" fillId="3" borderId="22" xfId="7" applyNumberFormat="1" applyFont="1" applyFill="1" applyBorder="1" applyAlignment="1" applyProtection="1">
      <alignment vertical="top"/>
      <protection locked="0"/>
    </xf>
    <xf numFmtId="164" fontId="10" fillId="36" borderId="22" xfId="7" applyNumberFormat="1" applyFont="1" applyFill="1" applyBorder="1" applyAlignment="1" applyProtection="1">
      <alignment vertical="top" wrapText="1"/>
    </xf>
    <xf numFmtId="164" fontId="10" fillId="36" borderId="22" xfId="7" applyNumberFormat="1" applyFont="1" applyFill="1" applyBorder="1" applyAlignment="1" applyProtection="1">
      <alignment vertical="top" wrapText="1"/>
      <protection locked="0"/>
    </xf>
    <xf numFmtId="164" fontId="10" fillId="36" borderId="26" xfId="7" applyNumberFormat="1" applyFont="1" applyFill="1" applyBorder="1" applyAlignment="1" applyProtection="1">
      <alignment vertical="top" wrapText="1"/>
    </xf>
    <xf numFmtId="164" fontId="95" fillId="0" borderId="101" xfId="7" applyNumberFormat="1" applyFont="1" applyFill="1" applyBorder="1" applyAlignment="1">
      <alignment horizontal="right" vertical="center" wrapText="1"/>
    </xf>
    <xf numFmtId="164" fontId="10" fillId="0" borderId="26" xfId="7" applyNumberFormat="1" applyFont="1" applyFill="1" applyBorder="1" applyAlignment="1" applyProtection="1">
      <alignment horizontal="right" vertical="center"/>
    </xf>
    <xf numFmtId="164" fontId="95" fillId="0" borderId="34" xfId="7" applyNumberFormat="1" applyFont="1" applyBorder="1" applyAlignment="1">
      <alignment vertical="center"/>
    </xf>
    <xf numFmtId="164" fontId="95" fillId="0" borderId="13" xfId="7" applyNumberFormat="1" applyFont="1" applyBorder="1" applyAlignment="1">
      <alignment vertical="center"/>
    </xf>
    <xf numFmtId="164" fontId="102" fillId="0" borderId="13" xfId="7" applyNumberFormat="1" applyFont="1" applyBorder="1" applyAlignment="1">
      <alignment vertical="center"/>
    </xf>
    <xf numFmtId="164" fontId="95" fillId="0" borderId="14" xfId="7" applyNumberFormat="1" applyFont="1" applyBorder="1" applyAlignment="1">
      <alignment vertical="center"/>
    </xf>
    <xf numFmtId="164" fontId="95" fillId="0" borderId="17" xfId="7" applyNumberFormat="1" applyFont="1" applyBorder="1" applyAlignment="1">
      <alignment vertical="center"/>
    </xf>
    <xf numFmtId="164" fontId="102" fillId="0" borderId="14" xfId="7" applyNumberFormat="1" applyFont="1" applyBorder="1" applyAlignment="1">
      <alignment vertical="center"/>
    </xf>
    <xf numFmtId="164" fontId="95" fillId="0" borderId="3" xfId="7" applyNumberFormat="1" applyFont="1" applyBorder="1" applyAlignment="1"/>
    <xf numFmtId="164" fontId="95" fillId="0" borderId="8" xfId="7" applyNumberFormat="1" applyFont="1" applyBorder="1" applyAlignment="1"/>
    <xf numFmtId="164" fontId="95" fillId="36" borderId="25" xfId="7" applyNumberFormat="1" applyFont="1" applyFill="1" applyBorder="1"/>
    <xf numFmtId="164" fontId="95" fillId="36" borderId="26" xfId="7" applyNumberFormat="1" applyFont="1" applyFill="1" applyBorder="1"/>
    <xf numFmtId="164" fontId="95" fillId="36" borderId="24" xfId="7" applyNumberFormat="1" applyFont="1" applyFill="1" applyBorder="1"/>
    <xf numFmtId="164" fontId="95" fillId="36" borderId="57" xfId="7" applyNumberFormat="1" applyFont="1" applyFill="1" applyBorder="1"/>
    <xf numFmtId="164" fontId="95" fillId="0" borderId="23" xfId="7" applyNumberFormat="1" applyFont="1" applyBorder="1" applyAlignment="1">
      <alignment wrapText="1"/>
    </xf>
    <xf numFmtId="164" fontId="95" fillId="0" borderId="23" xfId="7" applyNumberFormat="1" applyFont="1" applyBorder="1" applyAlignment="1"/>
    <xf numFmtId="164" fontId="95" fillId="36" borderId="56" xfId="7" applyNumberFormat="1" applyFont="1" applyFill="1" applyBorder="1" applyAlignment="1"/>
    <xf numFmtId="164" fontId="3" fillId="0" borderId="3" xfId="7" applyNumberFormat="1" applyFont="1" applyBorder="1"/>
    <xf numFmtId="164" fontId="3" fillId="0" borderId="3" xfId="7" applyNumberFormat="1" applyFont="1" applyFill="1" applyBorder="1"/>
    <xf numFmtId="164" fontId="3" fillId="0" borderId="8" xfId="7" applyNumberFormat="1" applyFont="1" applyBorder="1"/>
    <xf numFmtId="164" fontId="3" fillId="0" borderId="8" xfId="7" applyNumberFormat="1" applyFont="1" applyFill="1" applyBorder="1"/>
    <xf numFmtId="164" fontId="3" fillId="36" borderId="25" xfId="7" applyNumberFormat="1" applyFont="1" applyFill="1" applyBorder="1"/>
    <xf numFmtId="9" fontId="3" fillId="0" borderId="22" xfId="20961" applyFont="1" applyBorder="1" applyAlignment="1">
      <alignment horizontal="right"/>
    </xf>
    <xf numFmtId="164" fontId="10" fillId="36" borderId="3" xfId="7" applyNumberFormat="1" applyFont="1" applyFill="1" applyBorder="1" applyProtection="1">
      <protection locked="0"/>
    </xf>
    <xf numFmtId="164" fontId="10" fillId="3" borderId="3" xfId="7" applyNumberFormat="1" applyFont="1" applyFill="1" applyBorder="1" applyProtection="1">
      <protection locked="0"/>
    </xf>
    <xf numFmtId="164" fontId="11" fillId="36" borderId="25" xfId="7" applyNumberFormat="1" applyFont="1" applyFill="1" applyBorder="1" applyAlignment="1" applyProtection="1">
      <protection locked="0"/>
    </xf>
    <xf numFmtId="164" fontId="10" fillId="36" borderId="22" xfId="7" applyNumberFormat="1" applyFont="1" applyFill="1" applyBorder="1" applyProtection="1">
      <protection locked="0"/>
    </xf>
    <xf numFmtId="164" fontId="10" fillId="0" borderId="3" xfId="7" applyNumberFormat="1" applyFont="1" applyFill="1" applyBorder="1" applyProtection="1">
      <protection locked="0"/>
    </xf>
    <xf numFmtId="164" fontId="10" fillId="3" borderId="25" xfId="7" applyNumberFormat="1" applyFont="1" applyFill="1" applyBorder="1" applyProtection="1">
      <protection locked="0"/>
    </xf>
    <xf numFmtId="164" fontId="11" fillId="36" borderId="26" xfId="7" applyNumberFormat="1" applyFont="1" applyFill="1" applyBorder="1" applyAlignment="1" applyProtection="1">
      <protection locked="0"/>
    </xf>
    <xf numFmtId="10" fontId="10" fillId="78" borderId="86" xfId="20961" applyNumberFormat="1" applyFont="1" applyFill="1" applyBorder="1" applyAlignment="1" applyProtection="1">
      <alignment horizontal="right" vertical="center"/>
    </xf>
    <xf numFmtId="164" fontId="98" fillId="36" borderId="20" xfId="7" applyNumberFormat="1" applyFont="1" applyFill="1" applyBorder="1" applyAlignment="1">
      <alignment horizontal="center" vertical="center"/>
    </xf>
    <xf numFmtId="164" fontId="98" fillId="0" borderId="22" xfId="7" applyNumberFormat="1" applyFont="1" applyBorder="1" applyAlignment="1"/>
    <xf numFmtId="164" fontId="98" fillId="0" borderId="22" xfId="7" applyNumberFormat="1" applyFont="1" applyBorder="1" applyAlignment="1">
      <alignment wrapText="1"/>
    </xf>
    <xf numFmtId="164" fontId="98" fillId="36" borderId="22" xfId="7" applyNumberFormat="1" applyFont="1" applyFill="1" applyBorder="1" applyAlignment="1">
      <alignment horizontal="center" vertical="center" wrapText="1"/>
    </xf>
    <xf numFmtId="164" fontId="98" fillId="0" borderId="22" xfId="7" applyNumberFormat="1" applyFont="1" applyFill="1" applyBorder="1" applyAlignment="1">
      <alignment wrapText="1"/>
    </xf>
    <xf numFmtId="164" fontId="98" fillId="36" borderId="26" xfId="7" applyNumberFormat="1" applyFont="1" applyFill="1" applyBorder="1" applyAlignment="1">
      <alignment horizontal="center" vertical="center" wrapText="1"/>
    </xf>
    <xf numFmtId="164" fontId="107" fillId="0" borderId="13" xfId="7" applyNumberFormat="1" applyFont="1" applyBorder="1" applyAlignment="1">
      <alignment vertical="center"/>
    </xf>
    <xf numFmtId="164" fontId="107" fillId="0" borderId="14" xfId="7" applyNumberFormat="1" applyFont="1" applyBorder="1" applyAlignment="1">
      <alignment vertical="center"/>
    </xf>
    <xf numFmtId="43" fontId="95" fillId="0" borderId="21" xfId="7" applyFont="1" applyBorder="1" applyAlignment="1"/>
    <xf numFmtId="43" fontId="95" fillId="0" borderId="3" xfId="7" applyFont="1" applyBorder="1" applyAlignment="1"/>
    <xf numFmtId="43" fontId="95" fillId="0" borderId="22" xfId="7" applyFont="1" applyBorder="1" applyAlignment="1"/>
    <xf numFmtId="10" fontId="3" fillId="0" borderId="22" xfId="20961" applyNumberFormat="1" applyFont="1" applyBorder="1"/>
    <xf numFmtId="10" fontId="3" fillId="36" borderId="26" xfId="20961" applyNumberFormat="1" applyFont="1" applyFill="1" applyBorder="1"/>
    <xf numFmtId="0" fontId="91" fillId="0" borderId="73" xfId="0" applyFont="1" applyBorder="1" applyAlignment="1">
      <alignment horizontal="left" vertical="center" wrapText="1"/>
    </xf>
    <xf numFmtId="0" fontId="91" fillId="0" borderId="72" xfId="0" applyFont="1" applyBorder="1" applyAlignment="1">
      <alignment horizontal="left" vertical="center" wrapText="1"/>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32" xfId="0" applyFont="1" applyFill="1" applyBorder="1" applyAlignment="1" applyProtection="1">
      <alignment horizontal="center"/>
    </xf>
    <xf numFmtId="0" fontId="10" fillId="0" borderId="31" xfId="0" applyFont="1" applyFill="1" applyBorder="1" applyAlignment="1" applyProtection="1">
      <alignment horizontal="center"/>
    </xf>
    <xf numFmtId="0" fontId="99" fillId="0" borderId="4" xfId="0" applyFont="1" applyBorder="1" applyAlignment="1">
      <alignment horizontal="center" vertical="center"/>
    </xf>
    <xf numFmtId="0" fontId="99" fillId="0" borderId="76" xfId="0" applyFont="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11" fillId="0" borderId="29" xfId="0" applyFont="1" applyBorder="1" applyAlignment="1">
      <alignment horizontal="center" wrapText="1"/>
    </xf>
    <xf numFmtId="0" fontId="10" fillId="0" borderId="31" xfId="0" applyFont="1" applyBorder="1" applyAlignment="1">
      <alignment horizontal="center"/>
    </xf>
    <xf numFmtId="0" fontId="10" fillId="0" borderId="3" xfId="0" applyFont="1" applyBorder="1" applyAlignment="1">
      <alignment wrapText="1"/>
    </xf>
    <xf numFmtId="0" fontId="95" fillId="0" borderId="22" xfId="0" applyFont="1" applyBorder="1" applyAlignment="1"/>
    <xf numFmtId="0" fontId="11" fillId="0" borderId="8" xfId="0" applyFont="1" applyBorder="1" applyAlignment="1">
      <alignment horizontal="center" wrapText="1"/>
    </xf>
    <xf numFmtId="0" fontId="10" fillId="0" borderId="23" xfId="0" applyFont="1" applyBorder="1" applyAlignment="1">
      <alignment horizontal="center"/>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95" fillId="0" borderId="86" xfId="0" applyFont="1" applyFill="1" applyBorder="1" applyAlignment="1">
      <alignment horizontal="center" vertical="center" wrapText="1"/>
    </xf>
    <xf numFmtId="0" fontId="95" fillId="0" borderId="87" xfId="0" applyFont="1" applyFill="1" applyBorder="1" applyAlignment="1">
      <alignment horizontal="center"/>
    </xf>
    <xf numFmtId="0" fontId="95" fillId="0" borderId="23" xfId="0" applyFont="1" applyFill="1" applyBorder="1" applyAlignment="1">
      <alignment horizontal="center"/>
    </xf>
    <xf numFmtId="0" fontId="99" fillId="36" borderId="105" xfId="0" applyFont="1" applyFill="1" applyBorder="1" applyAlignment="1">
      <alignment horizontal="center" vertical="center" wrapText="1"/>
    </xf>
    <xf numFmtId="0" fontId="99" fillId="36" borderId="32" xfId="0" applyFont="1" applyFill="1" applyBorder="1" applyAlignment="1">
      <alignment horizontal="center" vertical="center" wrapText="1"/>
    </xf>
    <xf numFmtId="0" fontId="99" fillId="36" borderId="102" xfId="0" applyFont="1" applyFill="1" applyBorder="1" applyAlignment="1">
      <alignment horizontal="center" vertical="center" wrapText="1"/>
    </xf>
    <xf numFmtId="0" fontId="99" fillId="36" borderId="85" xfId="0" applyFont="1" applyFill="1" applyBorder="1" applyAlignment="1">
      <alignment horizontal="center" vertical="center" wrapText="1"/>
    </xf>
    <xf numFmtId="0" fontId="10" fillId="3" borderId="74" xfId="13" applyFont="1" applyFill="1" applyBorder="1" applyAlignment="1" applyProtection="1">
      <alignment horizontal="center" vertical="center" wrapText="1"/>
      <protection locked="0"/>
    </xf>
    <xf numFmtId="0" fontId="10" fillId="3" borderId="71" xfId="13" applyFont="1" applyFill="1" applyBorder="1" applyAlignment="1" applyProtection="1">
      <alignment horizontal="center" vertical="center" wrapText="1"/>
      <protection locked="0"/>
    </xf>
    <xf numFmtId="9" fontId="95" fillId="0" borderId="8" xfId="0" applyNumberFormat="1" applyFont="1" applyBorder="1" applyAlignment="1">
      <alignment horizontal="center" vertical="center"/>
    </xf>
    <xf numFmtId="9" fontId="95" fillId="0" borderId="10" xfId="0" applyNumberFormat="1" applyFont="1" applyBorder="1" applyAlignment="1">
      <alignment horizontal="center" vertical="center"/>
    </xf>
    <xf numFmtId="0" fontId="95" fillId="0" borderId="2" xfId="0" applyFont="1" applyBorder="1" applyAlignment="1">
      <alignment horizontal="center" vertical="center" wrapText="1"/>
    </xf>
    <xf numFmtId="0" fontId="95" fillId="0" borderId="7" xfId="0" applyFont="1" applyBorder="1" applyAlignment="1">
      <alignment horizontal="center" vertical="center" wrapText="1"/>
    </xf>
    <xf numFmtId="164" fontId="11" fillId="3" borderId="18" xfId="1" applyNumberFormat="1" applyFont="1" applyFill="1" applyBorder="1" applyAlignment="1" applyProtection="1">
      <alignment horizontal="center"/>
      <protection locked="0"/>
    </xf>
    <xf numFmtId="164" fontId="11" fillId="3" borderId="19" xfId="1" applyNumberFormat="1" applyFont="1" applyFill="1" applyBorder="1" applyAlignment="1" applyProtection="1">
      <alignment horizontal="center"/>
      <protection locked="0"/>
    </xf>
    <xf numFmtId="164" fontId="11" fillId="3" borderId="20" xfId="1" applyNumberFormat="1" applyFont="1" applyFill="1" applyBorder="1" applyAlignment="1" applyProtection="1">
      <alignment horizontal="center"/>
      <protection locked="0"/>
    </xf>
    <xf numFmtId="0" fontId="99" fillId="0" borderId="55" xfId="0" applyFont="1" applyBorder="1" applyAlignment="1">
      <alignment horizontal="center" vertical="center" wrapText="1"/>
    </xf>
    <xf numFmtId="0" fontId="99" fillId="0" borderId="56" xfId="0" applyFont="1" applyBorder="1" applyAlignment="1">
      <alignment horizontal="center" vertical="center" wrapText="1"/>
    </xf>
    <xf numFmtId="164" fontId="11" fillId="0" borderId="77" xfId="1" applyNumberFormat="1" applyFont="1" applyFill="1" applyBorder="1" applyAlignment="1" applyProtection="1">
      <alignment horizontal="center" vertical="center" wrapText="1"/>
      <protection locked="0"/>
    </xf>
    <xf numFmtId="164" fontId="11" fillId="0" borderId="7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5" fillId="0" borderId="67" xfId="0" applyFont="1" applyFill="1" applyBorder="1" applyAlignment="1">
      <alignment horizontal="center" vertical="center" wrapText="1"/>
    </xf>
    <xf numFmtId="0" fontId="95" fillId="0" borderId="60" xfId="0" applyFont="1" applyFill="1" applyBorder="1" applyAlignment="1">
      <alignment horizontal="center" vertical="center" wrapText="1"/>
    </xf>
    <xf numFmtId="0" fontId="95" fillId="0" borderId="93" xfId="0" applyFont="1" applyFill="1" applyBorder="1" applyAlignment="1">
      <alignment horizontal="center" vertical="center" wrapText="1"/>
    </xf>
    <xf numFmtId="0" fontId="102" fillId="0" borderId="59" xfId="0" applyFont="1" applyFill="1" applyBorder="1" applyAlignment="1">
      <alignment horizontal="left" vertical="center"/>
    </xf>
    <xf numFmtId="0" fontId="102" fillId="0" borderId="60"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22</xdr:row>
      <xdr:rowOff>104775</xdr:rowOff>
    </xdr:from>
    <xdr:ext cx="76200" cy="219075"/>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1174432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25920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4" name="Text Box 2">
          <a:extLst>
            <a:ext uri="{FF2B5EF4-FFF2-40B4-BE49-F238E27FC236}">
              <a16:creationId xmlns:a16="http://schemas.microsoft.com/office/drawing/2014/main" id="{00000000-0008-0000-0F00-000004000000}"/>
            </a:ext>
          </a:extLst>
        </xdr:cNvPr>
        <xdr:cNvSpPr txBox="1">
          <a:spLocks noChangeArrowheads="1"/>
        </xdr:cNvSpPr>
      </xdr:nvSpPr>
      <xdr:spPr bwMode="auto">
        <a:xfrm>
          <a:off x="92011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5" name="Text Box 2">
          <a:extLst>
            <a:ext uri="{FF2B5EF4-FFF2-40B4-BE49-F238E27FC236}">
              <a16:creationId xmlns:a16="http://schemas.microsoft.com/office/drawing/2014/main" id="{00000000-0008-0000-0F00-000005000000}"/>
            </a:ext>
          </a:extLst>
        </xdr:cNvPr>
        <xdr:cNvSpPr txBox="1">
          <a:spLocks noChangeArrowheads="1"/>
        </xdr:cNvSpPr>
      </xdr:nvSpPr>
      <xdr:spPr bwMode="auto">
        <a:xfrm>
          <a:off x="100488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6" name="Text Box 2">
          <a:extLst>
            <a:ext uri="{FF2B5EF4-FFF2-40B4-BE49-F238E27FC236}">
              <a16:creationId xmlns:a16="http://schemas.microsoft.com/office/drawing/2014/main" id="{00000000-0008-0000-0F00-000006000000}"/>
            </a:ext>
          </a:extLst>
        </xdr:cNvPr>
        <xdr:cNvSpPr txBox="1">
          <a:spLocks noChangeArrowheads="1"/>
        </xdr:cNvSpPr>
      </xdr:nvSpPr>
      <xdr:spPr bwMode="auto">
        <a:xfrm>
          <a:off x="108966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7" name="Text Box 2">
          <a:extLst>
            <a:ext uri="{FF2B5EF4-FFF2-40B4-BE49-F238E27FC236}">
              <a16:creationId xmlns:a16="http://schemas.microsoft.com/office/drawing/2014/main" id="{00000000-0008-0000-0F00-000007000000}"/>
            </a:ext>
          </a:extLst>
        </xdr:cNvPr>
        <xdr:cNvSpPr txBox="1">
          <a:spLocks noChangeArrowheads="1"/>
        </xdr:cNvSpPr>
      </xdr:nvSpPr>
      <xdr:spPr bwMode="auto">
        <a:xfrm>
          <a:off x="13439775"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Normal="100" workbookViewId="0">
      <pane xSplit="1" ySplit="7" topLeftCell="B8" activePane="bottomRight" state="frozen"/>
      <selection pane="topRight" activeCell="B1" sqref="B1"/>
      <selection pane="bottomLeft" activeCell="A8" sqref="A8"/>
      <selection pane="bottomRight" activeCell="H20" sqref="H20"/>
    </sheetView>
  </sheetViews>
  <sheetFormatPr defaultColWidth="8.85546875" defaultRowHeight="15"/>
  <cols>
    <col min="1" max="1" width="10.28515625" style="1" customWidth="1"/>
    <col min="2" max="2" width="131.140625" customWidth="1"/>
    <col min="3" max="3" width="34.42578125" customWidth="1"/>
    <col min="7" max="7" width="9.42578125" customWidth="1"/>
  </cols>
  <sheetData>
    <row r="1" spans="1:3" ht="15.75">
      <c r="A1" s="4"/>
      <c r="B1" s="25" t="s">
        <v>256</v>
      </c>
      <c r="C1" s="11"/>
    </row>
    <row r="2" spans="1:3" s="22" customFormat="1" ht="15.75">
      <c r="A2" s="28">
        <v>1</v>
      </c>
      <c r="B2" s="23" t="s">
        <v>257</v>
      </c>
      <c r="C2" s="42" t="s">
        <v>488</v>
      </c>
    </row>
    <row r="3" spans="1:3" s="22" customFormat="1" ht="15.75">
      <c r="A3" s="28">
        <v>2</v>
      </c>
      <c r="B3" s="24" t="s">
        <v>258</v>
      </c>
      <c r="C3" s="42" t="s">
        <v>489</v>
      </c>
    </row>
    <row r="4" spans="1:3" s="22" customFormat="1" ht="15.75">
      <c r="A4" s="28">
        <v>3</v>
      </c>
      <c r="B4" s="24" t="s">
        <v>259</v>
      </c>
      <c r="C4" s="42" t="s">
        <v>490</v>
      </c>
    </row>
    <row r="5" spans="1:3" s="22" customFormat="1" ht="15.75">
      <c r="A5" s="29">
        <v>4</v>
      </c>
      <c r="B5" s="27" t="s">
        <v>260</v>
      </c>
      <c r="C5" s="43" t="s">
        <v>491</v>
      </c>
    </row>
    <row r="6" spans="1:3" s="26" customFormat="1" ht="65.25" customHeight="1">
      <c r="A6" s="489" t="s">
        <v>376</v>
      </c>
      <c r="B6" s="490"/>
      <c r="C6" s="490"/>
    </row>
    <row r="7" spans="1:3">
      <c r="A7" s="34" t="s">
        <v>329</v>
      </c>
      <c r="B7" s="35" t="s">
        <v>261</v>
      </c>
    </row>
    <row r="8" spans="1:3">
      <c r="A8" s="36">
        <v>1</v>
      </c>
      <c r="B8" s="33" t="s">
        <v>225</v>
      </c>
    </row>
    <row r="9" spans="1:3">
      <c r="A9" s="36">
        <v>2</v>
      </c>
      <c r="B9" s="33" t="s">
        <v>262</v>
      </c>
    </row>
    <row r="10" spans="1:3">
      <c r="A10" s="36">
        <v>3</v>
      </c>
      <c r="B10" s="33" t="s">
        <v>263</v>
      </c>
    </row>
    <row r="11" spans="1:3">
      <c r="A11" s="36">
        <v>4</v>
      </c>
      <c r="B11" s="33" t="s">
        <v>264</v>
      </c>
      <c r="C11" s="21"/>
    </row>
    <row r="12" spans="1:3">
      <c r="A12" s="36">
        <v>5</v>
      </c>
      <c r="B12" s="33" t="s">
        <v>189</v>
      </c>
    </row>
    <row r="13" spans="1:3">
      <c r="A13" s="36">
        <v>6</v>
      </c>
      <c r="B13" s="37" t="s">
        <v>150</v>
      </c>
    </row>
    <row r="14" spans="1:3">
      <c r="A14" s="36">
        <v>7</v>
      </c>
      <c r="B14" s="33" t="s">
        <v>265</v>
      </c>
    </row>
    <row r="15" spans="1:3">
      <c r="A15" s="36">
        <v>8</v>
      </c>
      <c r="B15" s="33" t="s">
        <v>268</v>
      </c>
    </row>
    <row r="16" spans="1:3">
      <c r="A16" s="36">
        <v>9</v>
      </c>
      <c r="B16" s="33" t="s">
        <v>88</v>
      </c>
    </row>
    <row r="17" spans="1:2">
      <c r="A17" s="38" t="s">
        <v>423</v>
      </c>
      <c r="B17" s="33" t="s">
        <v>403</v>
      </c>
    </row>
    <row r="18" spans="1:2">
      <c r="A18" s="36">
        <v>10</v>
      </c>
      <c r="B18" s="33" t="s">
        <v>271</v>
      </c>
    </row>
    <row r="19" spans="1:2">
      <c r="A19" s="36">
        <v>11</v>
      </c>
      <c r="B19" s="37" t="s">
        <v>252</v>
      </c>
    </row>
    <row r="20" spans="1:2">
      <c r="A20" s="36">
        <v>12</v>
      </c>
      <c r="B20" s="37" t="s">
        <v>249</v>
      </c>
    </row>
    <row r="21" spans="1:2">
      <c r="A21" s="36">
        <v>13</v>
      </c>
      <c r="B21" s="39" t="s">
        <v>366</v>
      </c>
    </row>
    <row r="22" spans="1:2">
      <c r="A22" s="36">
        <v>14</v>
      </c>
      <c r="B22" s="40" t="s">
        <v>397</v>
      </c>
    </row>
    <row r="23" spans="1:2">
      <c r="A23" s="41">
        <v>15</v>
      </c>
      <c r="B23" s="37" t="s">
        <v>77</v>
      </c>
    </row>
    <row r="24" spans="1:2">
      <c r="A24" s="41">
        <v>15.1</v>
      </c>
      <c r="B24" s="33" t="s">
        <v>432</v>
      </c>
    </row>
    <row r="25" spans="1:2">
      <c r="A25" s="3"/>
      <c r="B25" s="2"/>
    </row>
    <row r="26" spans="1:2">
      <c r="A26" s="3"/>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5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E25" sqref="E25"/>
    </sheetView>
  </sheetViews>
  <sheetFormatPr defaultColWidth="9.140625" defaultRowHeight="15"/>
  <cols>
    <col min="1" max="1" width="9.42578125" style="176" bestFit="1" customWidth="1"/>
    <col min="2" max="2" width="132.42578125" style="85" customWidth="1"/>
    <col min="3" max="3" width="18.42578125" style="85" customWidth="1"/>
    <col min="4" max="16384" width="9.140625" style="118"/>
  </cols>
  <sheetData>
    <row r="1" spans="1:6">
      <c r="A1" s="83" t="s">
        <v>190</v>
      </c>
      <c r="B1" s="84" t="str">
        <f>Info!C2</f>
        <v>სს ”ლიბერთი ბანკი”</v>
      </c>
      <c r="D1" s="85"/>
      <c r="E1" s="85"/>
      <c r="F1" s="85"/>
    </row>
    <row r="2" spans="1:6" s="267" customFormat="1" ht="15.75" customHeight="1">
      <c r="A2" s="267" t="s">
        <v>191</v>
      </c>
      <c r="B2" s="152">
        <v>43921</v>
      </c>
    </row>
    <row r="3" spans="1:6" s="267" customFormat="1" ht="15.75" customHeight="1"/>
    <row r="4" spans="1:6" ht="15.75" thickBot="1">
      <c r="A4" s="176" t="s">
        <v>338</v>
      </c>
      <c r="B4" s="313" t="s">
        <v>88</v>
      </c>
    </row>
    <row r="5" spans="1:6">
      <c r="A5" s="314" t="s">
        <v>26</v>
      </c>
      <c r="B5" s="315"/>
      <c r="C5" s="316" t="s">
        <v>27</v>
      </c>
    </row>
    <row r="6" spans="1:6">
      <c r="A6" s="317">
        <v>1</v>
      </c>
      <c r="B6" s="318" t="s">
        <v>28</v>
      </c>
      <c r="C6" s="440">
        <f>SUM(C7:C11)</f>
        <v>281594553</v>
      </c>
    </row>
    <row r="7" spans="1:6">
      <c r="A7" s="317">
        <v>2</v>
      </c>
      <c r="B7" s="319" t="s">
        <v>29</v>
      </c>
      <c r="C7" s="441">
        <v>44490460</v>
      </c>
    </row>
    <row r="8" spans="1:6">
      <c r="A8" s="317">
        <v>3</v>
      </c>
      <c r="B8" s="320" t="s">
        <v>30</v>
      </c>
      <c r="C8" s="441">
        <v>35132256</v>
      </c>
    </row>
    <row r="9" spans="1:6">
      <c r="A9" s="317">
        <v>4</v>
      </c>
      <c r="B9" s="320" t="s">
        <v>31</v>
      </c>
      <c r="C9" s="441">
        <v>29417995</v>
      </c>
    </row>
    <row r="10" spans="1:6">
      <c r="A10" s="317">
        <v>5</v>
      </c>
      <c r="B10" s="320" t="s">
        <v>32</v>
      </c>
      <c r="C10" s="441">
        <v>1694028</v>
      </c>
    </row>
    <row r="11" spans="1:6">
      <c r="A11" s="317">
        <v>6</v>
      </c>
      <c r="B11" s="321" t="s">
        <v>33</v>
      </c>
      <c r="C11" s="441">
        <v>170859814</v>
      </c>
    </row>
    <row r="12" spans="1:6" s="156" customFormat="1">
      <c r="A12" s="317">
        <v>7</v>
      </c>
      <c r="B12" s="318" t="s">
        <v>34</v>
      </c>
      <c r="C12" s="442">
        <f>SUM(C13:C27)</f>
        <v>89003346.803731382</v>
      </c>
    </row>
    <row r="13" spans="1:6" s="156" customFormat="1">
      <c r="A13" s="317">
        <v>8</v>
      </c>
      <c r="B13" s="322" t="s">
        <v>35</v>
      </c>
      <c r="C13" s="439">
        <v>29417995</v>
      </c>
    </row>
    <row r="14" spans="1:6" s="156" customFormat="1" ht="25.5">
      <c r="A14" s="317">
        <v>9</v>
      </c>
      <c r="B14" s="191" t="s">
        <v>36</v>
      </c>
      <c r="C14" s="439">
        <v>2692954.6837313883</v>
      </c>
    </row>
    <row r="15" spans="1:6" s="156" customFormat="1">
      <c r="A15" s="317">
        <v>10</v>
      </c>
      <c r="B15" s="323" t="s">
        <v>37</v>
      </c>
      <c r="C15" s="439">
        <v>56785663.819999993</v>
      </c>
    </row>
    <row r="16" spans="1:6" s="156" customFormat="1">
      <c r="A16" s="317">
        <v>11</v>
      </c>
      <c r="B16" s="324" t="s">
        <v>38</v>
      </c>
      <c r="C16" s="439">
        <v>0</v>
      </c>
    </row>
    <row r="17" spans="1:3" s="156" customFormat="1">
      <c r="A17" s="317">
        <v>12</v>
      </c>
      <c r="B17" s="323" t="s">
        <v>39</v>
      </c>
      <c r="C17" s="439">
        <v>0</v>
      </c>
    </row>
    <row r="18" spans="1:3" s="156" customFormat="1">
      <c r="A18" s="317">
        <v>13</v>
      </c>
      <c r="B18" s="323" t="s">
        <v>40</v>
      </c>
      <c r="C18" s="439">
        <v>0</v>
      </c>
    </row>
    <row r="19" spans="1:3" s="156" customFormat="1">
      <c r="A19" s="317">
        <v>14</v>
      </c>
      <c r="B19" s="323" t="s">
        <v>41</v>
      </c>
      <c r="C19" s="439">
        <v>0</v>
      </c>
    </row>
    <row r="20" spans="1:3" s="156" customFormat="1" ht="25.5">
      <c r="A20" s="317">
        <v>15</v>
      </c>
      <c r="B20" s="323" t="s">
        <v>42</v>
      </c>
      <c r="C20" s="439">
        <v>0</v>
      </c>
    </row>
    <row r="21" spans="1:3" s="156" customFormat="1" ht="25.5">
      <c r="A21" s="317">
        <v>16</v>
      </c>
      <c r="B21" s="191" t="s">
        <v>43</v>
      </c>
      <c r="C21" s="439">
        <v>0</v>
      </c>
    </row>
    <row r="22" spans="1:3" s="156" customFormat="1">
      <c r="A22" s="317">
        <v>17</v>
      </c>
      <c r="B22" s="325" t="s">
        <v>44</v>
      </c>
      <c r="C22" s="439">
        <v>106733.3</v>
      </c>
    </row>
    <row r="23" spans="1:3" s="156" customFormat="1" ht="25.5">
      <c r="A23" s="317">
        <v>18</v>
      </c>
      <c r="B23" s="191" t="s">
        <v>45</v>
      </c>
      <c r="C23" s="439">
        <v>0</v>
      </c>
    </row>
    <row r="24" spans="1:3" s="156" customFormat="1" ht="25.5">
      <c r="A24" s="317">
        <v>19</v>
      </c>
      <c r="B24" s="191" t="s">
        <v>46</v>
      </c>
      <c r="C24" s="439">
        <v>0</v>
      </c>
    </row>
    <row r="25" spans="1:3" s="156" customFormat="1" ht="25.5">
      <c r="A25" s="317">
        <v>20</v>
      </c>
      <c r="B25" s="193" t="s">
        <v>47</v>
      </c>
      <c r="C25" s="439">
        <v>0</v>
      </c>
    </row>
    <row r="26" spans="1:3" s="156" customFormat="1">
      <c r="A26" s="317">
        <v>21</v>
      </c>
      <c r="B26" s="193" t="s">
        <v>48</v>
      </c>
      <c r="C26" s="439">
        <v>0</v>
      </c>
    </row>
    <row r="27" spans="1:3" s="156" customFormat="1" ht="25.5">
      <c r="A27" s="317">
        <v>22</v>
      </c>
      <c r="B27" s="193" t="s">
        <v>49</v>
      </c>
      <c r="C27" s="439">
        <v>0</v>
      </c>
    </row>
    <row r="28" spans="1:3" s="156" customFormat="1">
      <c r="A28" s="317">
        <v>23</v>
      </c>
      <c r="B28" s="326" t="s">
        <v>23</v>
      </c>
      <c r="C28" s="442">
        <f>C6-C12</f>
        <v>192591206.19626862</v>
      </c>
    </row>
    <row r="29" spans="1:3" s="156" customFormat="1">
      <c r="A29" s="327"/>
      <c r="B29" s="328"/>
      <c r="C29" s="439"/>
    </row>
    <row r="30" spans="1:3" s="156" customFormat="1">
      <c r="A30" s="327">
        <v>24</v>
      </c>
      <c r="B30" s="326" t="s">
        <v>50</v>
      </c>
      <c r="C30" s="442">
        <f>C31+C34</f>
        <v>4565384</v>
      </c>
    </row>
    <row r="31" spans="1:3" s="156" customFormat="1">
      <c r="A31" s="327">
        <v>25</v>
      </c>
      <c r="B31" s="320" t="s">
        <v>51</v>
      </c>
      <c r="C31" s="443">
        <f>C32+C33</f>
        <v>45654</v>
      </c>
    </row>
    <row r="32" spans="1:3" s="156" customFormat="1">
      <c r="A32" s="327">
        <v>26</v>
      </c>
      <c r="B32" s="329" t="s">
        <v>52</v>
      </c>
      <c r="C32" s="439">
        <v>45654</v>
      </c>
    </row>
    <row r="33" spans="1:3" s="156" customFormat="1">
      <c r="A33" s="327">
        <v>27</v>
      </c>
      <c r="B33" s="329" t="s">
        <v>53</v>
      </c>
      <c r="C33" s="439">
        <v>0</v>
      </c>
    </row>
    <row r="34" spans="1:3" s="156" customFormat="1">
      <c r="A34" s="327">
        <v>28</v>
      </c>
      <c r="B34" s="320" t="s">
        <v>54</v>
      </c>
      <c r="C34" s="439">
        <v>4519730</v>
      </c>
    </row>
    <row r="35" spans="1:3" s="156" customFormat="1">
      <c r="A35" s="327">
        <v>29</v>
      </c>
      <c r="B35" s="326" t="s">
        <v>55</v>
      </c>
      <c r="C35" s="442">
        <f>SUM(C36:C40)</f>
        <v>0</v>
      </c>
    </row>
    <row r="36" spans="1:3" s="156" customFormat="1">
      <c r="A36" s="327">
        <v>30</v>
      </c>
      <c r="B36" s="191" t="s">
        <v>56</v>
      </c>
      <c r="C36" s="439">
        <v>0</v>
      </c>
    </row>
    <row r="37" spans="1:3" s="156" customFormat="1">
      <c r="A37" s="327">
        <v>31</v>
      </c>
      <c r="B37" s="323" t="s">
        <v>57</v>
      </c>
      <c r="C37" s="439">
        <v>0</v>
      </c>
    </row>
    <row r="38" spans="1:3" s="156" customFormat="1" ht="25.5">
      <c r="A38" s="327">
        <v>32</v>
      </c>
      <c r="B38" s="191" t="s">
        <v>58</v>
      </c>
      <c r="C38" s="439">
        <v>0</v>
      </c>
    </row>
    <row r="39" spans="1:3" s="156" customFormat="1" ht="25.5">
      <c r="A39" s="327">
        <v>33</v>
      </c>
      <c r="B39" s="191" t="s">
        <v>46</v>
      </c>
      <c r="C39" s="439">
        <v>0</v>
      </c>
    </row>
    <row r="40" spans="1:3" s="156" customFormat="1" ht="25.5">
      <c r="A40" s="327">
        <v>34</v>
      </c>
      <c r="B40" s="193" t="s">
        <v>59</v>
      </c>
      <c r="C40" s="439">
        <v>0</v>
      </c>
    </row>
    <row r="41" spans="1:3" s="156" customFormat="1">
      <c r="A41" s="327">
        <v>35</v>
      </c>
      <c r="B41" s="326" t="s">
        <v>24</v>
      </c>
      <c r="C41" s="442">
        <f>C30-C35</f>
        <v>4565384</v>
      </c>
    </row>
    <row r="42" spans="1:3" s="156" customFormat="1">
      <c r="A42" s="327"/>
      <c r="B42" s="328"/>
      <c r="C42" s="439"/>
    </row>
    <row r="43" spans="1:3" s="156" customFormat="1">
      <c r="A43" s="327">
        <v>36</v>
      </c>
      <c r="B43" s="330" t="s">
        <v>60</v>
      </c>
      <c r="C43" s="442">
        <f>SUM(C44:C46)</f>
        <v>117578131.08770859</v>
      </c>
    </row>
    <row r="44" spans="1:3" s="156" customFormat="1">
      <c r="A44" s="327">
        <v>37</v>
      </c>
      <c r="B44" s="320" t="s">
        <v>61</v>
      </c>
      <c r="C44" s="439">
        <v>99628198.510000005</v>
      </c>
    </row>
    <row r="45" spans="1:3" s="156" customFormat="1">
      <c r="A45" s="327">
        <v>38</v>
      </c>
      <c r="B45" s="320" t="s">
        <v>62</v>
      </c>
      <c r="C45" s="439">
        <v>0</v>
      </c>
    </row>
    <row r="46" spans="1:3" s="156" customFormat="1">
      <c r="A46" s="327">
        <v>39</v>
      </c>
      <c r="B46" s="320" t="s">
        <v>63</v>
      </c>
      <c r="C46" s="439">
        <v>17949932.57770858</v>
      </c>
    </row>
    <row r="47" spans="1:3" s="156" customFormat="1">
      <c r="A47" s="327">
        <v>40</v>
      </c>
      <c r="B47" s="330" t="s">
        <v>64</v>
      </c>
      <c r="C47" s="442">
        <f>SUM(C48:C51)</f>
        <v>0</v>
      </c>
    </row>
    <row r="48" spans="1:3" s="156" customFormat="1">
      <c r="A48" s="327">
        <v>41</v>
      </c>
      <c r="B48" s="191" t="s">
        <v>65</v>
      </c>
      <c r="C48" s="439">
        <v>0</v>
      </c>
    </row>
    <row r="49" spans="1:3" s="156" customFormat="1">
      <c r="A49" s="327">
        <v>42</v>
      </c>
      <c r="B49" s="323" t="s">
        <v>66</v>
      </c>
      <c r="C49" s="439">
        <v>0</v>
      </c>
    </row>
    <row r="50" spans="1:3" s="156" customFormat="1" ht="25.5">
      <c r="A50" s="327">
        <v>43</v>
      </c>
      <c r="B50" s="191" t="s">
        <v>67</v>
      </c>
      <c r="C50" s="439">
        <v>0</v>
      </c>
    </row>
    <row r="51" spans="1:3" s="156" customFormat="1" ht="25.5">
      <c r="A51" s="327">
        <v>44</v>
      </c>
      <c r="B51" s="191" t="s">
        <v>46</v>
      </c>
      <c r="C51" s="439">
        <v>0</v>
      </c>
    </row>
    <row r="52" spans="1:3" s="156" customFormat="1" ht="15.75" thickBot="1">
      <c r="A52" s="331">
        <v>45</v>
      </c>
      <c r="B52" s="332" t="s">
        <v>25</v>
      </c>
      <c r="C52" s="444">
        <f>C43-C47</f>
        <v>117578131.08770859</v>
      </c>
    </row>
    <row r="55" spans="1:3">
      <c r="B55" s="85" t="s">
        <v>227</v>
      </c>
    </row>
  </sheetData>
  <dataValidations count="2">
    <dataValidation operator="lessThanOrEqual" allowBlank="1" showInputMessage="1" showErrorMessage="1" errorTitle="Should be negative number" error="Should be whole negative number or 0" sqref="C13:C52"/>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5" orientation="portrait" horizontalDpi="1200" verticalDpi="120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F17" sqref="F17"/>
    </sheetView>
  </sheetViews>
  <sheetFormatPr defaultColWidth="9.140625" defaultRowHeight="12.75"/>
  <cols>
    <col min="1" max="1" width="10.85546875" style="85" bestFit="1" customWidth="1"/>
    <col min="2" max="2" width="59" style="85" customWidth="1"/>
    <col min="3" max="3" width="16.7109375" style="85" bestFit="1" customWidth="1"/>
    <col min="4" max="4" width="22.140625" style="85" customWidth="1"/>
    <col min="5" max="16384" width="9.140625" style="85"/>
  </cols>
  <sheetData>
    <row r="1" spans="1:4">
      <c r="A1" s="83" t="s">
        <v>190</v>
      </c>
      <c r="B1" s="84" t="str">
        <f>Info!C2</f>
        <v>სს ”ლიბერთი ბანკი”</v>
      </c>
    </row>
    <row r="2" spans="1:4" s="267" customFormat="1" ht="15.75" customHeight="1">
      <c r="A2" s="267" t="s">
        <v>191</v>
      </c>
      <c r="B2" s="152">
        <v>43921</v>
      </c>
    </row>
    <row r="3" spans="1:4" s="267" customFormat="1" ht="15.75" customHeight="1"/>
    <row r="4" spans="1:4" ht="13.5" thickBot="1">
      <c r="A4" s="176" t="s">
        <v>402</v>
      </c>
      <c r="B4" s="291" t="s">
        <v>403</v>
      </c>
    </row>
    <row r="5" spans="1:4" s="294" customFormat="1">
      <c r="A5" s="512" t="s">
        <v>404</v>
      </c>
      <c r="B5" s="513"/>
      <c r="C5" s="292" t="s">
        <v>405</v>
      </c>
      <c r="D5" s="293" t="s">
        <v>406</v>
      </c>
    </row>
    <row r="6" spans="1:4" s="298" customFormat="1">
      <c r="A6" s="295">
        <v>1</v>
      </c>
      <c r="B6" s="296" t="s">
        <v>407</v>
      </c>
      <c r="C6" s="296"/>
      <c r="D6" s="297"/>
    </row>
    <row r="7" spans="1:4" s="298" customFormat="1">
      <c r="A7" s="299" t="s">
        <v>408</v>
      </c>
      <c r="B7" s="300" t="s">
        <v>409</v>
      </c>
      <c r="C7" s="301">
        <v>4.4999999999999998E-2</v>
      </c>
      <c r="D7" s="445">
        <f>C7*'5. RWA'!$C$13</f>
        <v>83242909.675165102</v>
      </c>
    </row>
    <row r="8" spans="1:4" s="298" customFormat="1">
      <c r="A8" s="299" t="s">
        <v>410</v>
      </c>
      <c r="B8" s="300" t="s">
        <v>411</v>
      </c>
      <c r="C8" s="302">
        <v>0.06</v>
      </c>
      <c r="D8" s="445">
        <f>C8*'5. RWA'!$C$13</f>
        <v>110990546.23355347</v>
      </c>
    </row>
    <row r="9" spans="1:4" s="298" customFormat="1">
      <c r="A9" s="299" t="s">
        <v>412</v>
      </c>
      <c r="B9" s="300" t="s">
        <v>413</v>
      </c>
      <c r="C9" s="302">
        <v>0.08</v>
      </c>
      <c r="D9" s="445">
        <f>C9*'5. RWA'!$C$13</f>
        <v>147987394.9780713</v>
      </c>
    </row>
    <row r="10" spans="1:4" s="298" customFormat="1">
      <c r="A10" s="295" t="s">
        <v>414</v>
      </c>
      <c r="B10" s="296" t="s">
        <v>415</v>
      </c>
      <c r="C10" s="303"/>
      <c r="D10" s="304"/>
    </row>
    <row r="11" spans="1:4" s="298" customFormat="1">
      <c r="A11" s="299" t="s">
        <v>416</v>
      </c>
      <c r="B11" s="300" t="s">
        <v>478</v>
      </c>
      <c r="C11" s="302">
        <v>0</v>
      </c>
      <c r="D11" s="445">
        <f>C11*'5. RWA'!$C$13</f>
        <v>0</v>
      </c>
    </row>
    <row r="12" spans="1:4" s="298" customFormat="1">
      <c r="A12" s="299" t="s">
        <v>417</v>
      </c>
      <c r="B12" s="300" t="s">
        <v>418</v>
      </c>
      <c r="C12" s="302">
        <v>0</v>
      </c>
      <c r="D12" s="445">
        <f>C12*'5. RWA'!$C$13</f>
        <v>0</v>
      </c>
    </row>
    <row r="13" spans="1:4" s="298" customFormat="1">
      <c r="A13" s="299" t="s">
        <v>419</v>
      </c>
      <c r="B13" s="300" t="s">
        <v>420</v>
      </c>
      <c r="C13" s="302">
        <v>8.9999999999999993E-3</v>
      </c>
      <c r="D13" s="445">
        <f>C13*'5. RWA'!$C$13</f>
        <v>16648581.93503302</v>
      </c>
    </row>
    <row r="14" spans="1:4" s="298" customFormat="1">
      <c r="A14" s="295" t="s">
        <v>421</v>
      </c>
      <c r="B14" s="296" t="s">
        <v>476</v>
      </c>
      <c r="C14" s="305"/>
      <c r="D14" s="304"/>
    </row>
    <row r="15" spans="1:4" s="298" customFormat="1">
      <c r="A15" s="306" t="s">
        <v>424</v>
      </c>
      <c r="B15" s="300" t="s">
        <v>477</v>
      </c>
      <c r="C15" s="302">
        <v>1.0315259905318395E-2</v>
      </c>
      <c r="D15" s="445">
        <f>C15*'5. RWA'!$C$13</f>
        <v>19081605.523872696</v>
      </c>
    </row>
    <row r="16" spans="1:4" s="298" customFormat="1">
      <c r="A16" s="306" t="s">
        <v>425</v>
      </c>
      <c r="B16" s="300" t="s">
        <v>427</v>
      </c>
      <c r="C16" s="302">
        <v>1.3765176512685117E-2</v>
      </c>
      <c r="D16" s="445">
        <f>C16*'5. RWA'!$C$13</f>
        <v>25463407.669070028</v>
      </c>
    </row>
    <row r="17" spans="1:6" s="298" customFormat="1">
      <c r="A17" s="306" t="s">
        <v>426</v>
      </c>
      <c r="B17" s="300" t="s">
        <v>474</v>
      </c>
      <c r="C17" s="302">
        <v>5.9341155448440236E-2</v>
      </c>
      <c r="D17" s="445">
        <f>C17*'5. RWA'!$C$13</f>
        <v>109771787.62254316</v>
      </c>
    </row>
    <row r="18" spans="1:6" s="294" customFormat="1">
      <c r="A18" s="514" t="s">
        <v>475</v>
      </c>
      <c r="B18" s="515"/>
      <c r="C18" s="307" t="s">
        <v>405</v>
      </c>
      <c r="D18" s="308" t="s">
        <v>406</v>
      </c>
    </row>
    <row r="19" spans="1:6" s="298" customFormat="1">
      <c r="A19" s="309">
        <v>4</v>
      </c>
      <c r="B19" s="300" t="s">
        <v>23</v>
      </c>
      <c r="C19" s="302">
        <f>C7+C11+C12+C13+C15</f>
        <v>6.4315259905318389E-2</v>
      </c>
      <c r="D19" s="445">
        <f>C19*'5. RWA'!$C$13</f>
        <v>118973097.1340708</v>
      </c>
    </row>
    <row r="20" spans="1:6" s="298" customFormat="1">
      <c r="A20" s="309">
        <v>5</v>
      </c>
      <c r="B20" s="300" t="s">
        <v>89</v>
      </c>
      <c r="C20" s="302">
        <f>C8+C11+C12+C13+C16</f>
        <v>8.2765176512685112E-2</v>
      </c>
      <c r="D20" s="445">
        <f>C20*'5. RWA'!$C$13</f>
        <v>153102535.8376565</v>
      </c>
    </row>
    <row r="21" spans="1:6" s="298" customFormat="1" ht="13.5" thickBot="1">
      <c r="A21" s="310" t="s">
        <v>422</v>
      </c>
      <c r="B21" s="311" t="s">
        <v>88</v>
      </c>
      <c r="C21" s="312">
        <f>C9+C11+C12+C13+C17</f>
        <v>0.14834115544844023</v>
      </c>
      <c r="D21" s="446">
        <f>C21*'5. RWA'!$C$13</f>
        <v>274407764.53564745</v>
      </c>
    </row>
    <row r="22" spans="1:6">
      <c r="F22" s="176"/>
    </row>
    <row r="23" spans="1:6" ht="63.75">
      <c r="B23" s="175" t="s">
        <v>479</v>
      </c>
    </row>
  </sheetData>
  <mergeCells count="2">
    <mergeCell ref="A5:B5"/>
    <mergeCell ref="A18:B18"/>
  </mergeCells>
  <conditionalFormatting sqref="C21">
    <cfRule type="cellIs" dxfId="3" priority="1" operator="lessThan">
      <formula>#REF!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G24" sqref="G24"/>
    </sheetView>
  </sheetViews>
  <sheetFormatPr defaultColWidth="9.140625" defaultRowHeight="15"/>
  <cols>
    <col min="1" max="1" width="10.7109375" style="85" customWidth="1"/>
    <col min="2" max="2" width="88.140625" style="85" customWidth="1"/>
    <col min="3" max="3" width="36.42578125" style="85" customWidth="1"/>
    <col min="4" max="4" width="29.7109375" style="85" customWidth="1"/>
    <col min="5" max="5" width="9.42578125" style="118" customWidth="1"/>
    <col min="6" max="16384" width="9.140625" style="118"/>
  </cols>
  <sheetData>
    <row r="1" spans="1:6">
      <c r="A1" s="83" t="s">
        <v>190</v>
      </c>
      <c r="B1" s="84" t="str">
        <f>Info!C2</f>
        <v>სს ”ლიბერთი ბანკი”</v>
      </c>
      <c r="E1" s="85"/>
      <c r="F1" s="85"/>
    </row>
    <row r="2" spans="1:6" s="267" customFormat="1" ht="15.75" customHeight="1">
      <c r="A2" s="267" t="s">
        <v>191</v>
      </c>
      <c r="B2" s="152">
        <v>43921</v>
      </c>
    </row>
    <row r="3" spans="1:6" s="267" customFormat="1" ht="15.75" customHeight="1">
      <c r="A3" s="268"/>
    </row>
    <row r="4" spans="1:6" s="267" customFormat="1" ht="15.75" customHeight="1" thickBot="1">
      <c r="A4" s="267" t="s">
        <v>339</v>
      </c>
      <c r="B4" s="269" t="s">
        <v>271</v>
      </c>
      <c r="D4" s="245" t="s">
        <v>94</v>
      </c>
    </row>
    <row r="5" spans="1:6" ht="58.5" customHeight="1">
      <c r="A5" s="260" t="s">
        <v>26</v>
      </c>
      <c r="B5" s="261" t="s">
        <v>233</v>
      </c>
      <c r="C5" s="262" t="s">
        <v>239</v>
      </c>
      <c r="D5" s="263" t="s">
        <v>272</v>
      </c>
    </row>
    <row r="6" spans="1:6">
      <c r="A6" s="270">
        <v>1</v>
      </c>
      <c r="B6" s="271" t="s">
        <v>155</v>
      </c>
      <c r="C6" s="447">
        <v>252703979</v>
      </c>
      <c r="D6" s="272"/>
      <c r="E6" s="264"/>
    </row>
    <row r="7" spans="1:6">
      <c r="A7" s="270">
        <v>2</v>
      </c>
      <c r="B7" s="273" t="s">
        <v>156</v>
      </c>
      <c r="C7" s="448">
        <v>214840453</v>
      </c>
      <c r="D7" s="274"/>
      <c r="E7" s="264"/>
    </row>
    <row r="8" spans="1:6">
      <c r="A8" s="270">
        <v>3</v>
      </c>
      <c r="B8" s="273" t="s">
        <v>157</v>
      </c>
      <c r="C8" s="448">
        <v>249322002</v>
      </c>
      <c r="D8" s="274"/>
      <c r="E8" s="264"/>
    </row>
    <row r="9" spans="1:6">
      <c r="A9" s="270">
        <v>4</v>
      </c>
      <c r="B9" s="273" t="s">
        <v>186</v>
      </c>
      <c r="C9" s="448">
        <v>0</v>
      </c>
      <c r="D9" s="274"/>
      <c r="E9" s="264"/>
    </row>
    <row r="10" spans="1:6">
      <c r="A10" s="270">
        <v>5</v>
      </c>
      <c r="B10" s="273" t="s">
        <v>158</v>
      </c>
      <c r="C10" s="448">
        <v>117986334</v>
      </c>
      <c r="D10" s="274"/>
      <c r="E10" s="264"/>
    </row>
    <row r="11" spans="1:6">
      <c r="A11" s="270">
        <v>6.1</v>
      </c>
      <c r="B11" s="273" t="s">
        <v>159</v>
      </c>
      <c r="C11" s="449">
        <v>1313483917.0000837</v>
      </c>
      <c r="D11" s="275"/>
      <c r="E11" s="265"/>
    </row>
    <row r="12" spans="1:6">
      <c r="A12" s="270">
        <v>6.2</v>
      </c>
      <c r="B12" s="276" t="s">
        <v>160</v>
      </c>
      <c r="C12" s="449">
        <v>-111524685.0023935</v>
      </c>
      <c r="D12" s="275"/>
      <c r="E12" s="265"/>
    </row>
    <row r="13" spans="1:6">
      <c r="A13" s="270" t="s">
        <v>374</v>
      </c>
      <c r="B13" s="277" t="s">
        <v>375</v>
      </c>
      <c r="C13" s="449">
        <v>17949932.57770858</v>
      </c>
      <c r="D13" s="275"/>
      <c r="E13" s="265"/>
    </row>
    <row r="14" spans="1:6">
      <c r="A14" s="270" t="s">
        <v>374</v>
      </c>
      <c r="B14" s="277" t="s">
        <v>487</v>
      </c>
      <c r="C14" s="449">
        <v>23500000</v>
      </c>
      <c r="D14" s="275"/>
      <c r="E14" s="265"/>
    </row>
    <row r="15" spans="1:6">
      <c r="A15" s="270">
        <v>6</v>
      </c>
      <c r="B15" s="273" t="s">
        <v>161</v>
      </c>
      <c r="C15" s="278">
        <f>C11+C12</f>
        <v>1201959231.9976902</v>
      </c>
      <c r="D15" s="275"/>
      <c r="E15" s="264"/>
    </row>
    <row r="16" spans="1:6">
      <c r="A16" s="270">
        <v>7</v>
      </c>
      <c r="B16" s="273" t="s">
        <v>162</v>
      </c>
      <c r="C16" s="448">
        <v>25305474</v>
      </c>
      <c r="D16" s="274"/>
      <c r="E16" s="264"/>
    </row>
    <row r="17" spans="1:5">
      <c r="A17" s="270">
        <v>8</v>
      </c>
      <c r="B17" s="273" t="s">
        <v>163</v>
      </c>
      <c r="C17" s="448">
        <v>38675</v>
      </c>
      <c r="D17" s="274"/>
      <c r="E17" s="264"/>
    </row>
    <row r="18" spans="1:5">
      <c r="A18" s="270">
        <v>9</v>
      </c>
      <c r="B18" s="273" t="s">
        <v>164</v>
      </c>
      <c r="C18" s="448">
        <v>106733</v>
      </c>
      <c r="D18" s="274"/>
      <c r="E18" s="264"/>
    </row>
    <row r="19" spans="1:5">
      <c r="A19" s="270">
        <v>9.1</v>
      </c>
      <c r="B19" s="277" t="s">
        <v>248</v>
      </c>
      <c r="C19" s="449">
        <v>106733</v>
      </c>
      <c r="D19" s="274"/>
      <c r="E19" s="264"/>
    </row>
    <row r="20" spans="1:5">
      <c r="A20" s="270">
        <v>9.1999999999999993</v>
      </c>
      <c r="B20" s="277" t="s">
        <v>238</v>
      </c>
      <c r="C20" s="449">
        <v>0</v>
      </c>
      <c r="D20" s="274"/>
      <c r="E20" s="264"/>
    </row>
    <row r="21" spans="1:5">
      <c r="A21" s="270">
        <v>9.3000000000000007</v>
      </c>
      <c r="B21" s="277" t="s">
        <v>237</v>
      </c>
      <c r="C21" s="449">
        <v>0</v>
      </c>
      <c r="D21" s="274"/>
      <c r="E21" s="264"/>
    </row>
    <row r="22" spans="1:5">
      <c r="A22" s="270">
        <v>10</v>
      </c>
      <c r="B22" s="273" t="s">
        <v>165</v>
      </c>
      <c r="C22" s="448">
        <v>253157218</v>
      </c>
      <c r="D22" s="274"/>
      <c r="E22" s="264"/>
    </row>
    <row r="23" spans="1:5">
      <c r="A23" s="270">
        <v>10.1</v>
      </c>
      <c r="B23" s="277" t="s">
        <v>236</v>
      </c>
      <c r="C23" s="482">
        <v>56785663.819999993</v>
      </c>
      <c r="D23" s="279" t="s">
        <v>347</v>
      </c>
      <c r="E23" s="264"/>
    </row>
    <row r="24" spans="1:5">
      <c r="A24" s="270">
        <v>11</v>
      </c>
      <c r="B24" s="280" t="s">
        <v>166</v>
      </c>
      <c r="C24" s="450">
        <v>56357999</v>
      </c>
      <c r="D24" s="281"/>
      <c r="E24" s="264"/>
    </row>
    <row r="25" spans="1:5">
      <c r="A25" s="270">
        <v>12</v>
      </c>
      <c r="B25" s="282" t="s">
        <v>167</v>
      </c>
      <c r="C25" s="283">
        <f>SUM(C6:C10,C15:C18,C22,C24)</f>
        <v>2371778098.9976902</v>
      </c>
      <c r="D25" s="284"/>
      <c r="E25" s="266"/>
    </row>
    <row r="26" spans="1:5">
      <c r="A26" s="270">
        <v>13</v>
      </c>
      <c r="B26" s="273" t="s">
        <v>168</v>
      </c>
      <c r="C26" s="451">
        <v>6890566.0099999998</v>
      </c>
      <c r="D26" s="285"/>
      <c r="E26" s="264"/>
    </row>
    <row r="27" spans="1:5">
      <c r="A27" s="270">
        <v>14</v>
      </c>
      <c r="B27" s="273" t="s">
        <v>169</v>
      </c>
      <c r="C27" s="448">
        <v>802280152.91895497</v>
      </c>
      <c r="D27" s="274"/>
      <c r="E27" s="264"/>
    </row>
    <row r="28" spans="1:5">
      <c r="A28" s="270">
        <v>15</v>
      </c>
      <c r="B28" s="273" t="s">
        <v>170</v>
      </c>
      <c r="C28" s="448">
        <v>267634136.30738106</v>
      </c>
      <c r="D28" s="274"/>
      <c r="E28" s="264"/>
    </row>
    <row r="29" spans="1:5">
      <c r="A29" s="270">
        <v>16</v>
      </c>
      <c r="B29" s="273" t="s">
        <v>171</v>
      </c>
      <c r="C29" s="448">
        <v>798938679.33367264</v>
      </c>
      <c r="D29" s="274"/>
      <c r="E29" s="264"/>
    </row>
    <row r="30" spans="1:5">
      <c r="A30" s="270">
        <v>17</v>
      </c>
      <c r="B30" s="273" t="s">
        <v>172</v>
      </c>
      <c r="C30" s="448">
        <v>0</v>
      </c>
      <c r="D30" s="274"/>
      <c r="E30" s="264"/>
    </row>
    <row r="31" spans="1:5">
      <c r="A31" s="270">
        <v>18</v>
      </c>
      <c r="B31" s="273" t="s">
        <v>173</v>
      </c>
      <c r="C31" s="448">
        <v>0</v>
      </c>
      <c r="D31" s="274"/>
      <c r="E31" s="264"/>
    </row>
    <row r="32" spans="1:5">
      <c r="A32" s="270">
        <v>19</v>
      </c>
      <c r="B32" s="273" t="s">
        <v>174</v>
      </c>
      <c r="C32" s="448">
        <v>9017279.5899999999</v>
      </c>
      <c r="D32" s="274"/>
      <c r="E32" s="264"/>
    </row>
    <row r="33" spans="1:5">
      <c r="A33" s="270">
        <v>20</v>
      </c>
      <c r="B33" s="273" t="s">
        <v>96</v>
      </c>
      <c r="C33" s="448">
        <v>87693304.925800011</v>
      </c>
      <c r="D33" s="274"/>
      <c r="E33" s="264"/>
    </row>
    <row r="34" spans="1:5">
      <c r="A34" s="270">
        <v>20.100000000000001</v>
      </c>
      <c r="B34" s="286" t="s">
        <v>373</v>
      </c>
      <c r="C34" s="483">
        <v>-42079.455846299999</v>
      </c>
      <c r="D34" s="281"/>
      <c r="E34" s="264"/>
    </row>
    <row r="35" spans="1:5">
      <c r="A35" s="270">
        <v>21</v>
      </c>
      <c r="B35" s="280" t="s">
        <v>175</v>
      </c>
      <c r="C35" s="450">
        <v>113164042.95000002</v>
      </c>
      <c r="D35" s="281"/>
      <c r="E35" s="264"/>
    </row>
    <row r="36" spans="1:5">
      <c r="A36" s="270">
        <v>21.1</v>
      </c>
      <c r="B36" s="286" t="s">
        <v>235</v>
      </c>
      <c r="C36" s="452">
        <v>99628198.510000005</v>
      </c>
      <c r="D36" s="281"/>
      <c r="E36" s="264"/>
    </row>
    <row r="37" spans="1:5">
      <c r="A37" s="270">
        <v>22</v>
      </c>
      <c r="B37" s="282" t="s">
        <v>176</v>
      </c>
      <c r="C37" s="283">
        <f>SUM(C26:C33)+C35</f>
        <v>2085618162.0358088</v>
      </c>
      <c r="D37" s="284"/>
      <c r="E37" s="266"/>
    </row>
    <row r="38" spans="1:5">
      <c r="A38" s="270">
        <v>23</v>
      </c>
      <c r="B38" s="280" t="s">
        <v>177</v>
      </c>
      <c r="C38" s="448">
        <v>54628743</v>
      </c>
      <c r="D38" s="274"/>
      <c r="E38" s="264"/>
    </row>
    <row r="39" spans="1:5">
      <c r="A39" s="270">
        <v>24</v>
      </c>
      <c r="B39" s="280" t="s">
        <v>178</v>
      </c>
      <c r="C39" s="448">
        <v>61391</v>
      </c>
      <c r="D39" s="274"/>
      <c r="E39" s="264"/>
    </row>
    <row r="40" spans="1:5">
      <c r="A40" s="270">
        <v>25</v>
      </c>
      <c r="B40" s="280" t="s">
        <v>234</v>
      </c>
      <c r="C40" s="448">
        <v>-10154020</v>
      </c>
      <c r="D40" s="274"/>
      <c r="E40" s="264"/>
    </row>
    <row r="41" spans="1:5">
      <c r="A41" s="270">
        <v>26</v>
      </c>
      <c r="B41" s="280" t="s">
        <v>180</v>
      </c>
      <c r="C41" s="448">
        <v>39651986</v>
      </c>
      <c r="D41" s="274"/>
      <c r="E41" s="264"/>
    </row>
    <row r="42" spans="1:5">
      <c r="A42" s="270">
        <v>27</v>
      </c>
      <c r="B42" s="280" t="s">
        <v>181</v>
      </c>
      <c r="C42" s="448">
        <v>1694028</v>
      </c>
      <c r="D42" s="274"/>
      <c r="E42" s="264"/>
    </row>
    <row r="43" spans="1:5">
      <c r="A43" s="270">
        <v>28</v>
      </c>
      <c r="B43" s="280" t="s">
        <v>182</v>
      </c>
      <c r="C43" s="448">
        <v>170859814.26999998</v>
      </c>
      <c r="D43" s="274"/>
      <c r="E43" s="264"/>
    </row>
    <row r="44" spans="1:5">
      <c r="A44" s="270">
        <v>29</v>
      </c>
      <c r="B44" s="280" t="s">
        <v>35</v>
      </c>
      <c r="C44" s="448">
        <v>29417995</v>
      </c>
      <c r="D44" s="274"/>
      <c r="E44" s="264"/>
    </row>
    <row r="45" spans="1:5" ht="15.75" thickBot="1">
      <c r="A45" s="287">
        <v>30</v>
      </c>
      <c r="B45" s="288" t="s">
        <v>183</v>
      </c>
      <c r="C45" s="289">
        <f>SUM(C38:C44)</f>
        <v>286159937.26999998</v>
      </c>
      <c r="D45" s="290"/>
      <c r="E45" s="266"/>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3"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C8" activePane="bottomRight" state="frozen"/>
      <selection activeCell="B2" sqref="B2"/>
      <selection pane="topRight" activeCell="B2" sqref="B2"/>
      <selection pane="bottomLeft" activeCell="B2" sqref="B2"/>
      <selection pane="bottomRight" activeCell="G37" sqref="G37"/>
    </sheetView>
  </sheetViews>
  <sheetFormatPr defaultColWidth="9.140625" defaultRowHeight="12.75"/>
  <cols>
    <col min="1" max="1" width="10.42578125" style="85" bestFit="1" customWidth="1"/>
    <col min="2" max="2" width="95" style="85" customWidth="1"/>
    <col min="3" max="3" width="13.7109375" style="85" customWidth="1"/>
    <col min="4" max="4" width="13.7109375" style="85" bestFit="1" customWidth="1"/>
    <col min="5" max="5" width="12.28515625" style="85" customWidth="1"/>
    <col min="6" max="6" width="13.7109375" style="85" bestFit="1" customWidth="1"/>
    <col min="7" max="7" width="12.7109375" style="85" bestFit="1" customWidth="1"/>
    <col min="8" max="8" width="13.7109375" style="85" bestFit="1" customWidth="1"/>
    <col min="9" max="9" width="10.85546875" style="85" bestFit="1" customWidth="1"/>
    <col min="10" max="10" width="13.7109375" style="85" bestFit="1" customWidth="1"/>
    <col min="11" max="11" width="12.7109375" style="85" bestFit="1" customWidth="1"/>
    <col min="12" max="12" width="13.7109375" style="85" bestFit="1" customWidth="1"/>
    <col min="13" max="13" width="12.7109375" style="85" bestFit="1" customWidth="1"/>
    <col min="14" max="14" width="13.7109375" style="85" bestFit="1" customWidth="1"/>
    <col min="15" max="15" width="11.85546875" style="85" bestFit="1" customWidth="1"/>
    <col min="16" max="16" width="13.7109375" style="85" bestFit="1" customWidth="1"/>
    <col min="17" max="17" width="11" style="85" bestFit="1" customWidth="1"/>
    <col min="18" max="18" width="13.7109375" style="85" bestFit="1" customWidth="1"/>
    <col min="19" max="19" width="31.7109375" style="85" bestFit="1" customWidth="1"/>
    <col min="20" max="16384" width="9.140625" style="86"/>
  </cols>
  <sheetData>
    <row r="1" spans="1:19">
      <c r="A1" s="85" t="s">
        <v>190</v>
      </c>
      <c r="B1" s="85" t="str">
        <f>Info!C2</f>
        <v>სს ”ლიბერთი ბანკი”</v>
      </c>
    </row>
    <row r="2" spans="1:19">
      <c r="A2" s="85" t="s">
        <v>191</v>
      </c>
      <c r="B2" s="152">
        <v>43921</v>
      </c>
    </row>
    <row r="4" spans="1:19" ht="26.25" thickBot="1">
      <c r="A4" s="237" t="s">
        <v>340</v>
      </c>
      <c r="B4" s="249" t="s">
        <v>363</v>
      </c>
    </row>
    <row r="5" spans="1:19">
      <c r="A5" s="250"/>
      <c r="B5" s="251"/>
      <c r="C5" s="252" t="s">
        <v>0</v>
      </c>
      <c r="D5" s="252" t="s">
        <v>1</v>
      </c>
      <c r="E5" s="252" t="s">
        <v>2</v>
      </c>
      <c r="F5" s="252" t="s">
        <v>3</v>
      </c>
      <c r="G5" s="252" t="s">
        <v>4</v>
      </c>
      <c r="H5" s="252" t="s">
        <v>5</v>
      </c>
      <c r="I5" s="252" t="s">
        <v>240</v>
      </c>
      <c r="J5" s="252" t="s">
        <v>241</v>
      </c>
      <c r="K5" s="252" t="s">
        <v>242</v>
      </c>
      <c r="L5" s="252" t="s">
        <v>243</v>
      </c>
      <c r="M5" s="252" t="s">
        <v>244</v>
      </c>
      <c r="N5" s="252" t="s">
        <v>245</v>
      </c>
      <c r="O5" s="252" t="s">
        <v>350</v>
      </c>
      <c r="P5" s="252" t="s">
        <v>351</v>
      </c>
      <c r="Q5" s="252" t="s">
        <v>352</v>
      </c>
      <c r="R5" s="253" t="s">
        <v>353</v>
      </c>
      <c r="S5" s="254" t="s">
        <v>354</v>
      </c>
    </row>
    <row r="6" spans="1:19" ht="46.5" customHeight="1">
      <c r="A6" s="255"/>
      <c r="B6" s="520" t="s">
        <v>355</v>
      </c>
      <c r="C6" s="518">
        <v>0</v>
      </c>
      <c r="D6" s="519"/>
      <c r="E6" s="518">
        <v>0.2</v>
      </c>
      <c r="F6" s="519"/>
      <c r="G6" s="518">
        <v>0.35</v>
      </c>
      <c r="H6" s="519"/>
      <c r="I6" s="518">
        <v>0.5</v>
      </c>
      <c r="J6" s="519"/>
      <c r="K6" s="518">
        <v>0.75</v>
      </c>
      <c r="L6" s="519"/>
      <c r="M6" s="518">
        <v>1</v>
      </c>
      <c r="N6" s="519"/>
      <c r="O6" s="518">
        <v>1.5</v>
      </c>
      <c r="P6" s="519"/>
      <c r="Q6" s="518">
        <v>2.5</v>
      </c>
      <c r="R6" s="519"/>
      <c r="S6" s="516" t="s">
        <v>253</v>
      </c>
    </row>
    <row r="7" spans="1:19">
      <c r="A7" s="255"/>
      <c r="B7" s="521"/>
      <c r="C7" s="256" t="s">
        <v>348</v>
      </c>
      <c r="D7" s="256" t="s">
        <v>349</v>
      </c>
      <c r="E7" s="256" t="s">
        <v>348</v>
      </c>
      <c r="F7" s="256" t="s">
        <v>349</v>
      </c>
      <c r="G7" s="256" t="s">
        <v>348</v>
      </c>
      <c r="H7" s="256" t="s">
        <v>349</v>
      </c>
      <c r="I7" s="256" t="s">
        <v>348</v>
      </c>
      <c r="J7" s="256" t="s">
        <v>349</v>
      </c>
      <c r="K7" s="256" t="s">
        <v>348</v>
      </c>
      <c r="L7" s="256" t="s">
        <v>349</v>
      </c>
      <c r="M7" s="256" t="s">
        <v>348</v>
      </c>
      <c r="N7" s="256" t="s">
        <v>349</v>
      </c>
      <c r="O7" s="256" t="s">
        <v>348</v>
      </c>
      <c r="P7" s="256" t="s">
        <v>349</v>
      </c>
      <c r="Q7" s="256" t="s">
        <v>348</v>
      </c>
      <c r="R7" s="256" t="s">
        <v>349</v>
      </c>
      <c r="S7" s="517"/>
    </row>
    <row r="8" spans="1:19" s="239" customFormat="1">
      <c r="A8" s="257">
        <v>1</v>
      </c>
      <c r="B8" s="258" t="s">
        <v>218</v>
      </c>
      <c r="C8" s="453">
        <v>191820765.94999999</v>
      </c>
      <c r="D8" s="453">
        <v>0</v>
      </c>
      <c r="E8" s="453">
        <v>0</v>
      </c>
      <c r="F8" s="454">
        <v>0</v>
      </c>
      <c r="G8" s="453">
        <v>0</v>
      </c>
      <c r="H8" s="453">
        <v>0</v>
      </c>
      <c r="I8" s="453">
        <v>0</v>
      </c>
      <c r="J8" s="453">
        <v>0</v>
      </c>
      <c r="K8" s="453">
        <v>0</v>
      </c>
      <c r="L8" s="453">
        <v>0</v>
      </c>
      <c r="M8" s="453">
        <v>152225620.82901701</v>
      </c>
      <c r="N8" s="453">
        <v>0</v>
      </c>
      <c r="O8" s="453">
        <v>0</v>
      </c>
      <c r="P8" s="453">
        <v>0</v>
      </c>
      <c r="Q8" s="453">
        <v>0</v>
      </c>
      <c r="R8" s="454">
        <v>0</v>
      </c>
      <c r="S8" s="259">
        <f>$C$6*SUM(C8:D8)+$E$6*SUM(E8:F8)+$G$6*SUM(G8:H8)+$I$6*SUM(I8:J8)+$K$6*SUM(K8:L8)+$M$6*SUM(M8:N8)+$O$6*SUM(O8:P8)+$Q$6*SUM(Q8:R8)</f>
        <v>152225620.82901701</v>
      </c>
    </row>
    <row r="9" spans="1:19" s="239" customFormat="1">
      <c r="A9" s="257">
        <v>2</v>
      </c>
      <c r="B9" s="258" t="s">
        <v>219</v>
      </c>
      <c r="C9" s="453">
        <v>0</v>
      </c>
      <c r="D9" s="453">
        <v>0</v>
      </c>
      <c r="E9" s="453">
        <v>0</v>
      </c>
      <c r="F9" s="453">
        <v>0</v>
      </c>
      <c r="G9" s="453">
        <v>0</v>
      </c>
      <c r="H9" s="453">
        <v>0</v>
      </c>
      <c r="I9" s="453">
        <v>0</v>
      </c>
      <c r="J9" s="453">
        <v>0</v>
      </c>
      <c r="K9" s="453">
        <v>0</v>
      </c>
      <c r="L9" s="453">
        <v>0</v>
      </c>
      <c r="M9" s="453">
        <v>0</v>
      </c>
      <c r="N9" s="453">
        <v>0</v>
      </c>
      <c r="O9" s="453">
        <v>0</v>
      </c>
      <c r="P9" s="453">
        <v>0</v>
      </c>
      <c r="Q9" s="453">
        <v>0</v>
      </c>
      <c r="R9" s="454">
        <v>0</v>
      </c>
      <c r="S9" s="259">
        <f t="shared" ref="S9:S21" si="0">$C$6*SUM(C9:D9)+$E$6*SUM(E9:F9)+$G$6*SUM(G9:H9)+$I$6*SUM(I9:J9)+$K$6*SUM(K9:L9)+$M$6*SUM(M9:N9)+$O$6*SUM(O9:P9)+$Q$6*SUM(Q9:R9)</f>
        <v>0</v>
      </c>
    </row>
    <row r="10" spans="1:19" s="239" customFormat="1">
      <c r="A10" s="257">
        <v>3</v>
      </c>
      <c r="B10" s="258" t="s">
        <v>220</v>
      </c>
      <c r="C10" s="453">
        <v>0</v>
      </c>
      <c r="D10" s="453">
        <v>0</v>
      </c>
      <c r="E10" s="453">
        <v>0</v>
      </c>
      <c r="F10" s="453">
        <v>0</v>
      </c>
      <c r="G10" s="453">
        <v>0</v>
      </c>
      <c r="H10" s="453">
        <v>0</v>
      </c>
      <c r="I10" s="453">
        <v>0</v>
      </c>
      <c r="J10" s="453">
        <v>0</v>
      </c>
      <c r="K10" s="453">
        <v>0</v>
      </c>
      <c r="L10" s="453">
        <v>0</v>
      </c>
      <c r="M10" s="453">
        <v>0</v>
      </c>
      <c r="N10" s="453">
        <v>0</v>
      </c>
      <c r="O10" s="453">
        <v>0</v>
      </c>
      <c r="P10" s="453">
        <v>0</v>
      </c>
      <c r="Q10" s="453">
        <v>0</v>
      </c>
      <c r="R10" s="454">
        <v>0</v>
      </c>
      <c r="S10" s="259">
        <f t="shared" si="0"/>
        <v>0</v>
      </c>
    </row>
    <row r="11" spans="1:19" s="239" customFormat="1">
      <c r="A11" s="257">
        <v>4</v>
      </c>
      <c r="B11" s="258" t="s">
        <v>221</v>
      </c>
      <c r="C11" s="453">
        <v>0</v>
      </c>
      <c r="D11" s="453">
        <v>0</v>
      </c>
      <c r="E11" s="453">
        <v>0</v>
      </c>
      <c r="F11" s="453">
        <v>0</v>
      </c>
      <c r="G11" s="453">
        <v>0</v>
      </c>
      <c r="H11" s="453">
        <v>0</v>
      </c>
      <c r="I11" s="453">
        <v>0</v>
      </c>
      <c r="J11" s="453">
        <v>0</v>
      </c>
      <c r="K11" s="453">
        <v>0</v>
      </c>
      <c r="L11" s="453">
        <v>0</v>
      </c>
      <c r="M11" s="453">
        <v>0</v>
      </c>
      <c r="N11" s="453">
        <v>0</v>
      </c>
      <c r="O11" s="453">
        <v>0</v>
      </c>
      <c r="P11" s="453">
        <v>0</v>
      </c>
      <c r="Q11" s="453">
        <v>0</v>
      </c>
      <c r="R11" s="454">
        <v>0</v>
      </c>
      <c r="S11" s="259">
        <f t="shared" si="0"/>
        <v>0</v>
      </c>
    </row>
    <row r="12" spans="1:19" s="239" customFormat="1">
      <c r="A12" s="257">
        <v>5</v>
      </c>
      <c r="B12" s="258" t="s">
        <v>222</v>
      </c>
      <c r="C12" s="453">
        <v>0</v>
      </c>
      <c r="D12" s="453">
        <v>0</v>
      </c>
      <c r="E12" s="453">
        <v>0</v>
      </c>
      <c r="F12" s="453">
        <v>0</v>
      </c>
      <c r="G12" s="453">
        <v>0</v>
      </c>
      <c r="H12" s="453">
        <v>0</v>
      </c>
      <c r="I12" s="453">
        <v>0</v>
      </c>
      <c r="J12" s="453">
        <v>0</v>
      </c>
      <c r="K12" s="453">
        <v>0</v>
      </c>
      <c r="L12" s="453">
        <v>0</v>
      </c>
      <c r="M12" s="453">
        <v>0</v>
      </c>
      <c r="N12" s="453">
        <v>0</v>
      </c>
      <c r="O12" s="453">
        <v>0</v>
      </c>
      <c r="P12" s="453">
        <v>0</v>
      </c>
      <c r="Q12" s="453">
        <v>0</v>
      </c>
      <c r="R12" s="454">
        <v>0</v>
      </c>
      <c r="S12" s="259">
        <f t="shared" si="0"/>
        <v>0</v>
      </c>
    </row>
    <row r="13" spans="1:19" s="239" customFormat="1">
      <c r="A13" s="257">
        <v>6</v>
      </c>
      <c r="B13" s="258" t="s">
        <v>223</v>
      </c>
      <c r="C13" s="453">
        <v>0</v>
      </c>
      <c r="D13" s="453">
        <v>0</v>
      </c>
      <c r="E13" s="453">
        <v>247782850.03544179</v>
      </c>
      <c r="F13" s="453">
        <v>0</v>
      </c>
      <c r="G13" s="453">
        <v>0</v>
      </c>
      <c r="H13" s="453">
        <v>0</v>
      </c>
      <c r="I13" s="453">
        <v>686452.37692199985</v>
      </c>
      <c r="J13" s="453">
        <v>0</v>
      </c>
      <c r="K13" s="453">
        <v>0</v>
      </c>
      <c r="L13" s="453">
        <v>0</v>
      </c>
      <c r="M13" s="453">
        <v>6315781.5743549997</v>
      </c>
      <c r="N13" s="453">
        <v>0</v>
      </c>
      <c r="O13" s="453">
        <v>0</v>
      </c>
      <c r="P13" s="453">
        <v>0</v>
      </c>
      <c r="Q13" s="453">
        <v>0</v>
      </c>
      <c r="R13" s="454">
        <v>0</v>
      </c>
      <c r="S13" s="259">
        <f t="shared" si="0"/>
        <v>56215577.76990436</v>
      </c>
    </row>
    <row r="14" spans="1:19" s="239" customFormat="1">
      <c r="A14" s="257">
        <v>7</v>
      </c>
      <c r="B14" s="258" t="s">
        <v>73</v>
      </c>
      <c r="C14" s="453">
        <v>0</v>
      </c>
      <c r="D14" s="453">
        <v>0</v>
      </c>
      <c r="E14" s="453">
        <v>0</v>
      </c>
      <c r="F14" s="453">
        <v>0</v>
      </c>
      <c r="G14" s="453">
        <v>0</v>
      </c>
      <c r="H14" s="453">
        <v>0</v>
      </c>
      <c r="I14" s="453">
        <v>0</v>
      </c>
      <c r="J14" s="453">
        <v>0</v>
      </c>
      <c r="K14" s="453">
        <v>0</v>
      </c>
      <c r="L14" s="453">
        <v>0</v>
      </c>
      <c r="M14" s="453">
        <v>296437624.2802527</v>
      </c>
      <c r="N14" s="453">
        <v>16629744.6851495</v>
      </c>
      <c r="O14" s="453">
        <v>0</v>
      </c>
      <c r="P14" s="453">
        <v>0</v>
      </c>
      <c r="Q14" s="453">
        <v>0</v>
      </c>
      <c r="R14" s="454">
        <v>0</v>
      </c>
      <c r="S14" s="259">
        <f t="shared" si="0"/>
        <v>313067368.96540219</v>
      </c>
    </row>
    <row r="15" spans="1:19" s="239" customFormat="1">
      <c r="A15" s="257">
        <v>8</v>
      </c>
      <c r="B15" s="258" t="s">
        <v>74</v>
      </c>
      <c r="C15" s="453">
        <v>0</v>
      </c>
      <c r="D15" s="453">
        <v>0</v>
      </c>
      <c r="E15" s="453">
        <v>0</v>
      </c>
      <c r="F15" s="453">
        <v>0</v>
      </c>
      <c r="G15" s="453">
        <v>0</v>
      </c>
      <c r="H15" s="453">
        <v>0</v>
      </c>
      <c r="I15" s="453">
        <v>0</v>
      </c>
      <c r="J15" s="453">
        <v>0</v>
      </c>
      <c r="K15" s="453">
        <v>804836111.70631862</v>
      </c>
      <c r="L15" s="453">
        <v>17039850.838903077</v>
      </c>
      <c r="M15" s="453">
        <v>0</v>
      </c>
      <c r="N15" s="453">
        <v>0</v>
      </c>
      <c r="O15" s="453">
        <v>0</v>
      </c>
      <c r="P15" s="453">
        <v>0</v>
      </c>
      <c r="Q15" s="453">
        <v>0</v>
      </c>
      <c r="R15" s="454">
        <v>0</v>
      </c>
      <c r="S15" s="259">
        <f t="shared" si="0"/>
        <v>616406971.90891623</v>
      </c>
    </row>
    <row r="16" spans="1:19" s="239" customFormat="1">
      <c r="A16" s="257">
        <v>9</v>
      </c>
      <c r="B16" s="258" t="s">
        <v>75</v>
      </c>
      <c r="C16" s="453">
        <v>0</v>
      </c>
      <c r="D16" s="453">
        <v>0</v>
      </c>
      <c r="E16" s="453">
        <v>0</v>
      </c>
      <c r="F16" s="453">
        <v>0</v>
      </c>
      <c r="G16" s="453">
        <v>111923321.05856675</v>
      </c>
      <c r="H16" s="453">
        <v>0</v>
      </c>
      <c r="I16" s="453">
        <v>0</v>
      </c>
      <c r="J16" s="453">
        <v>0</v>
      </c>
      <c r="K16" s="453">
        <v>0</v>
      </c>
      <c r="L16" s="453">
        <v>0</v>
      </c>
      <c r="M16" s="453">
        <v>0</v>
      </c>
      <c r="N16" s="453">
        <v>0</v>
      </c>
      <c r="O16" s="453">
        <v>0</v>
      </c>
      <c r="P16" s="453">
        <v>0</v>
      </c>
      <c r="Q16" s="453">
        <v>0</v>
      </c>
      <c r="R16" s="454">
        <v>0</v>
      </c>
      <c r="S16" s="259">
        <f t="shared" si="0"/>
        <v>39173162.370498359</v>
      </c>
    </row>
    <row r="17" spans="1:19" s="239" customFormat="1">
      <c r="A17" s="257">
        <v>10</v>
      </c>
      <c r="B17" s="258" t="s">
        <v>69</v>
      </c>
      <c r="C17" s="453">
        <v>0</v>
      </c>
      <c r="D17" s="453">
        <v>0</v>
      </c>
      <c r="E17" s="453">
        <v>0</v>
      </c>
      <c r="F17" s="453">
        <v>0</v>
      </c>
      <c r="G17" s="453">
        <v>0</v>
      </c>
      <c r="H17" s="453">
        <v>0</v>
      </c>
      <c r="I17" s="453">
        <v>650261.43200000003</v>
      </c>
      <c r="J17" s="453">
        <v>0</v>
      </c>
      <c r="K17" s="453">
        <v>0</v>
      </c>
      <c r="L17" s="453">
        <v>0</v>
      </c>
      <c r="M17" s="453">
        <v>2731629.8809999912</v>
      </c>
      <c r="N17" s="453">
        <v>0</v>
      </c>
      <c r="O17" s="453">
        <v>1427010.98</v>
      </c>
      <c r="P17" s="453">
        <v>0</v>
      </c>
      <c r="Q17" s="453">
        <v>0</v>
      </c>
      <c r="R17" s="454">
        <v>0</v>
      </c>
      <c r="S17" s="259">
        <f t="shared" si="0"/>
        <v>5197277.0669999905</v>
      </c>
    </row>
    <row r="18" spans="1:19" s="239" customFormat="1">
      <c r="A18" s="257">
        <v>11</v>
      </c>
      <c r="B18" s="258" t="s">
        <v>70</v>
      </c>
      <c r="C18" s="453">
        <v>0</v>
      </c>
      <c r="D18" s="453">
        <v>0</v>
      </c>
      <c r="E18" s="453">
        <v>0</v>
      </c>
      <c r="F18" s="453">
        <v>0</v>
      </c>
      <c r="G18" s="453">
        <v>0</v>
      </c>
      <c r="H18" s="453">
        <v>0</v>
      </c>
      <c r="I18" s="453">
        <v>0</v>
      </c>
      <c r="J18" s="453">
        <v>0</v>
      </c>
      <c r="K18" s="453">
        <v>0</v>
      </c>
      <c r="L18" s="453">
        <v>0</v>
      </c>
      <c r="M18" s="453">
        <v>16145707.8545762</v>
      </c>
      <c r="N18" s="453">
        <v>0</v>
      </c>
      <c r="O18" s="453">
        <v>57814328.096551619</v>
      </c>
      <c r="P18" s="453">
        <v>0</v>
      </c>
      <c r="Q18" s="453">
        <v>1772239</v>
      </c>
      <c r="R18" s="454">
        <v>0</v>
      </c>
      <c r="S18" s="259">
        <f t="shared" si="0"/>
        <v>107297797.49940363</v>
      </c>
    </row>
    <row r="19" spans="1:19" s="239" customFormat="1">
      <c r="A19" s="257">
        <v>12</v>
      </c>
      <c r="B19" s="258" t="s">
        <v>71</v>
      </c>
      <c r="C19" s="453">
        <v>0</v>
      </c>
      <c r="D19" s="453">
        <v>0</v>
      </c>
      <c r="E19" s="453">
        <v>0</v>
      </c>
      <c r="F19" s="453">
        <v>0</v>
      </c>
      <c r="G19" s="453">
        <v>0</v>
      </c>
      <c r="H19" s="453">
        <v>0</v>
      </c>
      <c r="I19" s="453">
        <v>0</v>
      </c>
      <c r="J19" s="453">
        <v>0</v>
      </c>
      <c r="K19" s="453">
        <v>0</v>
      </c>
      <c r="L19" s="453">
        <v>0</v>
      </c>
      <c r="M19" s="453">
        <v>0</v>
      </c>
      <c r="N19" s="453">
        <v>0</v>
      </c>
      <c r="O19" s="453">
        <v>0</v>
      </c>
      <c r="P19" s="453">
        <v>0</v>
      </c>
      <c r="Q19" s="453">
        <v>0</v>
      </c>
      <c r="R19" s="454">
        <v>0</v>
      </c>
      <c r="S19" s="259">
        <f t="shared" si="0"/>
        <v>0</v>
      </c>
    </row>
    <row r="20" spans="1:19" s="239" customFormat="1">
      <c r="A20" s="257">
        <v>13</v>
      </c>
      <c r="B20" s="258" t="s">
        <v>72</v>
      </c>
      <c r="C20" s="453">
        <v>0</v>
      </c>
      <c r="D20" s="453">
        <v>0</v>
      </c>
      <c r="E20" s="453">
        <v>0</v>
      </c>
      <c r="F20" s="453">
        <v>0</v>
      </c>
      <c r="G20" s="453">
        <v>0</v>
      </c>
      <c r="H20" s="453">
        <v>0</v>
      </c>
      <c r="I20" s="453">
        <v>0</v>
      </c>
      <c r="J20" s="453">
        <v>0</v>
      </c>
      <c r="K20" s="453">
        <v>0</v>
      </c>
      <c r="L20" s="453">
        <v>0</v>
      </c>
      <c r="M20" s="453">
        <v>0</v>
      </c>
      <c r="N20" s="453">
        <v>0</v>
      </c>
      <c r="O20" s="453">
        <v>0</v>
      </c>
      <c r="P20" s="453">
        <v>0</v>
      </c>
      <c r="Q20" s="453">
        <v>0</v>
      </c>
      <c r="R20" s="454">
        <v>0</v>
      </c>
      <c r="S20" s="259">
        <f t="shared" si="0"/>
        <v>0</v>
      </c>
    </row>
    <row r="21" spans="1:19" s="239" customFormat="1">
      <c r="A21" s="257">
        <v>14</v>
      </c>
      <c r="B21" s="258" t="s">
        <v>251</v>
      </c>
      <c r="C21" s="453">
        <v>252156437.72999999</v>
      </c>
      <c r="D21" s="453">
        <v>0</v>
      </c>
      <c r="E21" s="453">
        <v>550520.19999999995</v>
      </c>
      <c r="F21" s="453">
        <v>0</v>
      </c>
      <c r="G21" s="453">
        <v>0</v>
      </c>
      <c r="H21" s="453">
        <v>0</v>
      </c>
      <c r="I21" s="453">
        <v>0</v>
      </c>
      <c r="J21" s="453">
        <v>0</v>
      </c>
      <c r="K21" s="453">
        <v>0</v>
      </c>
      <c r="L21" s="453">
        <v>0</v>
      </c>
      <c r="M21" s="453">
        <v>187512144.26999998</v>
      </c>
      <c r="N21" s="453">
        <v>0</v>
      </c>
      <c r="O21" s="453">
        <v>0</v>
      </c>
      <c r="P21" s="453">
        <v>0</v>
      </c>
      <c r="Q21" s="453">
        <v>0</v>
      </c>
      <c r="R21" s="454">
        <v>0</v>
      </c>
      <c r="S21" s="259">
        <f t="shared" si="0"/>
        <v>187622248.30999997</v>
      </c>
    </row>
    <row r="22" spans="1:19" ht="13.5" thickBot="1">
      <c r="A22" s="240"/>
      <c r="B22" s="197" t="s">
        <v>68</v>
      </c>
      <c r="C22" s="455">
        <f>SUM(C8:C21)</f>
        <v>443977203.67999995</v>
      </c>
      <c r="D22" s="455">
        <f t="shared" ref="D22:S22" si="1">SUM(D8:D21)</f>
        <v>0</v>
      </c>
      <c r="E22" s="455">
        <f t="shared" si="1"/>
        <v>248333370.23544177</v>
      </c>
      <c r="F22" s="455">
        <f t="shared" si="1"/>
        <v>0</v>
      </c>
      <c r="G22" s="455">
        <f t="shared" si="1"/>
        <v>111923321.05856675</v>
      </c>
      <c r="H22" s="455">
        <f t="shared" si="1"/>
        <v>0</v>
      </c>
      <c r="I22" s="455">
        <f t="shared" si="1"/>
        <v>1336713.8089219998</v>
      </c>
      <c r="J22" s="455">
        <f t="shared" si="1"/>
        <v>0</v>
      </c>
      <c r="K22" s="455">
        <f t="shared" si="1"/>
        <v>804836111.70631862</v>
      </c>
      <c r="L22" s="455">
        <f t="shared" si="1"/>
        <v>17039850.838903077</v>
      </c>
      <c r="M22" s="455">
        <f t="shared" si="1"/>
        <v>661368508.68920088</v>
      </c>
      <c r="N22" s="455">
        <f t="shared" si="1"/>
        <v>16629744.6851495</v>
      </c>
      <c r="O22" s="455">
        <f t="shared" si="1"/>
        <v>59241339.076551616</v>
      </c>
      <c r="P22" s="455">
        <f t="shared" si="1"/>
        <v>0</v>
      </c>
      <c r="Q22" s="455">
        <f t="shared" si="1"/>
        <v>1772239</v>
      </c>
      <c r="R22" s="455">
        <f t="shared" si="1"/>
        <v>0</v>
      </c>
      <c r="S22" s="456">
        <f t="shared" si="1"/>
        <v>1477206024.7201419</v>
      </c>
    </row>
  </sheetData>
  <mergeCells count="10">
    <mergeCell ref="S6:S7"/>
    <mergeCell ref="O6:P6"/>
    <mergeCell ref="Q6:R6"/>
    <mergeCell ref="B6:B7"/>
    <mergeCell ref="C6:D6"/>
    <mergeCell ref="E6:F6"/>
    <mergeCell ref="G6:H6"/>
    <mergeCell ref="I6:J6"/>
    <mergeCell ref="K6:L6"/>
    <mergeCell ref="M6:N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7" activePane="bottomRight" state="frozen"/>
      <selection activeCell="B2" sqref="B2"/>
      <selection pane="topRight" activeCell="B2" sqref="B2"/>
      <selection pane="bottomLeft" activeCell="B2" sqref="B2"/>
      <selection pane="bottomRight" activeCell="F30" sqref="F30"/>
    </sheetView>
  </sheetViews>
  <sheetFormatPr defaultColWidth="9.140625" defaultRowHeight="12.75"/>
  <cols>
    <col min="1" max="1" width="10.42578125" style="85" bestFit="1" customWidth="1"/>
    <col min="2" max="2" width="74.42578125" style="85" customWidth="1"/>
    <col min="3" max="3" width="19" style="85" customWidth="1"/>
    <col min="4" max="4" width="19.42578125" style="85" customWidth="1"/>
    <col min="5" max="5" width="31.140625" style="85" customWidth="1"/>
    <col min="6" max="6" width="29.140625" style="85" customWidth="1"/>
    <col min="7" max="7" width="28.42578125" style="85" customWidth="1"/>
    <col min="8" max="8" width="26.42578125" style="85" customWidth="1"/>
    <col min="9" max="9" width="23.7109375" style="85" customWidth="1"/>
    <col min="10" max="10" width="21.42578125" style="85" customWidth="1"/>
    <col min="11" max="11" width="15.7109375" style="85" customWidth="1"/>
    <col min="12" max="12" width="13.28515625" style="85" customWidth="1"/>
    <col min="13" max="13" width="20.85546875" style="85" customWidth="1"/>
    <col min="14" max="14" width="19.28515625" style="85" customWidth="1"/>
    <col min="15" max="15" width="18.42578125" style="85" customWidth="1"/>
    <col min="16" max="16" width="19" style="85" customWidth="1"/>
    <col min="17" max="17" width="20.28515625" style="85" customWidth="1"/>
    <col min="18" max="18" width="18" style="85" customWidth="1"/>
    <col min="19" max="19" width="36" style="85" customWidth="1"/>
    <col min="20" max="20" width="19.42578125" style="85" customWidth="1"/>
    <col min="21" max="21" width="19.140625" style="85" customWidth="1"/>
    <col min="22" max="22" width="20" style="85" customWidth="1"/>
    <col min="23" max="16384" width="9.140625" style="86"/>
  </cols>
  <sheetData>
    <row r="1" spans="1:22">
      <c r="A1" s="85" t="s">
        <v>190</v>
      </c>
      <c r="B1" s="85" t="str">
        <f>Info!C2</f>
        <v>სს ”ლიბერთი ბანკი”</v>
      </c>
    </row>
    <row r="2" spans="1:22">
      <c r="A2" s="85" t="s">
        <v>191</v>
      </c>
      <c r="B2" s="152">
        <v>43921</v>
      </c>
    </row>
    <row r="4" spans="1:22" ht="26.25" thickBot="1">
      <c r="A4" s="85" t="s">
        <v>341</v>
      </c>
      <c r="B4" s="228" t="s">
        <v>364</v>
      </c>
      <c r="V4" s="245" t="s">
        <v>94</v>
      </c>
    </row>
    <row r="5" spans="1:22">
      <c r="A5" s="229"/>
      <c r="B5" s="230"/>
      <c r="C5" s="522" t="s">
        <v>200</v>
      </c>
      <c r="D5" s="523"/>
      <c r="E5" s="523"/>
      <c r="F5" s="523"/>
      <c r="G5" s="523"/>
      <c r="H5" s="523"/>
      <c r="I5" s="523"/>
      <c r="J5" s="523"/>
      <c r="K5" s="523"/>
      <c r="L5" s="524"/>
      <c r="M5" s="522" t="s">
        <v>201</v>
      </c>
      <c r="N5" s="523"/>
      <c r="O5" s="523"/>
      <c r="P5" s="523"/>
      <c r="Q5" s="523"/>
      <c r="R5" s="523"/>
      <c r="S5" s="524"/>
      <c r="T5" s="527" t="s">
        <v>362</v>
      </c>
      <c r="U5" s="527" t="s">
        <v>361</v>
      </c>
      <c r="V5" s="525" t="s">
        <v>202</v>
      </c>
    </row>
    <row r="6" spans="1:22" s="237" customFormat="1" ht="127.5">
      <c r="A6" s="231"/>
      <c r="B6" s="232"/>
      <c r="C6" s="233" t="s">
        <v>203</v>
      </c>
      <c r="D6" s="234" t="s">
        <v>204</v>
      </c>
      <c r="E6" s="235" t="s">
        <v>205</v>
      </c>
      <c r="F6" s="184" t="s">
        <v>356</v>
      </c>
      <c r="G6" s="234" t="s">
        <v>206</v>
      </c>
      <c r="H6" s="234" t="s">
        <v>207</v>
      </c>
      <c r="I6" s="234" t="s">
        <v>208</v>
      </c>
      <c r="J6" s="234" t="s">
        <v>250</v>
      </c>
      <c r="K6" s="234" t="s">
        <v>209</v>
      </c>
      <c r="L6" s="236" t="s">
        <v>210</v>
      </c>
      <c r="M6" s="233" t="s">
        <v>211</v>
      </c>
      <c r="N6" s="234" t="s">
        <v>212</v>
      </c>
      <c r="O6" s="234" t="s">
        <v>213</v>
      </c>
      <c r="P6" s="234" t="s">
        <v>214</v>
      </c>
      <c r="Q6" s="234" t="s">
        <v>215</v>
      </c>
      <c r="R6" s="234" t="s">
        <v>216</v>
      </c>
      <c r="S6" s="236" t="s">
        <v>217</v>
      </c>
      <c r="T6" s="528"/>
      <c r="U6" s="528"/>
      <c r="V6" s="526"/>
    </row>
    <row r="7" spans="1:22" s="239" customFormat="1">
      <c r="A7" s="189">
        <v>1</v>
      </c>
      <c r="B7" s="238" t="s">
        <v>218</v>
      </c>
      <c r="C7" s="484">
        <v>0</v>
      </c>
      <c r="D7" s="453">
        <v>0</v>
      </c>
      <c r="E7" s="485">
        <v>0</v>
      </c>
      <c r="F7" s="485">
        <v>0</v>
      </c>
      <c r="G7" s="485">
        <v>0</v>
      </c>
      <c r="H7" s="485">
        <v>0</v>
      </c>
      <c r="I7" s="485">
        <v>0</v>
      </c>
      <c r="J7" s="485">
        <v>0</v>
      </c>
      <c r="K7" s="485">
        <v>0</v>
      </c>
      <c r="L7" s="486">
        <v>0</v>
      </c>
      <c r="M7" s="484">
        <v>0</v>
      </c>
      <c r="N7" s="485">
        <v>0</v>
      </c>
      <c r="O7" s="485">
        <v>0</v>
      </c>
      <c r="P7" s="485">
        <v>0</v>
      </c>
      <c r="Q7" s="485">
        <v>0</v>
      </c>
      <c r="R7" s="485">
        <v>0</v>
      </c>
      <c r="S7" s="486">
        <v>0</v>
      </c>
      <c r="T7" s="459">
        <v>0</v>
      </c>
      <c r="U7" s="460">
        <v>0</v>
      </c>
      <c r="V7" s="461">
        <f>SUM(C7:S7)</f>
        <v>0</v>
      </c>
    </row>
    <row r="8" spans="1:22" s="239" customFormat="1">
      <c r="A8" s="189">
        <v>2</v>
      </c>
      <c r="B8" s="238" t="s">
        <v>219</v>
      </c>
      <c r="C8" s="484">
        <v>0</v>
      </c>
      <c r="D8" s="453">
        <v>0</v>
      </c>
      <c r="E8" s="485">
        <v>0</v>
      </c>
      <c r="F8" s="485">
        <v>0</v>
      </c>
      <c r="G8" s="485">
        <v>0</v>
      </c>
      <c r="H8" s="485">
        <v>0</v>
      </c>
      <c r="I8" s="485">
        <v>0</v>
      </c>
      <c r="J8" s="485">
        <v>0</v>
      </c>
      <c r="K8" s="485">
        <v>0</v>
      </c>
      <c r="L8" s="486">
        <v>0</v>
      </c>
      <c r="M8" s="484">
        <v>0</v>
      </c>
      <c r="N8" s="485">
        <v>0</v>
      </c>
      <c r="O8" s="485">
        <v>0</v>
      </c>
      <c r="P8" s="485">
        <v>0</v>
      </c>
      <c r="Q8" s="485">
        <v>0</v>
      </c>
      <c r="R8" s="485">
        <v>0</v>
      </c>
      <c r="S8" s="486">
        <v>0</v>
      </c>
      <c r="T8" s="460">
        <v>0</v>
      </c>
      <c r="U8" s="460">
        <v>0</v>
      </c>
      <c r="V8" s="461">
        <f t="shared" ref="V8:V20" si="0">SUM(C8:S8)</f>
        <v>0</v>
      </c>
    </row>
    <row r="9" spans="1:22" s="239" customFormat="1">
      <c r="A9" s="189">
        <v>3</v>
      </c>
      <c r="B9" s="238" t="s">
        <v>220</v>
      </c>
      <c r="C9" s="484">
        <v>0</v>
      </c>
      <c r="D9" s="453">
        <v>0</v>
      </c>
      <c r="E9" s="485">
        <v>0</v>
      </c>
      <c r="F9" s="485">
        <v>0</v>
      </c>
      <c r="G9" s="485">
        <v>0</v>
      </c>
      <c r="H9" s="485">
        <v>0</v>
      </c>
      <c r="I9" s="485">
        <v>0</v>
      </c>
      <c r="J9" s="485">
        <v>0</v>
      </c>
      <c r="K9" s="485">
        <v>0</v>
      </c>
      <c r="L9" s="486">
        <v>0</v>
      </c>
      <c r="M9" s="484">
        <v>0</v>
      </c>
      <c r="N9" s="485">
        <v>0</v>
      </c>
      <c r="O9" s="485">
        <v>0</v>
      </c>
      <c r="P9" s="485">
        <v>0</v>
      </c>
      <c r="Q9" s="485">
        <v>0</v>
      </c>
      <c r="R9" s="485">
        <v>0</v>
      </c>
      <c r="S9" s="486">
        <v>0</v>
      </c>
      <c r="T9" s="460">
        <v>0</v>
      </c>
      <c r="U9" s="460">
        <v>0</v>
      </c>
      <c r="V9" s="461">
        <f>SUM(C9:S9)</f>
        <v>0</v>
      </c>
    </row>
    <row r="10" spans="1:22" s="239" customFormat="1">
      <c r="A10" s="189">
        <v>4</v>
      </c>
      <c r="B10" s="238" t="s">
        <v>221</v>
      </c>
      <c r="C10" s="484">
        <v>0</v>
      </c>
      <c r="D10" s="453">
        <v>0</v>
      </c>
      <c r="E10" s="485">
        <v>0</v>
      </c>
      <c r="F10" s="485">
        <v>0</v>
      </c>
      <c r="G10" s="485">
        <v>0</v>
      </c>
      <c r="H10" s="485">
        <v>0</v>
      </c>
      <c r="I10" s="485">
        <v>0</v>
      </c>
      <c r="J10" s="485">
        <v>0</v>
      </c>
      <c r="K10" s="485">
        <v>0</v>
      </c>
      <c r="L10" s="486">
        <v>0</v>
      </c>
      <c r="M10" s="484">
        <v>0</v>
      </c>
      <c r="N10" s="485">
        <v>0</v>
      </c>
      <c r="O10" s="485">
        <v>0</v>
      </c>
      <c r="P10" s="485">
        <v>0</v>
      </c>
      <c r="Q10" s="485">
        <v>0</v>
      </c>
      <c r="R10" s="485">
        <v>0</v>
      </c>
      <c r="S10" s="486">
        <v>0</v>
      </c>
      <c r="T10" s="460">
        <v>0</v>
      </c>
      <c r="U10" s="460">
        <v>0</v>
      </c>
      <c r="V10" s="461">
        <f t="shared" si="0"/>
        <v>0</v>
      </c>
    </row>
    <row r="11" spans="1:22" s="239" customFormat="1">
      <c r="A11" s="189">
        <v>5</v>
      </c>
      <c r="B11" s="238" t="s">
        <v>222</v>
      </c>
      <c r="C11" s="484">
        <v>0</v>
      </c>
      <c r="D11" s="453">
        <v>0</v>
      </c>
      <c r="E11" s="485">
        <v>0</v>
      </c>
      <c r="F11" s="485">
        <v>0</v>
      </c>
      <c r="G11" s="485">
        <v>0</v>
      </c>
      <c r="H11" s="485">
        <v>0</v>
      </c>
      <c r="I11" s="485">
        <v>0</v>
      </c>
      <c r="J11" s="485">
        <v>0</v>
      </c>
      <c r="K11" s="485">
        <v>0</v>
      </c>
      <c r="L11" s="486">
        <v>0</v>
      </c>
      <c r="M11" s="484">
        <v>0</v>
      </c>
      <c r="N11" s="485">
        <v>0</v>
      </c>
      <c r="O11" s="485">
        <v>0</v>
      </c>
      <c r="P11" s="485">
        <v>0</v>
      </c>
      <c r="Q11" s="485">
        <v>0</v>
      </c>
      <c r="R11" s="485">
        <v>0</v>
      </c>
      <c r="S11" s="486">
        <v>0</v>
      </c>
      <c r="T11" s="460">
        <v>0</v>
      </c>
      <c r="U11" s="460">
        <v>0</v>
      </c>
      <c r="V11" s="461">
        <f t="shared" si="0"/>
        <v>0</v>
      </c>
    </row>
    <row r="12" spans="1:22" s="239" customFormat="1">
      <c r="A12" s="189">
        <v>6</v>
      </c>
      <c r="B12" s="238" t="s">
        <v>223</v>
      </c>
      <c r="C12" s="484">
        <v>0</v>
      </c>
      <c r="D12" s="453">
        <v>0</v>
      </c>
      <c r="E12" s="485">
        <v>0</v>
      </c>
      <c r="F12" s="485">
        <v>0</v>
      </c>
      <c r="G12" s="485">
        <v>0</v>
      </c>
      <c r="H12" s="485">
        <v>0</v>
      </c>
      <c r="I12" s="485">
        <v>0</v>
      </c>
      <c r="J12" s="485">
        <v>0</v>
      </c>
      <c r="K12" s="485">
        <v>0</v>
      </c>
      <c r="L12" s="486">
        <v>0</v>
      </c>
      <c r="M12" s="484">
        <v>0</v>
      </c>
      <c r="N12" s="485">
        <v>0</v>
      </c>
      <c r="O12" s="485">
        <v>0</v>
      </c>
      <c r="P12" s="485">
        <v>0</v>
      </c>
      <c r="Q12" s="485">
        <v>0</v>
      </c>
      <c r="R12" s="485">
        <v>0</v>
      </c>
      <c r="S12" s="486">
        <v>0</v>
      </c>
      <c r="T12" s="460">
        <v>0</v>
      </c>
      <c r="U12" s="460"/>
      <c r="V12" s="461">
        <f t="shared" si="0"/>
        <v>0</v>
      </c>
    </row>
    <row r="13" spans="1:22" s="239" customFormat="1">
      <c r="A13" s="189">
        <v>7</v>
      </c>
      <c r="B13" s="238" t="s">
        <v>73</v>
      </c>
      <c r="C13" s="484">
        <v>0</v>
      </c>
      <c r="D13" s="453">
        <v>26712078.704993322</v>
      </c>
      <c r="E13" s="485">
        <v>0</v>
      </c>
      <c r="F13" s="485">
        <v>0</v>
      </c>
      <c r="G13" s="485">
        <v>0</v>
      </c>
      <c r="H13" s="485">
        <v>0</v>
      </c>
      <c r="I13" s="485">
        <v>0</v>
      </c>
      <c r="J13" s="485">
        <v>0</v>
      </c>
      <c r="K13" s="485">
        <v>0</v>
      </c>
      <c r="L13" s="486">
        <v>0</v>
      </c>
      <c r="M13" s="484">
        <v>0</v>
      </c>
      <c r="N13" s="485">
        <v>0</v>
      </c>
      <c r="O13" s="485">
        <v>0</v>
      </c>
      <c r="P13" s="485">
        <v>0</v>
      </c>
      <c r="Q13" s="485">
        <v>0</v>
      </c>
      <c r="R13" s="485">
        <v>0</v>
      </c>
      <c r="S13" s="486">
        <v>0</v>
      </c>
      <c r="T13" s="460">
        <v>23174407.034993321</v>
      </c>
      <c r="U13" s="460">
        <v>3537671.67</v>
      </c>
      <c r="V13" s="461">
        <f t="shared" si="0"/>
        <v>26712078.704993322</v>
      </c>
    </row>
    <row r="14" spans="1:22" s="239" customFormat="1">
      <c r="A14" s="189">
        <v>8</v>
      </c>
      <c r="B14" s="238" t="s">
        <v>74</v>
      </c>
      <c r="C14" s="484">
        <v>0</v>
      </c>
      <c r="D14" s="453">
        <v>4743663.6180624999</v>
      </c>
      <c r="E14" s="485">
        <v>0</v>
      </c>
      <c r="F14" s="485">
        <v>0</v>
      </c>
      <c r="G14" s="485">
        <v>0</v>
      </c>
      <c r="H14" s="485">
        <v>0</v>
      </c>
      <c r="I14" s="485">
        <v>0</v>
      </c>
      <c r="J14" s="485">
        <v>0</v>
      </c>
      <c r="K14" s="485">
        <v>0</v>
      </c>
      <c r="L14" s="486">
        <v>0</v>
      </c>
      <c r="M14" s="484">
        <v>0</v>
      </c>
      <c r="N14" s="485">
        <v>0</v>
      </c>
      <c r="O14" s="485">
        <v>0</v>
      </c>
      <c r="P14" s="485">
        <v>0</v>
      </c>
      <c r="Q14" s="485">
        <v>0</v>
      </c>
      <c r="R14" s="485">
        <v>0</v>
      </c>
      <c r="S14" s="486">
        <v>0</v>
      </c>
      <c r="T14" s="460">
        <v>3712707.3599999994</v>
      </c>
      <c r="U14" s="460">
        <v>1030956.2580625002</v>
      </c>
      <c r="V14" s="461">
        <f t="shared" si="0"/>
        <v>4743663.6180624999</v>
      </c>
    </row>
    <row r="15" spans="1:22" s="239" customFormat="1">
      <c r="A15" s="189">
        <v>9</v>
      </c>
      <c r="B15" s="238" t="s">
        <v>75</v>
      </c>
      <c r="C15" s="484">
        <v>0</v>
      </c>
      <c r="D15" s="453">
        <v>0</v>
      </c>
      <c r="E15" s="485">
        <v>0</v>
      </c>
      <c r="F15" s="485">
        <v>0</v>
      </c>
      <c r="G15" s="485">
        <v>0</v>
      </c>
      <c r="H15" s="485">
        <v>0</v>
      </c>
      <c r="I15" s="485">
        <v>0</v>
      </c>
      <c r="J15" s="485">
        <v>0</v>
      </c>
      <c r="K15" s="485">
        <v>0</v>
      </c>
      <c r="L15" s="486">
        <v>0</v>
      </c>
      <c r="M15" s="484">
        <v>0</v>
      </c>
      <c r="N15" s="485">
        <v>0</v>
      </c>
      <c r="O15" s="485">
        <v>0</v>
      </c>
      <c r="P15" s="485">
        <v>0</v>
      </c>
      <c r="Q15" s="485">
        <v>0</v>
      </c>
      <c r="R15" s="485">
        <v>0</v>
      </c>
      <c r="S15" s="486">
        <v>0</v>
      </c>
      <c r="T15" s="460">
        <v>0</v>
      </c>
      <c r="U15" s="460">
        <v>0</v>
      </c>
      <c r="V15" s="461">
        <f t="shared" si="0"/>
        <v>0</v>
      </c>
    </row>
    <row r="16" spans="1:22" s="239" customFormat="1">
      <c r="A16" s="189">
        <v>10</v>
      </c>
      <c r="B16" s="238" t="s">
        <v>69</v>
      </c>
      <c r="C16" s="484">
        <v>0</v>
      </c>
      <c r="D16" s="453">
        <v>430571.45999999996</v>
      </c>
      <c r="E16" s="485">
        <v>0</v>
      </c>
      <c r="F16" s="485">
        <v>0</v>
      </c>
      <c r="G16" s="485">
        <v>0</v>
      </c>
      <c r="H16" s="485">
        <v>0</v>
      </c>
      <c r="I16" s="485">
        <v>0</v>
      </c>
      <c r="J16" s="485">
        <v>0</v>
      </c>
      <c r="K16" s="485">
        <v>0</v>
      </c>
      <c r="L16" s="486">
        <v>0</v>
      </c>
      <c r="M16" s="484">
        <v>0</v>
      </c>
      <c r="N16" s="485">
        <v>0</v>
      </c>
      <c r="O16" s="485">
        <v>0</v>
      </c>
      <c r="P16" s="485">
        <v>0</v>
      </c>
      <c r="Q16" s="485">
        <v>0</v>
      </c>
      <c r="R16" s="485">
        <v>0</v>
      </c>
      <c r="S16" s="486">
        <v>0</v>
      </c>
      <c r="T16" s="460">
        <v>430571.45999999996</v>
      </c>
      <c r="U16" s="460">
        <v>0</v>
      </c>
      <c r="V16" s="461">
        <f t="shared" si="0"/>
        <v>430571.45999999996</v>
      </c>
    </row>
    <row r="17" spans="1:22" s="239" customFormat="1">
      <c r="A17" s="189">
        <v>11</v>
      </c>
      <c r="B17" s="238" t="s">
        <v>70</v>
      </c>
      <c r="C17" s="484">
        <v>0</v>
      </c>
      <c r="D17" s="453">
        <v>112928.22</v>
      </c>
      <c r="E17" s="485">
        <v>0</v>
      </c>
      <c r="F17" s="485">
        <v>0</v>
      </c>
      <c r="G17" s="485">
        <v>0</v>
      </c>
      <c r="H17" s="485">
        <v>0</v>
      </c>
      <c r="I17" s="485">
        <v>0</v>
      </c>
      <c r="J17" s="485">
        <v>0</v>
      </c>
      <c r="K17" s="485">
        <v>0</v>
      </c>
      <c r="L17" s="486">
        <v>0</v>
      </c>
      <c r="M17" s="484">
        <v>0</v>
      </c>
      <c r="N17" s="485">
        <v>0</v>
      </c>
      <c r="O17" s="485">
        <v>0</v>
      </c>
      <c r="P17" s="485">
        <v>0</v>
      </c>
      <c r="Q17" s="485">
        <v>0</v>
      </c>
      <c r="R17" s="485">
        <v>0</v>
      </c>
      <c r="S17" s="486">
        <v>0</v>
      </c>
      <c r="T17" s="460">
        <v>112928.22</v>
      </c>
      <c r="U17" s="460">
        <v>0</v>
      </c>
      <c r="V17" s="461">
        <f t="shared" si="0"/>
        <v>112928.22</v>
      </c>
    </row>
    <row r="18" spans="1:22" s="239" customFormat="1">
      <c r="A18" s="189">
        <v>12</v>
      </c>
      <c r="B18" s="238" t="s">
        <v>71</v>
      </c>
      <c r="C18" s="484">
        <v>0</v>
      </c>
      <c r="D18" s="453"/>
      <c r="E18" s="485">
        <v>0</v>
      </c>
      <c r="F18" s="485">
        <v>0</v>
      </c>
      <c r="G18" s="485">
        <v>0</v>
      </c>
      <c r="H18" s="485">
        <v>0</v>
      </c>
      <c r="I18" s="485">
        <v>0</v>
      </c>
      <c r="J18" s="485">
        <v>0</v>
      </c>
      <c r="K18" s="485">
        <v>0</v>
      </c>
      <c r="L18" s="486">
        <v>0</v>
      </c>
      <c r="M18" s="484">
        <v>0</v>
      </c>
      <c r="N18" s="485">
        <v>0</v>
      </c>
      <c r="O18" s="485">
        <v>0</v>
      </c>
      <c r="P18" s="485">
        <v>0</v>
      </c>
      <c r="Q18" s="485">
        <v>0</v>
      </c>
      <c r="R18" s="485">
        <v>0</v>
      </c>
      <c r="S18" s="486">
        <v>0</v>
      </c>
      <c r="T18" s="460">
        <v>0</v>
      </c>
      <c r="U18" s="460">
        <v>0</v>
      </c>
      <c r="V18" s="461">
        <f t="shared" si="0"/>
        <v>0</v>
      </c>
    </row>
    <row r="19" spans="1:22" s="239" customFormat="1">
      <c r="A19" s="189">
        <v>13</v>
      </c>
      <c r="B19" s="238" t="s">
        <v>72</v>
      </c>
      <c r="C19" s="484">
        <v>0</v>
      </c>
      <c r="D19" s="453">
        <v>0</v>
      </c>
      <c r="E19" s="485">
        <v>0</v>
      </c>
      <c r="F19" s="485">
        <v>0</v>
      </c>
      <c r="G19" s="485">
        <v>0</v>
      </c>
      <c r="H19" s="485">
        <v>0</v>
      </c>
      <c r="I19" s="485">
        <v>0</v>
      </c>
      <c r="J19" s="485">
        <v>0</v>
      </c>
      <c r="K19" s="485">
        <v>0</v>
      </c>
      <c r="L19" s="486">
        <v>0</v>
      </c>
      <c r="M19" s="484">
        <v>0</v>
      </c>
      <c r="N19" s="485">
        <v>0</v>
      </c>
      <c r="O19" s="485">
        <v>0</v>
      </c>
      <c r="P19" s="485">
        <v>0</v>
      </c>
      <c r="Q19" s="485">
        <v>0</v>
      </c>
      <c r="R19" s="485">
        <v>0</v>
      </c>
      <c r="S19" s="486">
        <v>0</v>
      </c>
      <c r="T19" s="460">
        <v>0</v>
      </c>
      <c r="U19" s="460">
        <v>0</v>
      </c>
      <c r="V19" s="461">
        <f t="shared" si="0"/>
        <v>0</v>
      </c>
    </row>
    <row r="20" spans="1:22" s="239" customFormat="1">
      <c r="A20" s="189">
        <v>14</v>
      </c>
      <c r="B20" s="238" t="s">
        <v>251</v>
      </c>
      <c r="C20" s="484">
        <v>0</v>
      </c>
      <c r="D20" s="453">
        <v>0</v>
      </c>
      <c r="E20" s="485">
        <v>0</v>
      </c>
      <c r="F20" s="485">
        <v>0</v>
      </c>
      <c r="G20" s="485">
        <v>0</v>
      </c>
      <c r="H20" s="485">
        <v>0</v>
      </c>
      <c r="I20" s="485">
        <v>0</v>
      </c>
      <c r="J20" s="485">
        <v>0</v>
      </c>
      <c r="K20" s="485">
        <v>0</v>
      </c>
      <c r="L20" s="486">
        <v>0</v>
      </c>
      <c r="M20" s="484">
        <v>0</v>
      </c>
      <c r="N20" s="485">
        <v>0</v>
      </c>
      <c r="O20" s="485">
        <v>0</v>
      </c>
      <c r="P20" s="485">
        <v>0</v>
      </c>
      <c r="Q20" s="485">
        <v>0</v>
      </c>
      <c r="R20" s="485">
        <v>0</v>
      </c>
      <c r="S20" s="486">
        <v>0</v>
      </c>
      <c r="T20" s="460">
        <v>0</v>
      </c>
      <c r="U20" s="460">
        <v>0</v>
      </c>
      <c r="V20" s="461">
        <f t="shared" si="0"/>
        <v>0</v>
      </c>
    </row>
    <row r="21" spans="1:22" ht="13.5" thickBot="1">
      <c r="A21" s="240"/>
      <c r="B21" s="241" t="s">
        <v>68</v>
      </c>
      <c r="C21" s="457">
        <f>SUM(C7:C20)</f>
        <v>0</v>
      </c>
      <c r="D21" s="455">
        <f t="shared" ref="D21:V21" si="1">SUM(D7:D20)</f>
        <v>31999242.003055822</v>
      </c>
      <c r="E21" s="455">
        <f t="shared" si="1"/>
        <v>0</v>
      </c>
      <c r="F21" s="455">
        <f t="shared" si="1"/>
        <v>0</v>
      </c>
      <c r="G21" s="455">
        <f t="shared" si="1"/>
        <v>0</v>
      </c>
      <c r="H21" s="455">
        <f t="shared" si="1"/>
        <v>0</v>
      </c>
      <c r="I21" s="455">
        <f t="shared" si="1"/>
        <v>0</v>
      </c>
      <c r="J21" s="455">
        <f t="shared" si="1"/>
        <v>0</v>
      </c>
      <c r="K21" s="455">
        <f t="shared" si="1"/>
        <v>0</v>
      </c>
      <c r="L21" s="456">
        <f t="shared" si="1"/>
        <v>0</v>
      </c>
      <c r="M21" s="457">
        <f t="shared" si="1"/>
        <v>0</v>
      </c>
      <c r="N21" s="455">
        <f t="shared" si="1"/>
        <v>0</v>
      </c>
      <c r="O21" s="455">
        <f t="shared" si="1"/>
        <v>0</v>
      </c>
      <c r="P21" s="455">
        <f t="shared" si="1"/>
        <v>0</v>
      </c>
      <c r="Q21" s="455">
        <f t="shared" si="1"/>
        <v>0</v>
      </c>
      <c r="R21" s="455">
        <f t="shared" si="1"/>
        <v>0</v>
      </c>
      <c r="S21" s="456">
        <f t="shared" si="1"/>
        <v>0</v>
      </c>
      <c r="T21" s="456">
        <f>SUM(T7:T20)</f>
        <v>27430614.07499332</v>
      </c>
      <c r="U21" s="456">
        <f t="shared" si="1"/>
        <v>4568627.9280625004</v>
      </c>
      <c r="V21" s="458">
        <f t="shared" si="1"/>
        <v>31999242.003055822</v>
      </c>
    </row>
    <row r="24" spans="1:22">
      <c r="A24" s="88"/>
      <c r="B24" s="88"/>
      <c r="C24" s="242"/>
      <c r="D24" s="242"/>
      <c r="E24" s="242"/>
    </row>
    <row r="25" spans="1:22">
      <c r="A25" s="243"/>
      <c r="B25" s="243"/>
      <c r="C25" s="88"/>
      <c r="D25" s="242"/>
      <c r="E25" s="242"/>
    </row>
    <row r="26" spans="1:22">
      <c r="A26" s="243"/>
      <c r="B26" s="244"/>
      <c r="C26" s="88"/>
      <c r="D26" s="242"/>
      <c r="E26" s="242"/>
    </row>
    <row r="27" spans="1:22">
      <c r="A27" s="243"/>
      <c r="B27" s="243"/>
      <c r="C27" s="88"/>
      <c r="D27" s="242"/>
      <c r="E27" s="242"/>
    </row>
    <row r="28" spans="1:22">
      <c r="A28" s="243"/>
      <c r="B28" s="244"/>
      <c r="C28" s="88"/>
      <c r="D28" s="242"/>
      <c r="E28" s="242"/>
    </row>
  </sheetData>
  <mergeCells count="5">
    <mergeCell ref="C5:L5"/>
    <mergeCell ref="M5:S5"/>
    <mergeCell ref="V5:V6"/>
    <mergeCell ref="T5:T6"/>
    <mergeCell ref="U5:U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16" orientation="portrait" r:id="rId1"/>
  <ignoredErrors>
    <ignoredError sqref="V7:V2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B2" sqref="B2"/>
      <selection pane="topRight" activeCell="B2" sqref="B2"/>
      <selection pane="bottomLeft" activeCell="B2" sqref="B2"/>
      <selection pane="bottomRight" activeCell="G36" sqref="G36"/>
    </sheetView>
  </sheetViews>
  <sheetFormatPr defaultColWidth="9.140625" defaultRowHeight="12.75"/>
  <cols>
    <col min="1" max="1" width="10.42578125" style="32" bestFit="1" customWidth="1"/>
    <col min="2" max="2" width="101.85546875" style="32" customWidth="1"/>
    <col min="3" max="3" width="13.7109375" style="32" customWidth="1"/>
    <col min="4" max="4" width="14.85546875" style="32" bestFit="1" customWidth="1"/>
    <col min="5" max="5" width="17.7109375" style="32" customWidth="1"/>
    <col min="6" max="6" width="15.85546875" style="32" customWidth="1"/>
    <col min="7" max="7" width="19.140625" style="32" customWidth="1"/>
    <col min="8" max="8" width="15.7109375" style="32" customWidth="1"/>
    <col min="9" max="16384" width="9.140625" style="5"/>
  </cols>
  <sheetData>
    <row r="1" spans="1:9">
      <c r="A1" s="32" t="s">
        <v>190</v>
      </c>
      <c r="B1" s="32" t="str">
        <f>Info!C2</f>
        <v>სს ”ლიბერთი ბანკი”</v>
      </c>
    </row>
    <row r="2" spans="1:9">
      <c r="A2" s="32" t="s">
        <v>191</v>
      </c>
      <c r="B2" s="227">
        <v>43921</v>
      </c>
    </row>
    <row r="4" spans="1:9" ht="13.5" thickBot="1">
      <c r="A4" s="32" t="s">
        <v>342</v>
      </c>
      <c r="B4" s="31" t="s">
        <v>365</v>
      </c>
    </row>
    <row r="5" spans="1:9">
      <c r="A5" s="12"/>
      <c r="B5" s="18"/>
      <c r="C5" s="246" t="s">
        <v>0</v>
      </c>
      <c r="D5" s="246" t="s">
        <v>1</v>
      </c>
      <c r="E5" s="246" t="s">
        <v>2</v>
      </c>
      <c r="F5" s="246" t="s">
        <v>3</v>
      </c>
      <c r="G5" s="247" t="s">
        <v>4</v>
      </c>
      <c r="H5" s="248" t="s">
        <v>5</v>
      </c>
      <c r="I5" s="7"/>
    </row>
    <row r="6" spans="1:9" ht="15" customHeight="1">
      <c r="A6" s="17"/>
      <c r="B6" s="6"/>
      <c r="C6" s="529" t="s">
        <v>357</v>
      </c>
      <c r="D6" s="533" t="s">
        <v>367</v>
      </c>
      <c r="E6" s="534"/>
      <c r="F6" s="529" t="s">
        <v>368</v>
      </c>
      <c r="G6" s="529" t="s">
        <v>369</v>
      </c>
      <c r="H6" s="531" t="s">
        <v>359</v>
      </c>
      <c r="I6" s="7"/>
    </row>
    <row r="7" spans="1:9" ht="63.75">
      <c r="A7" s="17"/>
      <c r="B7" s="6"/>
      <c r="C7" s="530"/>
      <c r="D7" s="30" t="s">
        <v>360</v>
      </c>
      <c r="E7" s="30" t="s">
        <v>358</v>
      </c>
      <c r="F7" s="530"/>
      <c r="G7" s="530"/>
      <c r="H7" s="532"/>
      <c r="I7" s="7"/>
    </row>
    <row r="8" spans="1:9">
      <c r="A8" s="10">
        <v>1</v>
      </c>
      <c r="B8" s="9" t="s">
        <v>218</v>
      </c>
      <c r="C8" s="462">
        <v>344046386.77901697</v>
      </c>
      <c r="D8" s="463">
        <v>0</v>
      </c>
      <c r="E8" s="462">
        <v>0</v>
      </c>
      <c r="F8" s="462">
        <v>152225620.82901701</v>
      </c>
      <c r="G8" s="464">
        <v>152225620.82901701</v>
      </c>
      <c r="H8" s="487">
        <f>G8/(C8+E8)</f>
        <v>0.44245667642134673</v>
      </c>
    </row>
    <row r="9" spans="1:9" ht="15" customHeight="1">
      <c r="A9" s="10">
        <v>2</v>
      </c>
      <c r="B9" s="9" t="s">
        <v>219</v>
      </c>
      <c r="C9" s="462">
        <v>0</v>
      </c>
      <c r="D9" s="463">
        <v>0</v>
      </c>
      <c r="E9" s="462">
        <v>0</v>
      </c>
      <c r="F9" s="462">
        <v>0</v>
      </c>
      <c r="G9" s="464">
        <v>0</v>
      </c>
      <c r="H9" s="467" t="s">
        <v>510</v>
      </c>
    </row>
    <row r="10" spans="1:9">
      <c r="A10" s="10">
        <v>3</v>
      </c>
      <c r="B10" s="9" t="s">
        <v>220</v>
      </c>
      <c r="C10" s="462">
        <v>0</v>
      </c>
      <c r="D10" s="463">
        <v>0</v>
      </c>
      <c r="E10" s="462">
        <v>0</v>
      </c>
      <c r="F10" s="462">
        <v>0</v>
      </c>
      <c r="G10" s="464">
        <v>0</v>
      </c>
      <c r="H10" s="467" t="s">
        <v>510</v>
      </c>
    </row>
    <row r="11" spans="1:9">
      <c r="A11" s="10">
        <v>4</v>
      </c>
      <c r="B11" s="9" t="s">
        <v>221</v>
      </c>
      <c r="C11" s="462">
        <v>0</v>
      </c>
      <c r="D11" s="463">
        <v>0</v>
      </c>
      <c r="E11" s="462">
        <v>0</v>
      </c>
      <c r="F11" s="462">
        <v>0</v>
      </c>
      <c r="G11" s="464">
        <v>0</v>
      </c>
      <c r="H11" s="467" t="s">
        <v>510</v>
      </c>
    </row>
    <row r="12" spans="1:9">
      <c r="A12" s="10">
        <v>5</v>
      </c>
      <c r="B12" s="9" t="s">
        <v>222</v>
      </c>
      <c r="C12" s="462">
        <v>0</v>
      </c>
      <c r="D12" s="463">
        <v>0</v>
      </c>
      <c r="E12" s="462">
        <v>0</v>
      </c>
      <c r="F12" s="462">
        <v>0</v>
      </c>
      <c r="G12" s="464">
        <v>0</v>
      </c>
      <c r="H12" s="467" t="s">
        <v>510</v>
      </c>
    </row>
    <row r="13" spans="1:9">
      <c r="A13" s="10">
        <v>6</v>
      </c>
      <c r="B13" s="9" t="s">
        <v>223</v>
      </c>
      <c r="C13" s="462">
        <v>254785083.9867188</v>
      </c>
      <c r="D13" s="463">
        <v>0</v>
      </c>
      <c r="E13" s="462">
        <v>0</v>
      </c>
      <c r="F13" s="462">
        <v>56215577.76990436</v>
      </c>
      <c r="G13" s="464">
        <v>56215577.76990436</v>
      </c>
      <c r="H13" s="487">
        <f t="shared" ref="H13:H21" si="0">G13/(C13+E13)</f>
        <v>0.22063920261844963</v>
      </c>
    </row>
    <row r="14" spans="1:9">
      <c r="A14" s="10">
        <v>7</v>
      </c>
      <c r="B14" s="9" t="s">
        <v>73</v>
      </c>
      <c r="C14" s="462">
        <v>296437624.2802527</v>
      </c>
      <c r="D14" s="463">
        <v>84846241.599799007</v>
      </c>
      <c r="E14" s="462">
        <v>16629744.6851495</v>
      </c>
      <c r="F14" s="463">
        <v>313067368.96540219</v>
      </c>
      <c r="G14" s="465">
        <v>286355290.26040846</v>
      </c>
      <c r="H14" s="487">
        <f>G14/(C14+E14)</f>
        <v>0.91467626027819671</v>
      </c>
    </row>
    <row r="15" spans="1:9">
      <c r="A15" s="10">
        <v>8</v>
      </c>
      <c r="B15" s="9" t="s">
        <v>74</v>
      </c>
      <c r="C15" s="462">
        <v>804836111.70631862</v>
      </c>
      <c r="D15" s="463">
        <v>49876204.224015996</v>
      </c>
      <c r="E15" s="462">
        <v>17039850.838903073</v>
      </c>
      <c r="F15" s="463">
        <v>616406971.90891623</v>
      </c>
      <c r="G15" s="465">
        <v>611663308.29085386</v>
      </c>
      <c r="H15" s="487">
        <f t="shared" si="0"/>
        <v>0.74422824874525828</v>
      </c>
    </row>
    <row r="16" spans="1:9">
      <c r="A16" s="10">
        <v>9</v>
      </c>
      <c r="B16" s="9" t="s">
        <v>75</v>
      </c>
      <c r="C16" s="462">
        <v>111923321.05856675</v>
      </c>
      <c r="D16" s="463">
        <v>0</v>
      </c>
      <c r="E16" s="462">
        <v>0</v>
      </c>
      <c r="F16" s="463">
        <v>39173162.370498359</v>
      </c>
      <c r="G16" s="465">
        <v>39173162.370498359</v>
      </c>
      <c r="H16" s="487">
        <f t="shared" si="0"/>
        <v>0.35</v>
      </c>
    </row>
    <row r="17" spans="1:8">
      <c r="A17" s="10">
        <v>10</v>
      </c>
      <c r="B17" s="9" t="s">
        <v>69</v>
      </c>
      <c r="C17" s="462">
        <v>4808902.2929999912</v>
      </c>
      <c r="D17" s="463">
        <v>0</v>
      </c>
      <c r="E17" s="462">
        <v>0</v>
      </c>
      <c r="F17" s="463">
        <v>5197277.0669999905</v>
      </c>
      <c r="G17" s="465">
        <v>4766705.6069999905</v>
      </c>
      <c r="H17" s="487">
        <f t="shared" si="0"/>
        <v>0.99122529770225865</v>
      </c>
    </row>
    <row r="18" spans="1:8">
      <c r="A18" s="10">
        <v>11</v>
      </c>
      <c r="B18" s="9" t="s">
        <v>70</v>
      </c>
      <c r="C18" s="462">
        <v>75732274.951127827</v>
      </c>
      <c r="D18" s="463">
        <v>0</v>
      </c>
      <c r="E18" s="462">
        <v>0</v>
      </c>
      <c r="F18" s="463">
        <v>107297797.49940363</v>
      </c>
      <c r="G18" s="465">
        <v>107184869.27940363</v>
      </c>
      <c r="H18" s="487">
        <f t="shared" si="0"/>
        <v>1.4153129474662296</v>
      </c>
    </row>
    <row r="19" spans="1:8">
      <c r="A19" s="10">
        <v>12</v>
      </c>
      <c r="B19" s="9" t="s">
        <v>71</v>
      </c>
      <c r="C19" s="462">
        <v>0</v>
      </c>
      <c r="D19" s="463">
        <v>0</v>
      </c>
      <c r="E19" s="462">
        <v>0</v>
      </c>
      <c r="F19" s="463">
        <v>0</v>
      </c>
      <c r="G19" s="465">
        <v>0</v>
      </c>
      <c r="H19" s="467" t="s">
        <v>510</v>
      </c>
    </row>
    <row r="20" spans="1:8">
      <c r="A20" s="10">
        <v>13</v>
      </c>
      <c r="B20" s="9" t="s">
        <v>72</v>
      </c>
      <c r="C20" s="462">
        <v>0</v>
      </c>
      <c r="D20" s="463">
        <v>0</v>
      </c>
      <c r="E20" s="462">
        <v>0</v>
      </c>
      <c r="F20" s="463">
        <v>0</v>
      </c>
      <c r="G20" s="465">
        <v>0</v>
      </c>
      <c r="H20" s="467" t="s">
        <v>510</v>
      </c>
    </row>
    <row r="21" spans="1:8">
      <c r="A21" s="10">
        <v>14</v>
      </c>
      <c r="B21" s="9" t="s">
        <v>251</v>
      </c>
      <c r="C21" s="462">
        <v>440219102.19999999</v>
      </c>
      <c r="D21" s="463">
        <v>0</v>
      </c>
      <c r="E21" s="462">
        <v>0</v>
      </c>
      <c r="F21" s="463">
        <v>187622248.31</v>
      </c>
      <c r="G21" s="465">
        <v>187622248.31</v>
      </c>
      <c r="H21" s="487">
        <f t="shared" si="0"/>
        <v>0.42620196936560834</v>
      </c>
    </row>
    <row r="22" spans="1:8" ht="13.5" thickBot="1">
      <c r="A22" s="19"/>
      <c r="B22" s="20" t="s">
        <v>68</v>
      </c>
      <c r="C22" s="466">
        <f>SUM(C8:C21)</f>
        <v>2332788807.2550015</v>
      </c>
      <c r="D22" s="466">
        <f>SUM(D8:D21)</f>
        <v>134722445.82381499</v>
      </c>
      <c r="E22" s="466">
        <f>SUM(E8:E21)</f>
        <v>33669595.524052575</v>
      </c>
      <c r="F22" s="466">
        <f>SUM(F8:F21)</f>
        <v>1477206024.7201419</v>
      </c>
      <c r="G22" s="466">
        <f>SUM(G8:G21)</f>
        <v>1445206782.7170856</v>
      </c>
      <c r="H22" s="488">
        <f>G22/(C22+E22)</f>
        <v>0.61070449453914111</v>
      </c>
    </row>
    <row r="28" spans="1:8" ht="10.5" customHeight="1"/>
  </sheetData>
  <mergeCells count="5">
    <mergeCell ref="C6:C7"/>
    <mergeCell ref="F6:F7"/>
    <mergeCell ref="G6:G7"/>
    <mergeCell ref="H6:H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2"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activeCell="B2" sqref="B2"/>
      <selection pane="topRight" activeCell="B2" sqref="B2"/>
      <selection pane="bottomLeft" activeCell="B2" sqref="B2"/>
      <selection pane="bottomRight" activeCell="I35" sqref="I35"/>
    </sheetView>
  </sheetViews>
  <sheetFormatPr defaultColWidth="9.140625" defaultRowHeight="12.75"/>
  <cols>
    <col min="1" max="1" width="10.42578125" style="85" bestFit="1" customWidth="1"/>
    <col min="2" max="2" width="94.42578125" style="85" customWidth="1"/>
    <col min="3" max="11" width="12.7109375" style="85" customWidth="1"/>
    <col min="12" max="16384" width="9.140625" style="85"/>
  </cols>
  <sheetData>
    <row r="1" spans="1:11">
      <c r="A1" s="85" t="s">
        <v>190</v>
      </c>
      <c r="B1" s="85" t="str">
        <f>Info!C2</f>
        <v>სს ”ლიბერთი ბანკი”</v>
      </c>
    </row>
    <row r="2" spans="1:11">
      <c r="A2" s="85" t="s">
        <v>191</v>
      </c>
      <c r="B2" s="152">
        <v>43921</v>
      </c>
      <c r="C2" s="176"/>
      <c r="D2" s="176"/>
    </row>
    <row r="3" spans="1:11">
      <c r="B3" s="176"/>
      <c r="C3" s="176"/>
      <c r="D3" s="176"/>
    </row>
    <row r="4" spans="1:11" ht="13.5" thickBot="1">
      <c r="A4" s="85" t="s">
        <v>398</v>
      </c>
      <c r="B4" s="199" t="s">
        <v>397</v>
      </c>
      <c r="C4" s="176"/>
      <c r="D4" s="176"/>
    </row>
    <row r="5" spans="1:11" ht="30" customHeight="1">
      <c r="A5" s="538"/>
      <c r="B5" s="539"/>
      <c r="C5" s="536" t="s">
        <v>429</v>
      </c>
      <c r="D5" s="536"/>
      <c r="E5" s="536"/>
      <c r="F5" s="536" t="s">
        <v>430</v>
      </c>
      <c r="G5" s="536"/>
      <c r="H5" s="536"/>
      <c r="I5" s="536" t="s">
        <v>431</v>
      </c>
      <c r="J5" s="536"/>
      <c r="K5" s="537"/>
    </row>
    <row r="6" spans="1:11">
      <c r="A6" s="200"/>
      <c r="B6" s="201"/>
      <c r="C6" s="202" t="s">
        <v>27</v>
      </c>
      <c r="D6" s="202" t="s">
        <v>97</v>
      </c>
      <c r="E6" s="202" t="s">
        <v>68</v>
      </c>
      <c r="F6" s="202" t="s">
        <v>27</v>
      </c>
      <c r="G6" s="202" t="s">
        <v>97</v>
      </c>
      <c r="H6" s="202" t="s">
        <v>68</v>
      </c>
      <c r="I6" s="202" t="s">
        <v>27</v>
      </c>
      <c r="J6" s="202" t="s">
        <v>97</v>
      </c>
      <c r="K6" s="203" t="s">
        <v>68</v>
      </c>
    </row>
    <row r="7" spans="1:11">
      <c r="A7" s="204" t="s">
        <v>377</v>
      </c>
      <c r="B7" s="205"/>
      <c r="C7" s="205"/>
      <c r="D7" s="205"/>
      <c r="E7" s="205"/>
      <c r="F7" s="205"/>
      <c r="G7" s="205"/>
      <c r="H7" s="205"/>
      <c r="I7" s="205"/>
      <c r="J7" s="205"/>
      <c r="K7" s="206"/>
    </row>
    <row r="8" spans="1:11">
      <c r="A8" s="207">
        <v>1</v>
      </c>
      <c r="B8" s="208" t="s">
        <v>377</v>
      </c>
      <c r="C8" s="131"/>
      <c r="D8" s="131"/>
      <c r="E8" s="131"/>
      <c r="F8" s="132">
        <v>332331960.21288109</v>
      </c>
      <c r="G8" s="132">
        <v>412480881.9223029</v>
      </c>
      <c r="H8" s="132">
        <v>744812842.13518417</v>
      </c>
      <c r="I8" s="132">
        <v>299006964.61101311</v>
      </c>
      <c r="J8" s="132">
        <v>191309139.10770684</v>
      </c>
      <c r="K8" s="133">
        <v>490316103.7187199</v>
      </c>
    </row>
    <row r="9" spans="1:11">
      <c r="A9" s="204" t="s">
        <v>378</v>
      </c>
      <c r="B9" s="205"/>
      <c r="C9" s="134"/>
      <c r="D9" s="134"/>
      <c r="E9" s="134"/>
      <c r="F9" s="134"/>
      <c r="G9" s="134"/>
      <c r="H9" s="134"/>
      <c r="I9" s="134"/>
      <c r="J9" s="134"/>
      <c r="K9" s="135"/>
    </row>
    <row r="10" spans="1:11">
      <c r="A10" s="209">
        <v>2</v>
      </c>
      <c r="B10" s="210" t="s">
        <v>379</v>
      </c>
      <c r="C10" s="136">
        <v>700118273.97365546</v>
      </c>
      <c r="D10" s="137">
        <v>339645336.08813965</v>
      </c>
      <c r="E10" s="137">
        <v>1039763610.0617957</v>
      </c>
      <c r="F10" s="137">
        <v>110594230.18652783</v>
      </c>
      <c r="G10" s="137">
        <v>60286692.161654137</v>
      </c>
      <c r="H10" s="137">
        <v>170880922.34818202</v>
      </c>
      <c r="I10" s="137">
        <v>25602679.328052014</v>
      </c>
      <c r="J10" s="137">
        <v>14624213.393843975</v>
      </c>
      <c r="K10" s="138">
        <v>40226892.721895978</v>
      </c>
    </row>
    <row r="11" spans="1:11">
      <c r="A11" s="209">
        <v>3</v>
      </c>
      <c r="B11" s="210" t="s">
        <v>380</v>
      </c>
      <c r="C11" s="136">
        <v>398715098.64114255</v>
      </c>
      <c r="D11" s="137">
        <v>294844044.2399078</v>
      </c>
      <c r="E11" s="137">
        <v>693559142.88105059</v>
      </c>
      <c r="F11" s="137">
        <v>167305662.60897794</v>
      </c>
      <c r="G11" s="137">
        <v>84136371.803829253</v>
      </c>
      <c r="H11" s="137">
        <v>251442034.41280735</v>
      </c>
      <c r="I11" s="137">
        <v>137967205.92891869</v>
      </c>
      <c r="J11" s="137">
        <v>61518156.892742157</v>
      </c>
      <c r="K11" s="138">
        <v>199485362.82166085</v>
      </c>
    </row>
    <row r="12" spans="1:11">
      <c r="A12" s="209">
        <v>4</v>
      </c>
      <c r="B12" s="210" t="s">
        <v>381</v>
      </c>
      <c r="C12" s="136"/>
      <c r="D12" s="137"/>
      <c r="E12" s="137">
        <v>0</v>
      </c>
      <c r="F12" s="137"/>
      <c r="G12" s="137"/>
      <c r="H12" s="137"/>
      <c r="I12" s="137"/>
      <c r="J12" s="137"/>
      <c r="K12" s="138"/>
    </row>
    <row r="13" spans="1:11">
      <c r="A13" s="209">
        <v>5</v>
      </c>
      <c r="B13" s="210" t="s">
        <v>382</v>
      </c>
      <c r="C13" s="136">
        <v>6976254.0161538487</v>
      </c>
      <c r="D13" s="137">
        <v>0</v>
      </c>
      <c r="E13" s="137">
        <v>6976254.0161538487</v>
      </c>
      <c r="F13" s="137">
        <v>217104.46450549446</v>
      </c>
      <c r="G13" s="137">
        <v>0</v>
      </c>
      <c r="H13" s="137">
        <v>217104.46450549446</v>
      </c>
      <c r="I13" s="137">
        <v>217104.46450549446</v>
      </c>
      <c r="J13" s="137">
        <v>0</v>
      </c>
      <c r="K13" s="138">
        <v>217104.46450549446</v>
      </c>
    </row>
    <row r="14" spans="1:11">
      <c r="A14" s="209">
        <v>6</v>
      </c>
      <c r="B14" s="210" t="s">
        <v>396</v>
      </c>
      <c r="C14" s="136">
        <v>25867860.166483514</v>
      </c>
      <c r="D14" s="137">
        <v>10747500.155152213</v>
      </c>
      <c r="E14" s="137">
        <v>36615360.321635731</v>
      </c>
      <c r="F14" s="137">
        <v>12134336.394041756</v>
      </c>
      <c r="G14" s="137">
        <v>19559878.352818426</v>
      </c>
      <c r="H14" s="137">
        <v>31694214.746860184</v>
      </c>
      <c r="I14" s="137">
        <v>4137027.4151868131</v>
      </c>
      <c r="J14" s="137">
        <v>6608222.7917188108</v>
      </c>
      <c r="K14" s="138">
        <v>10745250.206905618</v>
      </c>
    </row>
    <row r="15" spans="1:11">
      <c r="A15" s="209">
        <v>7</v>
      </c>
      <c r="B15" s="210" t="s">
        <v>383</v>
      </c>
      <c r="C15" s="136">
        <v>79354874.940548465</v>
      </c>
      <c r="D15" s="137">
        <v>50958585.436178572</v>
      </c>
      <c r="E15" s="137">
        <v>130313460.37672701</v>
      </c>
      <c r="F15" s="137">
        <v>33336912.047824167</v>
      </c>
      <c r="G15" s="137">
        <v>21716800.999065932</v>
      </c>
      <c r="H15" s="137">
        <v>55053713.046890132</v>
      </c>
      <c r="I15" s="137">
        <v>32998516.638846174</v>
      </c>
      <c r="J15" s="137">
        <v>22024766.279395327</v>
      </c>
      <c r="K15" s="138">
        <v>55023282.918241493</v>
      </c>
    </row>
    <row r="16" spans="1:11">
      <c r="A16" s="209">
        <v>8</v>
      </c>
      <c r="B16" s="211" t="s">
        <v>384</v>
      </c>
      <c r="C16" s="136">
        <v>1211032361.7379837</v>
      </c>
      <c r="D16" s="137">
        <v>696195465.91937828</v>
      </c>
      <c r="E16" s="137">
        <v>1907227827.657362</v>
      </c>
      <c r="F16" s="137">
        <v>323588245.70187718</v>
      </c>
      <c r="G16" s="137">
        <v>185699743.31736776</v>
      </c>
      <c r="H16" s="137">
        <v>509287989.01924521</v>
      </c>
      <c r="I16" s="137">
        <v>200922533.77550918</v>
      </c>
      <c r="J16" s="137">
        <v>104775359.35770027</v>
      </c>
      <c r="K16" s="138">
        <v>305697893.13320947</v>
      </c>
    </row>
    <row r="17" spans="1:11">
      <c r="A17" s="204" t="s">
        <v>385</v>
      </c>
      <c r="B17" s="205"/>
      <c r="C17" s="134"/>
      <c r="D17" s="134"/>
      <c r="E17" s="134"/>
      <c r="F17" s="134"/>
      <c r="G17" s="134"/>
      <c r="H17" s="134"/>
      <c r="I17" s="134"/>
      <c r="J17" s="134"/>
      <c r="K17" s="135"/>
    </row>
    <row r="18" spans="1:11">
      <c r="A18" s="209">
        <v>9</v>
      </c>
      <c r="B18" s="210" t="s">
        <v>386</v>
      </c>
      <c r="C18" s="136">
        <v>9519230.7692307699</v>
      </c>
      <c r="D18" s="137">
        <v>0</v>
      </c>
      <c r="E18" s="137">
        <v>9519230.7692307699</v>
      </c>
      <c r="F18" s="137">
        <v>0</v>
      </c>
      <c r="G18" s="137">
        <v>0</v>
      </c>
      <c r="H18" s="137">
        <v>0</v>
      </c>
      <c r="I18" s="137">
        <v>0</v>
      </c>
      <c r="J18" s="137">
        <v>0</v>
      </c>
      <c r="K18" s="138">
        <v>0</v>
      </c>
    </row>
    <row r="19" spans="1:11">
      <c r="A19" s="209">
        <v>10</v>
      </c>
      <c r="B19" s="210" t="s">
        <v>387</v>
      </c>
      <c r="C19" s="136">
        <v>907511811.57435679</v>
      </c>
      <c r="D19" s="137">
        <v>495766402.8151226</v>
      </c>
      <c r="E19" s="137">
        <v>1403278214.3894792</v>
      </c>
      <c r="F19" s="137">
        <v>62612886.939999022</v>
      </c>
      <c r="G19" s="137">
        <v>11627526.141423611</v>
      </c>
      <c r="H19" s="137">
        <v>74240413.081422597</v>
      </c>
      <c r="I19" s="137">
        <v>95938850.031977043</v>
      </c>
      <c r="J19" s="137">
        <v>233099281.54034713</v>
      </c>
      <c r="K19" s="138">
        <v>329038131.57232434</v>
      </c>
    </row>
    <row r="20" spans="1:11">
      <c r="A20" s="209">
        <v>11</v>
      </c>
      <c r="B20" s="210" t="s">
        <v>388</v>
      </c>
      <c r="C20" s="136">
        <v>28110715.773859046</v>
      </c>
      <c r="D20" s="137">
        <v>3195148.8580879122</v>
      </c>
      <c r="E20" s="137">
        <v>31305864.631946955</v>
      </c>
      <c r="F20" s="137">
        <v>2646421.7049029223</v>
      </c>
      <c r="G20" s="137">
        <v>0</v>
      </c>
      <c r="H20" s="137">
        <v>2646421.7049029223</v>
      </c>
      <c r="I20" s="137">
        <v>2646421.7049029223</v>
      </c>
      <c r="J20" s="137">
        <v>0</v>
      </c>
      <c r="K20" s="138">
        <v>2646421.7049029223</v>
      </c>
    </row>
    <row r="21" spans="1:11" ht="13.5" thickBot="1">
      <c r="A21" s="212">
        <v>12</v>
      </c>
      <c r="B21" s="213" t="s">
        <v>389</v>
      </c>
      <c r="C21" s="139">
        <v>945141758.11744654</v>
      </c>
      <c r="D21" s="140">
        <v>498961551.6732105</v>
      </c>
      <c r="E21" s="139">
        <v>1444103309.790657</v>
      </c>
      <c r="F21" s="140">
        <v>65259308.644901946</v>
      </c>
      <c r="G21" s="140">
        <v>11627526.141423611</v>
      </c>
      <c r="H21" s="140">
        <v>76886834.786325514</v>
      </c>
      <c r="I21" s="140">
        <v>98585271.73687996</v>
      </c>
      <c r="J21" s="140">
        <v>233099281.54034713</v>
      </c>
      <c r="K21" s="141">
        <v>331684553.2772271</v>
      </c>
    </row>
    <row r="22" spans="1:11" ht="38.25" customHeight="1" thickBot="1">
      <c r="A22" s="214"/>
      <c r="B22" s="215"/>
      <c r="C22" s="215"/>
      <c r="D22" s="215"/>
      <c r="E22" s="215"/>
      <c r="F22" s="535" t="s">
        <v>390</v>
      </c>
      <c r="G22" s="536"/>
      <c r="H22" s="536"/>
      <c r="I22" s="535" t="s">
        <v>391</v>
      </c>
      <c r="J22" s="536"/>
      <c r="K22" s="537"/>
    </row>
    <row r="23" spans="1:11">
      <c r="A23" s="216">
        <v>13</v>
      </c>
      <c r="B23" s="217" t="s">
        <v>377</v>
      </c>
      <c r="C23" s="222"/>
      <c r="D23" s="222"/>
      <c r="E23" s="222"/>
      <c r="F23" s="142">
        <v>332331960.21288109</v>
      </c>
      <c r="G23" s="142">
        <v>412480881.9223029</v>
      </c>
      <c r="H23" s="142">
        <v>744812842.13518405</v>
      </c>
      <c r="I23" s="143">
        <v>299006964.61101311</v>
      </c>
      <c r="J23" s="143">
        <v>191309139.10770684</v>
      </c>
      <c r="K23" s="144">
        <v>490316103.71871996</v>
      </c>
    </row>
    <row r="24" spans="1:11" ht="13.5" thickBot="1">
      <c r="A24" s="218">
        <v>14</v>
      </c>
      <c r="B24" s="219" t="s">
        <v>392</v>
      </c>
      <c r="C24" s="223"/>
      <c r="D24" s="224"/>
      <c r="E24" s="225"/>
      <c r="F24" s="145">
        <v>258328937.05697525</v>
      </c>
      <c r="G24" s="145">
        <v>174072217.17594415</v>
      </c>
      <c r="H24" s="145">
        <v>432401154.23291969</v>
      </c>
      <c r="I24" s="145">
        <v>102337262.03862922</v>
      </c>
      <c r="J24" s="145">
        <v>26193839.839425068</v>
      </c>
      <c r="K24" s="146">
        <v>76424473.283302367</v>
      </c>
    </row>
    <row r="25" spans="1:11" ht="13.5" thickBot="1">
      <c r="A25" s="220">
        <v>15</v>
      </c>
      <c r="B25" s="221" t="s">
        <v>393</v>
      </c>
      <c r="C25" s="226"/>
      <c r="D25" s="226"/>
      <c r="E25" s="226"/>
      <c r="F25" s="147">
        <v>1.2864681905131838</v>
      </c>
      <c r="G25" s="147">
        <v>2.3695963009730971</v>
      </c>
      <c r="H25" s="147">
        <v>1.7225042876133927</v>
      </c>
      <c r="I25" s="147">
        <v>2.9217799915161597</v>
      </c>
      <c r="J25" s="147">
        <v>7.3035927638132003</v>
      </c>
      <c r="K25" s="148">
        <v>6.4156949031384016</v>
      </c>
    </row>
    <row r="28" spans="1:11" ht="38.25">
      <c r="B28" s="175" t="s">
        <v>428</v>
      </c>
    </row>
  </sheetData>
  <mergeCells count="6">
    <mergeCell ref="F22:H22"/>
    <mergeCell ref="I22:K22"/>
    <mergeCell ref="A5:B5"/>
    <mergeCell ref="C5:E5"/>
    <mergeCell ref="F5:H5"/>
    <mergeCell ref="I5:K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K37" sqref="K37"/>
    </sheetView>
  </sheetViews>
  <sheetFormatPr defaultColWidth="9.140625" defaultRowHeight="12.75"/>
  <cols>
    <col min="1" max="1" width="10.42578125" style="85" bestFit="1" customWidth="1"/>
    <col min="2" max="2" width="67.140625" style="85" customWidth="1"/>
    <col min="3" max="3" width="14.7109375" style="85" customWidth="1"/>
    <col min="4" max="4" width="11.85546875" style="85" customWidth="1"/>
    <col min="5" max="5" width="18.28515625" style="85" bestFit="1" customWidth="1"/>
    <col min="6" max="13" width="10.7109375" style="85" customWidth="1"/>
    <col min="14" max="14" width="31" style="85" bestFit="1" customWidth="1"/>
    <col min="15" max="16384" width="9.140625" style="86"/>
  </cols>
  <sheetData>
    <row r="1" spans="1:14">
      <c r="A1" s="176" t="s">
        <v>190</v>
      </c>
      <c r="B1" s="85" t="str">
        <f>Info!C2</f>
        <v>სს ”ლიბერთი ბანკი”</v>
      </c>
    </row>
    <row r="2" spans="1:14" ht="14.25" customHeight="1">
      <c r="A2" s="85" t="s">
        <v>191</v>
      </c>
      <c r="B2" s="152">
        <v>43921</v>
      </c>
    </row>
    <row r="3" spans="1:14" ht="14.25" customHeight="1"/>
    <row r="4" spans="1:14" ht="13.5" thickBot="1">
      <c r="A4" s="85" t="s">
        <v>343</v>
      </c>
      <c r="B4" s="149" t="s">
        <v>77</v>
      </c>
    </row>
    <row r="5" spans="1:14" s="181" customFormat="1">
      <c r="A5" s="177"/>
      <c r="B5" s="178"/>
      <c r="C5" s="179" t="s">
        <v>0</v>
      </c>
      <c r="D5" s="179" t="s">
        <v>1</v>
      </c>
      <c r="E5" s="179" t="s">
        <v>2</v>
      </c>
      <c r="F5" s="179" t="s">
        <v>3</v>
      </c>
      <c r="G5" s="179" t="s">
        <v>4</v>
      </c>
      <c r="H5" s="179" t="s">
        <v>5</v>
      </c>
      <c r="I5" s="179" t="s">
        <v>240</v>
      </c>
      <c r="J5" s="179" t="s">
        <v>241</v>
      </c>
      <c r="K5" s="179" t="s">
        <v>242</v>
      </c>
      <c r="L5" s="179" t="s">
        <v>243</v>
      </c>
      <c r="M5" s="179" t="s">
        <v>244</v>
      </c>
      <c r="N5" s="180" t="s">
        <v>245</v>
      </c>
    </row>
    <row r="6" spans="1:14" ht="38.25">
      <c r="A6" s="182"/>
      <c r="B6" s="183"/>
      <c r="C6" s="184" t="s">
        <v>87</v>
      </c>
      <c r="D6" s="185" t="s">
        <v>76</v>
      </c>
      <c r="E6" s="186" t="s">
        <v>86</v>
      </c>
      <c r="F6" s="187">
        <v>0</v>
      </c>
      <c r="G6" s="187">
        <v>0.2</v>
      </c>
      <c r="H6" s="187">
        <v>0.35</v>
      </c>
      <c r="I6" s="187">
        <v>0.5</v>
      </c>
      <c r="J6" s="187">
        <v>0.75</v>
      </c>
      <c r="K6" s="187">
        <v>1</v>
      </c>
      <c r="L6" s="187">
        <v>1.5</v>
      </c>
      <c r="M6" s="187">
        <v>2.5</v>
      </c>
      <c r="N6" s="188" t="s">
        <v>77</v>
      </c>
    </row>
    <row r="7" spans="1:14">
      <c r="A7" s="189">
        <v>1</v>
      </c>
      <c r="B7" s="190" t="s">
        <v>78</v>
      </c>
      <c r="C7" s="468">
        <f>SUM(C8:C13)</f>
        <v>304185286.995</v>
      </c>
      <c r="D7" s="183"/>
      <c r="E7" s="468">
        <f t="shared" ref="E7:M7" si="0">SUM(E8:E13)</f>
        <v>14287823.499600001</v>
      </c>
      <c r="F7" s="468">
        <f>SUM(F8:F13)</f>
        <v>0</v>
      </c>
      <c r="G7" s="468">
        <f t="shared" si="0"/>
        <v>0</v>
      </c>
      <c r="H7" s="468">
        <f t="shared" si="0"/>
        <v>0</v>
      </c>
      <c r="I7" s="468">
        <f t="shared" si="0"/>
        <v>0</v>
      </c>
      <c r="J7" s="468">
        <f t="shared" si="0"/>
        <v>0</v>
      </c>
      <c r="K7" s="468">
        <f t="shared" si="0"/>
        <v>14287823.499600001</v>
      </c>
      <c r="L7" s="468">
        <f t="shared" si="0"/>
        <v>0</v>
      </c>
      <c r="M7" s="468">
        <f t="shared" si="0"/>
        <v>0</v>
      </c>
      <c r="N7" s="471">
        <f>SUM(N8:N13)</f>
        <v>14287823.499600001</v>
      </c>
    </row>
    <row r="8" spans="1:14">
      <c r="A8" s="189">
        <v>1.1000000000000001</v>
      </c>
      <c r="B8" s="191" t="s">
        <v>79</v>
      </c>
      <c r="C8" s="469">
        <v>224145126</v>
      </c>
      <c r="D8" s="192">
        <v>0.02</v>
      </c>
      <c r="E8" s="468">
        <f>C8*D8</f>
        <v>4482902.5200000005</v>
      </c>
      <c r="F8" s="469">
        <v>0</v>
      </c>
      <c r="G8" s="469">
        <v>0</v>
      </c>
      <c r="H8" s="469">
        <v>0</v>
      </c>
      <c r="I8" s="469">
        <v>0</v>
      </c>
      <c r="J8" s="469">
        <v>0</v>
      </c>
      <c r="K8" s="469">
        <v>4482902.5200000005</v>
      </c>
      <c r="L8" s="469">
        <v>0</v>
      </c>
      <c r="M8" s="469">
        <v>0</v>
      </c>
      <c r="N8" s="471">
        <f>SUMPRODUCT($F$6:$M$6,F8:M8)</f>
        <v>4482902.5200000005</v>
      </c>
    </row>
    <row r="9" spans="1:14">
      <c r="A9" s="189">
        <v>1.2</v>
      </c>
      <c r="B9" s="191" t="s">
        <v>80</v>
      </c>
      <c r="C9" s="469">
        <v>6569000</v>
      </c>
      <c r="D9" s="192">
        <v>0.05</v>
      </c>
      <c r="E9" s="468">
        <f>C9*D9</f>
        <v>328450</v>
      </c>
      <c r="F9" s="469">
        <v>0</v>
      </c>
      <c r="G9" s="469">
        <v>0</v>
      </c>
      <c r="H9" s="469">
        <v>0</v>
      </c>
      <c r="I9" s="469">
        <v>0</v>
      </c>
      <c r="J9" s="469">
        <v>0</v>
      </c>
      <c r="K9" s="469">
        <v>328450</v>
      </c>
      <c r="L9" s="469">
        <v>0</v>
      </c>
      <c r="M9" s="469">
        <v>0</v>
      </c>
      <c r="N9" s="471">
        <f t="shared" ref="N9:N12" si="1">SUMPRODUCT($F$6:$M$6,F9:M9)</f>
        <v>328450</v>
      </c>
    </row>
    <row r="10" spans="1:14">
      <c r="A10" s="189">
        <v>1.3</v>
      </c>
      <c r="B10" s="191" t="s">
        <v>81</v>
      </c>
      <c r="C10" s="469">
        <v>10033576.994999999</v>
      </c>
      <c r="D10" s="192">
        <v>0.08</v>
      </c>
      <c r="E10" s="468">
        <f>C10*D10</f>
        <v>802686.1595999999</v>
      </c>
      <c r="F10" s="469">
        <v>0</v>
      </c>
      <c r="G10" s="469">
        <v>0</v>
      </c>
      <c r="H10" s="469">
        <v>0</v>
      </c>
      <c r="I10" s="469">
        <v>0</v>
      </c>
      <c r="J10" s="469">
        <v>0</v>
      </c>
      <c r="K10" s="469">
        <v>802686.1595999999</v>
      </c>
      <c r="L10" s="469">
        <v>0</v>
      </c>
      <c r="M10" s="469">
        <v>0</v>
      </c>
      <c r="N10" s="471">
        <f>SUMPRODUCT($F$6:$M$6,F10:M10)</f>
        <v>802686.1595999999</v>
      </c>
    </row>
    <row r="11" spans="1:14">
      <c r="A11" s="189">
        <v>1.4</v>
      </c>
      <c r="B11" s="191" t="s">
        <v>82</v>
      </c>
      <c r="C11" s="469">
        <v>6915898</v>
      </c>
      <c r="D11" s="192">
        <v>0.11</v>
      </c>
      <c r="E11" s="468">
        <f>C11*D11</f>
        <v>760748.78</v>
      </c>
      <c r="F11" s="469">
        <v>0</v>
      </c>
      <c r="G11" s="469">
        <v>0</v>
      </c>
      <c r="H11" s="469">
        <v>0</v>
      </c>
      <c r="I11" s="469">
        <v>0</v>
      </c>
      <c r="J11" s="469">
        <v>0</v>
      </c>
      <c r="K11" s="469">
        <v>760748.78</v>
      </c>
      <c r="L11" s="469">
        <v>0</v>
      </c>
      <c r="M11" s="469">
        <v>0</v>
      </c>
      <c r="N11" s="471">
        <f t="shared" si="1"/>
        <v>760748.78</v>
      </c>
    </row>
    <row r="12" spans="1:14">
      <c r="A12" s="189">
        <v>1.5</v>
      </c>
      <c r="B12" s="191" t="s">
        <v>83</v>
      </c>
      <c r="C12" s="469">
        <v>56521686</v>
      </c>
      <c r="D12" s="192">
        <v>0.14000000000000001</v>
      </c>
      <c r="E12" s="468">
        <f>C12*D12</f>
        <v>7913036.040000001</v>
      </c>
      <c r="F12" s="469">
        <v>0</v>
      </c>
      <c r="G12" s="469">
        <v>0</v>
      </c>
      <c r="H12" s="469">
        <v>0</v>
      </c>
      <c r="I12" s="469">
        <v>0</v>
      </c>
      <c r="J12" s="469">
        <v>0</v>
      </c>
      <c r="K12" s="469">
        <v>7913036.040000001</v>
      </c>
      <c r="L12" s="469">
        <v>0</v>
      </c>
      <c r="M12" s="469">
        <v>0</v>
      </c>
      <c r="N12" s="471">
        <f t="shared" si="1"/>
        <v>7913036.040000001</v>
      </c>
    </row>
    <row r="13" spans="1:14">
      <c r="A13" s="189">
        <v>1.6</v>
      </c>
      <c r="B13" s="193" t="s">
        <v>84</v>
      </c>
      <c r="C13" s="469">
        <v>0</v>
      </c>
      <c r="D13" s="194"/>
      <c r="E13" s="469"/>
      <c r="F13" s="469"/>
      <c r="G13" s="469"/>
      <c r="H13" s="469"/>
      <c r="I13" s="469"/>
      <c r="J13" s="469"/>
      <c r="K13" s="469"/>
      <c r="L13" s="469"/>
      <c r="M13" s="469"/>
      <c r="N13" s="471">
        <f>SUMPRODUCT($F$6:$M$6,F13:M13)</f>
        <v>0</v>
      </c>
    </row>
    <row r="14" spans="1:14">
      <c r="A14" s="189">
        <v>2</v>
      </c>
      <c r="B14" s="195" t="s">
        <v>85</v>
      </c>
      <c r="C14" s="468">
        <f>SUM(C15:C20)</f>
        <v>0</v>
      </c>
      <c r="D14" s="183"/>
      <c r="E14" s="468">
        <f t="shared" ref="E14:M14" si="2">SUM(E15:E20)</f>
        <v>0</v>
      </c>
      <c r="F14" s="469">
        <f t="shared" si="2"/>
        <v>0</v>
      </c>
      <c r="G14" s="469">
        <f t="shared" si="2"/>
        <v>0</v>
      </c>
      <c r="H14" s="469">
        <f t="shared" si="2"/>
        <v>0</v>
      </c>
      <c r="I14" s="469">
        <f t="shared" si="2"/>
        <v>0</v>
      </c>
      <c r="J14" s="469">
        <f t="shared" si="2"/>
        <v>0</v>
      </c>
      <c r="K14" s="469">
        <f t="shared" si="2"/>
        <v>0</v>
      </c>
      <c r="L14" s="469">
        <f t="shared" si="2"/>
        <v>0</v>
      </c>
      <c r="M14" s="469">
        <f t="shared" si="2"/>
        <v>0</v>
      </c>
      <c r="N14" s="471">
        <f>SUM(N15:N20)</f>
        <v>0</v>
      </c>
    </row>
    <row r="15" spans="1:14">
      <c r="A15" s="189">
        <v>2.1</v>
      </c>
      <c r="B15" s="193" t="s">
        <v>79</v>
      </c>
      <c r="C15" s="469">
        <v>0</v>
      </c>
      <c r="D15" s="192">
        <v>5.0000000000000001E-3</v>
      </c>
      <c r="E15" s="468">
        <f>C15*D15</f>
        <v>0</v>
      </c>
      <c r="F15" s="469">
        <v>0</v>
      </c>
      <c r="G15" s="469">
        <v>0</v>
      </c>
      <c r="H15" s="469">
        <v>0</v>
      </c>
      <c r="I15" s="469">
        <v>0</v>
      </c>
      <c r="J15" s="469">
        <v>0</v>
      </c>
      <c r="K15" s="469">
        <v>0</v>
      </c>
      <c r="L15" s="469">
        <v>0</v>
      </c>
      <c r="M15" s="469">
        <v>0</v>
      </c>
      <c r="N15" s="471">
        <f>SUMPRODUCT($F$6:$M$6,F15:M15)</f>
        <v>0</v>
      </c>
    </row>
    <row r="16" spans="1:14">
      <c r="A16" s="189">
        <v>2.2000000000000002</v>
      </c>
      <c r="B16" s="193" t="s">
        <v>80</v>
      </c>
      <c r="C16" s="469">
        <v>0</v>
      </c>
      <c r="D16" s="192">
        <v>0.01</v>
      </c>
      <c r="E16" s="468">
        <f>C16*D16</f>
        <v>0</v>
      </c>
      <c r="F16" s="469">
        <v>0</v>
      </c>
      <c r="G16" s="469">
        <v>0</v>
      </c>
      <c r="H16" s="469">
        <v>0</v>
      </c>
      <c r="I16" s="469">
        <v>0</v>
      </c>
      <c r="J16" s="469">
        <v>0</v>
      </c>
      <c r="K16" s="469">
        <v>0</v>
      </c>
      <c r="L16" s="469">
        <v>0</v>
      </c>
      <c r="M16" s="469">
        <v>0</v>
      </c>
      <c r="N16" s="471">
        <f t="shared" ref="N16:N20" si="3">SUMPRODUCT($F$6:$M$6,F16:M16)</f>
        <v>0</v>
      </c>
    </row>
    <row r="17" spans="1:14">
      <c r="A17" s="189">
        <v>2.2999999999999998</v>
      </c>
      <c r="B17" s="193" t="s">
        <v>81</v>
      </c>
      <c r="C17" s="469">
        <v>0</v>
      </c>
      <c r="D17" s="192">
        <v>0.02</v>
      </c>
      <c r="E17" s="468">
        <f>C17*D17</f>
        <v>0</v>
      </c>
      <c r="F17" s="469">
        <v>0</v>
      </c>
      <c r="G17" s="469">
        <v>0</v>
      </c>
      <c r="H17" s="469">
        <v>0</v>
      </c>
      <c r="I17" s="469">
        <v>0</v>
      </c>
      <c r="J17" s="469">
        <v>0</v>
      </c>
      <c r="K17" s="469">
        <v>0</v>
      </c>
      <c r="L17" s="469">
        <v>0</v>
      </c>
      <c r="M17" s="469">
        <v>0</v>
      </c>
      <c r="N17" s="471">
        <f t="shared" si="3"/>
        <v>0</v>
      </c>
    </row>
    <row r="18" spans="1:14">
      <c r="A18" s="189">
        <v>2.4</v>
      </c>
      <c r="B18" s="193" t="s">
        <v>82</v>
      </c>
      <c r="C18" s="469">
        <v>0</v>
      </c>
      <c r="D18" s="192">
        <v>0.03</v>
      </c>
      <c r="E18" s="468">
        <f>C18*D18</f>
        <v>0</v>
      </c>
      <c r="F18" s="469">
        <v>0</v>
      </c>
      <c r="G18" s="469">
        <v>0</v>
      </c>
      <c r="H18" s="469">
        <v>0</v>
      </c>
      <c r="I18" s="469">
        <v>0</v>
      </c>
      <c r="J18" s="469">
        <v>0</v>
      </c>
      <c r="K18" s="469">
        <v>0</v>
      </c>
      <c r="L18" s="469">
        <v>0</v>
      </c>
      <c r="M18" s="469">
        <v>0</v>
      </c>
      <c r="N18" s="471">
        <f t="shared" si="3"/>
        <v>0</v>
      </c>
    </row>
    <row r="19" spans="1:14">
      <c r="A19" s="189">
        <v>2.5</v>
      </c>
      <c r="B19" s="193" t="s">
        <v>83</v>
      </c>
      <c r="C19" s="469">
        <v>0</v>
      </c>
      <c r="D19" s="192">
        <v>0.04</v>
      </c>
      <c r="E19" s="468">
        <f>C19*D19</f>
        <v>0</v>
      </c>
      <c r="F19" s="469">
        <v>0</v>
      </c>
      <c r="G19" s="469">
        <v>0</v>
      </c>
      <c r="H19" s="469">
        <v>0</v>
      </c>
      <c r="I19" s="469">
        <v>0</v>
      </c>
      <c r="J19" s="469">
        <v>0</v>
      </c>
      <c r="K19" s="469">
        <v>0</v>
      </c>
      <c r="L19" s="469">
        <v>0</v>
      </c>
      <c r="M19" s="469">
        <v>0</v>
      </c>
      <c r="N19" s="471">
        <f t="shared" si="3"/>
        <v>0</v>
      </c>
    </row>
    <row r="20" spans="1:14">
      <c r="A20" s="189">
        <v>2.6</v>
      </c>
      <c r="B20" s="193" t="s">
        <v>84</v>
      </c>
      <c r="C20" s="469"/>
      <c r="D20" s="194"/>
      <c r="E20" s="472"/>
      <c r="F20" s="469">
        <v>0</v>
      </c>
      <c r="G20" s="469">
        <v>0</v>
      </c>
      <c r="H20" s="469">
        <v>0</v>
      </c>
      <c r="I20" s="469">
        <v>0</v>
      </c>
      <c r="J20" s="469">
        <v>0</v>
      </c>
      <c r="K20" s="469">
        <v>0</v>
      </c>
      <c r="L20" s="469">
        <v>0</v>
      </c>
      <c r="M20" s="469">
        <v>0</v>
      </c>
      <c r="N20" s="471">
        <f t="shared" si="3"/>
        <v>0</v>
      </c>
    </row>
    <row r="21" spans="1:14" ht="13.5" thickBot="1">
      <c r="A21" s="196">
        <v>3</v>
      </c>
      <c r="B21" s="197" t="s">
        <v>68</v>
      </c>
      <c r="C21" s="470">
        <f>C14+C7</f>
        <v>304185286.995</v>
      </c>
      <c r="D21" s="198"/>
      <c r="E21" s="470">
        <f>E14+E7</f>
        <v>14287823.499600001</v>
      </c>
      <c r="F21" s="473">
        <f>F7+F14</f>
        <v>0</v>
      </c>
      <c r="G21" s="473">
        <f t="shared" ref="G21:L21" si="4">G7+G14</f>
        <v>0</v>
      </c>
      <c r="H21" s="473">
        <f t="shared" si="4"/>
        <v>0</v>
      </c>
      <c r="I21" s="473">
        <f t="shared" si="4"/>
        <v>0</v>
      </c>
      <c r="J21" s="473">
        <f t="shared" si="4"/>
        <v>0</v>
      </c>
      <c r="K21" s="473">
        <f t="shared" si="4"/>
        <v>14287823.499600001</v>
      </c>
      <c r="L21" s="473">
        <f t="shared" si="4"/>
        <v>0</v>
      </c>
      <c r="M21" s="473">
        <f>M7+M14</f>
        <v>0</v>
      </c>
      <c r="N21" s="474">
        <f>N14+N7</f>
        <v>14287823.499600001</v>
      </c>
    </row>
    <row r="22" spans="1:14">
      <c r="E22" s="107"/>
      <c r="F22" s="107"/>
      <c r="G22" s="107"/>
      <c r="H22" s="107"/>
      <c r="I22" s="107"/>
      <c r="J22" s="107"/>
      <c r="K22" s="107"/>
      <c r="L22" s="107"/>
      <c r="M22" s="10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37"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Normal="100" workbookViewId="0">
      <selection activeCell="P31" sqref="P31"/>
    </sheetView>
  </sheetViews>
  <sheetFormatPr defaultColWidth="9.140625" defaultRowHeight="12.75"/>
  <cols>
    <col min="1" max="1" width="11.42578125" style="85" customWidth="1"/>
    <col min="2" max="2" width="74.85546875" style="175" customWidth="1"/>
    <col min="3" max="3" width="20.42578125" style="85" customWidth="1"/>
    <col min="4" max="16384" width="9.140625" style="85"/>
  </cols>
  <sheetData>
    <row r="1" spans="1:3">
      <c r="A1" s="85" t="s">
        <v>190</v>
      </c>
      <c r="B1" s="85" t="str">
        <f>Info!C2</f>
        <v>სს ”ლიბერთი ბანკი”</v>
      </c>
    </row>
    <row r="2" spans="1:3">
      <c r="A2" s="85" t="s">
        <v>191</v>
      </c>
      <c r="B2" s="157">
        <f>'1. key ratios'!B2</f>
        <v>43921</v>
      </c>
    </row>
    <row r="3" spans="1:3">
      <c r="B3" s="85"/>
    </row>
    <row r="4" spans="1:3">
      <c r="A4" s="85" t="s">
        <v>473</v>
      </c>
      <c r="B4" s="85" t="s">
        <v>432</v>
      </c>
    </row>
    <row r="5" spans="1:3">
      <c r="A5" s="158"/>
      <c r="B5" s="158" t="s">
        <v>433</v>
      </c>
      <c r="C5" s="153"/>
    </row>
    <row r="6" spans="1:3">
      <c r="A6" s="159">
        <v>1</v>
      </c>
      <c r="B6" s="160" t="s">
        <v>485</v>
      </c>
      <c r="C6" s="161">
        <f>2419099198.125-23500000</f>
        <v>2395599198.125</v>
      </c>
    </row>
    <row r="7" spans="1:3">
      <c r="A7" s="159">
        <v>2</v>
      </c>
      <c r="B7" s="160" t="s">
        <v>434</v>
      </c>
      <c r="C7" s="161">
        <v>-89003346.803731382</v>
      </c>
    </row>
    <row r="8" spans="1:3">
      <c r="A8" s="162">
        <v>3</v>
      </c>
      <c r="B8" s="163" t="s">
        <v>435</v>
      </c>
      <c r="C8" s="164">
        <f>C6+C7</f>
        <v>2306595851.3212686</v>
      </c>
    </row>
    <row r="9" spans="1:3">
      <c r="A9" s="155"/>
      <c r="B9" s="155" t="s">
        <v>436</v>
      </c>
      <c r="C9" s="154"/>
    </row>
    <row r="10" spans="1:3">
      <c r="A10" s="159">
        <v>4</v>
      </c>
      <c r="B10" s="165" t="s">
        <v>437</v>
      </c>
      <c r="C10" s="161">
        <v>0</v>
      </c>
    </row>
    <row r="11" spans="1:3">
      <c r="A11" s="159">
        <v>5</v>
      </c>
      <c r="B11" s="166" t="s">
        <v>438</v>
      </c>
      <c r="C11" s="161">
        <v>0</v>
      </c>
    </row>
    <row r="12" spans="1:3">
      <c r="A12" s="159" t="s">
        <v>439</v>
      </c>
      <c r="B12" s="160" t="s">
        <v>440</v>
      </c>
      <c r="C12" s="164">
        <f>'15. CCR'!E21</f>
        <v>14287823.499600001</v>
      </c>
    </row>
    <row r="13" spans="1:3" ht="25.5">
      <c r="A13" s="167">
        <v>6</v>
      </c>
      <c r="B13" s="168" t="s">
        <v>441</v>
      </c>
      <c r="C13" s="161">
        <v>0</v>
      </c>
    </row>
    <row r="14" spans="1:3">
      <c r="A14" s="167">
        <v>7</v>
      </c>
      <c r="B14" s="169" t="s">
        <v>442</v>
      </c>
      <c r="C14" s="161">
        <v>0</v>
      </c>
    </row>
    <row r="15" spans="1:3">
      <c r="A15" s="170">
        <v>8</v>
      </c>
      <c r="B15" s="160" t="s">
        <v>443</v>
      </c>
      <c r="C15" s="161">
        <v>0</v>
      </c>
    </row>
    <row r="16" spans="1:3" ht="25.5">
      <c r="A16" s="167">
        <v>9</v>
      </c>
      <c r="B16" s="169" t="s">
        <v>444</v>
      </c>
      <c r="C16" s="161">
        <v>0</v>
      </c>
    </row>
    <row r="17" spans="1:3">
      <c r="A17" s="167">
        <v>10</v>
      </c>
      <c r="B17" s="169" t="s">
        <v>445</v>
      </c>
      <c r="C17" s="161">
        <v>0</v>
      </c>
    </row>
    <row r="18" spans="1:3">
      <c r="A18" s="162">
        <v>11</v>
      </c>
      <c r="B18" s="171" t="s">
        <v>446</v>
      </c>
      <c r="C18" s="164">
        <f>SUM(C10:C17)</f>
        <v>14287823.499600001</v>
      </c>
    </row>
    <row r="19" spans="1:3">
      <c r="A19" s="155"/>
      <c r="B19" s="155" t="s">
        <v>447</v>
      </c>
      <c r="C19" s="154"/>
    </row>
    <row r="20" spans="1:3" ht="25.5">
      <c r="A20" s="167">
        <v>12</v>
      </c>
      <c r="B20" s="165" t="s">
        <v>448</v>
      </c>
      <c r="C20" s="161">
        <v>0</v>
      </c>
    </row>
    <row r="21" spans="1:3">
      <c r="A21" s="167">
        <v>13</v>
      </c>
      <c r="B21" s="165" t="s">
        <v>449</v>
      </c>
      <c r="C21" s="161">
        <v>0</v>
      </c>
    </row>
    <row r="22" spans="1:3">
      <c r="A22" s="167">
        <v>14</v>
      </c>
      <c r="B22" s="165" t="s">
        <v>450</v>
      </c>
      <c r="C22" s="161">
        <v>0</v>
      </c>
    </row>
    <row r="23" spans="1:3" ht="25.5">
      <c r="A23" s="167" t="s">
        <v>451</v>
      </c>
      <c r="B23" s="165" t="s">
        <v>452</v>
      </c>
      <c r="C23" s="161">
        <v>0</v>
      </c>
    </row>
    <row r="24" spans="1:3">
      <c r="A24" s="167">
        <v>15</v>
      </c>
      <c r="B24" s="165" t="s">
        <v>453</v>
      </c>
      <c r="C24" s="161">
        <v>0</v>
      </c>
    </row>
    <row r="25" spans="1:3">
      <c r="A25" s="167" t="s">
        <v>454</v>
      </c>
      <c r="B25" s="160" t="s">
        <v>455</v>
      </c>
      <c r="C25" s="161">
        <v>0</v>
      </c>
    </row>
    <row r="26" spans="1:3">
      <c r="A26" s="162">
        <v>16</v>
      </c>
      <c r="B26" s="171" t="s">
        <v>456</v>
      </c>
      <c r="C26" s="164">
        <f>SUM(C20:C25)</f>
        <v>0</v>
      </c>
    </row>
    <row r="27" spans="1:3">
      <c r="A27" s="155"/>
      <c r="B27" s="155" t="s">
        <v>457</v>
      </c>
      <c r="C27" s="154"/>
    </row>
    <row r="28" spans="1:3">
      <c r="A28" s="159">
        <v>17</v>
      </c>
      <c r="B28" s="160" t="s">
        <v>458</v>
      </c>
      <c r="C28" s="161">
        <v>134722445.82381499</v>
      </c>
    </row>
    <row r="29" spans="1:3">
      <c r="A29" s="159">
        <v>18</v>
      </c>
      <c r="B29" s="160" t="s">
        <v>459</v>
      </c>
      <c r="C29" s="161">
        <v>-108318589.52733339</v>
      </c>
    </row>
    <row r="30" spans="1:3">
      <c r="A30" s="162">
        <v>19</v>
      </c>
      <c r="B30" s="171" t="s">
        <v>460</v>
      </c>
      <c r="C30" s="164">
        <f>C28+C29</f>
        <v>26403856.296481594</v>
      </c>
    </row>
    <row r="31" spans="1:3">
      <c r="A31" s="172"/>
      <c r="B31" s="155" t="s">
        <v>461</v>
      </c>
      <c r="C31" s="154"/>
    </row>
    <row r="32" spans="1:3">
      <c r="A32" s="159" t="s">
        <v>462</v>
      </c>
      <c r="B32" s="165" t="s">
        <v>463</v>
      </c>
      <c r="C32" s="173"/>
    </row>
    <row r="33" spans="1:3">
      <c r="A33" s="159" t="s">
        <v>464</v>
      </c>
      <c r="B33" s="166" t="s">
        <v>465</v>
      </c>
      <c r="C33" s="173"/>
    </row>
    <row r="34" spans="1:3">
      <c r="A34" s="155"/>
      <c r="B34" s="155" t="s">
        <v>466</v>
      </c>
      <c r="C34" s="154"/>
    </row>
    <row r="35" spans="1:3">
      <c r="A35" s="162">
        <v>20</v>
      </c>
      <c r="B35" s="171" t="s">
        <v>89</v>
      </c>
      <c r="C35" s="164">
        <f>'1. key ratios'!C9</f>
        <v>197156590.19626862</v>
      </c>
    </row>
    <row r="36" spans="1:3">
      <c r="A36" s="162">
        <v>21</v>
      </c>
      <c r="B36" s="171" t="s">
        <v>467</v>
      </c>
      <c r="C36" s="164">
        <f>C8+C18+C26+C30</f>
        <v>2347287531.1173501</v>
      </c>
    </row>
    <row r="37" spans="1:3">
      <c r="A37" s="155"/>
      <c r="B37" s="155" t="s">
        <v>432</v>
      </c>
      <c r="C37" s="154"/>
    </row>
    <row r="38" spans="1:3">
      <c r="A38" s="162">
        <v>22</v>
      </c>
      <c r="B38" s="171" t="s">
        <v>432</v>
      </c>
      <c r="C38" s="475">
        <f>IFERROR(C35/C36,0)</f>
        <v>8.3993370042066653E-2</v>
      </c>
    </row>
    <row r="39" spans="1:3">
      <c r="A39" s="155"/>
      <c r="B39" s="155" t="s">
        <v>468</v>
      </c>
      <c r="C39" s="154"/>
    </row>
    <row r="40" spans="1:3">
      <c r="A40" s="174" t="s">
        <v>469</v>
      </c>
      <c r="B40" s="165" t="s">
        <v>470</v>
      </c>
      <c r="C40" s="173"/>
    </row>
    <row r="41" spans="1:3" ht="17.25" customHeight="1">
      <c r="A41" s="174" t="s">
        <v>471</v>
      </c>
      <c r="B41" s="166" t="s">
        <v>472</v>
      </c>
      <c r="C41" s="173"/>
    </row>
    <row r="43" spans="1:3">
      <c r="B43" s="175" t="s">
        <v>486</v>
      </c>
    </row>
  </sheetData>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9" activePane="bottomRight" state="frozen"/>
      <selection pane="topRight" activeCell="B1" sqref="B1"/>
      <selection pane="bottomLeft" activeCell="A6" sqref="A6"/>
      <selection pane="bottomRight" activeCell="C23" sqref="C23"/>
    </sheetView>
  </sheetViews>
  <sheetFormatPr defaultColWidth="9.140625" defaultRowHeight="15"/>
  <cols>
    <col min="1" max="1" width="9.42578125" style="84" bestFit="1" customWidth="1"/>
    <col min="2" max="2" width="83.140625" style="84" customWidth="1"/>
    <col min="3" max="3" width="12.7109375" style="84" customWidth="1"/>
    <col min="4" max="7" width="12.7109375" style="85" customWidth="1"/>
    <col min="8" max="13" width="6.7109375" style="118" customWidth="1"/>
    <col min="14" max="16384" width="9.140625" style="118"/>
  </cols>
  <sheetData>
    <row r="1" spans="1:8">
      <c r="A1" s="83" t="s">
        <v>190</v>
      </c>
      <c r="B1" s="149" t="s">
        <v>488</v>
      </c>
    </row>
    <row r="2" spans="1:8">
      <c r="A2" s="83" t="s">
        <v>191</v>
      </c>
      <c r="B2" s="150">
        <v>43921</v>
      </c>
      <c r="C2" s="87"/>
      <c r="D2" s="88"/>
      <c r="E2" s="88"/>
      <c r="F2" s="88"/>
      <c r="G2" s="88"/>
      <c r="H2" s="413"/>
    </row>
    <row r="3" spans="1:8">
      <c r="A3" s="83"/>
      <c r="C3" s="87"/>
      <c r="D3" s="88"/>
      <c r="E3" s="88"/>
      <c r="F3" s="88"/>
      <c r="G3" s="88"/>
      <c r="H3" s="413"/>
    </row>
    <row r="4" spans="1:8" ht="15.75" thickBot="1">
      <c r="A4" s="423" t="s">
        <v>330</v>
      </c>
      <c r="B4" s="424" t="s">
        <v>225</v>
      </c>
      <c r="C4" s="414"/>
      <c r="D4" s="415"/>
      <c r="E4" s="415"/>
      <c r="F4" s="415"/>
      <c r="G4" s="415"/>
      <c r="H4" s="413"/>
    </row>
    <row r="5" spans="1:8">
      <c r="A5" s="425" t="s">
        <v>26</v>
      </c>
      <c r="B5" s="416"/>
      <c r="C5" s="44" t="s">
        <v>492</v>
      </c>
      <c r="D5" s="44" t="s">
        <v>493</v>
      </c>
      <c r="E5" s="44" t="s">
        <v>494</v>
      </c>
      <c r="F5" s="44" t="s">
        <v>495</v>
      </c>
      <c r="G5" s="45" t="s">
        <v>496</v>
      </c>
    </row>
    <row r="6" spans="1:8">
      <c r="A6" s="426"/>
      <c r="B6" s="8" t="s">
        <v>187</v>
      </c>
      <c r="C6" s="46"/>
      <c r="D6" s="46"/>
      <c r="E6" s="46"/>
      <c r="F6" s="46"/>
      <c r="G6" s="47"/>
    </row>
    <row r="7" spans="1:8">
      <c r="A7" s="426"/>
      <c r="B7" s="417" t="s">
        <v>192</v>
      </c>
      <c r="C7" s="46"/>
      <c r="D7" s="46"/>
      <c r="E7" s="46"/>
      <c r="F7" s="46"/>
      <c r="G7" s="47"/>
    </row>
    <row r="8" spans="1:8">
      <c r="A8" s="427">
        <v>1</v>
      </c>
      <c r="B8" s="418" t="s">
        <v>23</v>
      </c>
      <c r="C8" s="48">
        <v>192591206.19626862</v>
      </c>
      <c r="D8" s="48">
        <v>215359098.5262686</v>
      </c>
      <c r="E8" s="48">
        <v>211400188.22626859</v>
      </c>
      <c r="F8" s="48">
        <v>205277083.0262686</v>
      </c>
      <c r="G8" s="49">
        <v>212028492.04626861</v>
      </c>
    </row>
    <row r="9" spans="1:8">
      <c r="A9" s="427">
        <v>2</v>
      </c>
      <c r="B9" s="418" t="s">
        <v>89</v>
      </c>
      <c r="C9" s="48">
        <v>197156590.19626862</v>
      </c>
      <c r="D9" s="48">
        <v>219924482.5262686</v>
      </c>
      <c r="E9" s="48">
        <v>215965572.22626859</v>
      </c>
      <c r="F9" s="48">
        <v>209842467.0262686</v>
      </c>
      <c r="G9" s="49">
        <v>216593876.04626861</v>
      </c>
    </row>
    <row r="10" spans="1:8">
      <c r="A10" s="427">
        <v>3</v>
      </c>
      <c r="B10" s="418" t="s">
        <v>88</v>
      </c>
      <c r="C10" s="48">
        <v>314734721.28397721</v>
      </c>
      <c r="D10" s="48">
        <v>330141000.41552472</v>
      </c>
      <c r="E10" s="48">
        <v>329415147.89087272</v>
      </c>
      <c r="F10" s="48">
        <v>301526891.51588857</v>
      </c>
      <c r="G10" s="49">
        <v>289602172.1514287</v>
      </c>
    </row>
    <row r="11" spans="1:8">
      <c r="A11" s="426"/>
      <c r="B11" s="8" t="s">
        <v>188</v>
      </c>
      <c r="C11" s="46"/>
      <c r="D11" s="46"/>
      <c r="E11" s="46"/>
      <c r="F11" s="46"/>
      <c r="G11" s="47"/>
    </row>
    <row r="12" spans="1:8" ht="15" customHeight="1">
      <c r="A12" s="427">
        <v>4</v>
      </c>
      <c r="B12" s="418" t="s">
        <v>344</v>
      </c>
      <c r="C12" s="48">
        <v>1849842437.2258925</v>
      </c>
      <c r="D12" s="48">
        <v>1802789011.9565377</v>
      </c>
      <c r="E12" s="48">
        <v>1740960644.6242416</v>
      </c>
      <c r="F12" s="48">
        <v>1599776890.631207</v>
      </c>
      <c r="G12" s="49">
        <v>1568963007.1214554</v>
      </c>
    </row>
    <row r="13" spans="1:8">
      <c r="A13" s="426"/>
      <c r="B13" s="8" t="s">
        <v>90</v>
      </c>
      <c r="C13" s="46"/>
      <c r="D13" s="46"/>
      <c r="E13" s="46"/>
      <c r="F13" s="46"/>
      <c r="G13" s="47"/>
    </row>
    <row r="14" spans="1:8" s="354" customFormat="1">
      <c r="A14" s="427"/>
      <c r="B14" s="417" t="s">
        <v>480</v>
      </c>
      <c r="C14" s="46"/>
      <c r="D14" s="46"/>
      <c r="E14" s="46"/>
      <c r="F14" s="46"/>
      <c r="G14" s="47"/>
    </row>
    <row r="15" spans="1:8">
      <c r="A15" s="428">
        <v>5</v>
      </c>
      <c r="B15" s="419"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&gt;=6.43%</v>
      </c>
      <c r="C15" s="50">
        <v>0.10411222184149213</v>
      </c>
      <c r="D15" s="50">
        <v>0.11945884798384857</v>
      </c>
      <c r="E15" s="51">
        <v>0.12142732167957532</v>
      </c>
      <c r="F15" s="51">
        <v>0.12831606971474291</v>
      </c>
      <c r="G15" s="52">
        <v>0.13513925509006933</v>
      </c>
    </row>
    <row r="16" spans="1:8" ht="15" customHeight="1">
      <c r="A16" s="428">
        <v>6</v>
      </c>
      <c r="B16" s="419" t="str">
        <f>"პირველადი კაპიტალის კოეფიციენტი &gt;="&amp;ROUND('9.1. Capital Requirements'!$C$20*100, 2 )&amp;"%"</f>
        <v>პირველადი კაპიტალის კოეფიციენტი &gt;=8.28%</v>
      </c>
      <c r="C16" s="50">
        <v>0.1065802071726355</v>
      </c>
      <c r="D16" s="50">
        <v>0.1219912485974097</v>
      </c>
      <c r="E16" s="51">
        <v>0.1240496578099738</v>
      </c>
      <c r="F16" s="51">
        <v>0.13116983265302282</v>
      </c>
      <c r="G16" s="52">
        <v>0.13804906493216115</v>
      </c>
    </row>
    <row r="17" spans="1:7">
      <c r="A17" s="428">
        <v>7</v>
      </c>
      <c r="B17" s="419" t="str">
        <f>"საზედამხედველო კაპიტალის კოეფიციენტი &gt;="&amp;ROUND('9.1. Capital Requirements'!$C$21*100,2)&amp;"%"</f>
        <v>საზედამხედველო კაპიტალის კოეფიციენტი &gt;=14.83%</v>
      </c>
      <c r="C17" s="50">
        <v>0.17014136715123027</v>
      </c>
      <c r="D17" s="50">
        <v>0.18312791914414214</v>
      </c>
      <c r="E17" s="51">
        <v>0.18921458615853531</v>
      </c>
      <c r="F17" s="51">
        <v>0.18848058956328487</v>
      </c>
      <c r="G17" s="52">
        <v>0.18458189953296344</v>
      </c>
    </row>
    <row r="18" spans="1:7">
      <c r="A18" s="426"/>
      <c r="B18" s="8" t="s">
        <v>6</v>
      </c>
      <c r="C18" s="46"/>
      <c r="D18" s="46"/>
      <c r="E18" s="46"/>
      <c r="F18" s="46"/>
      <c r="G18" s="47"/>
    </row>
    <row r="19" spans="1:7" ht="15" customHeight="1">
      <c r="A19" s="429">
        <v>8</v>
      </c>
      <c r="B19" s="430" t="s">
        <v>7</v>
      </c>
      <c r="C19" s="50">
        <v>0.11973090260825885</v>
      </c>
      <c r="D19" s="50">
        <v>0.13434319029760411</v>
      </c>
      <c r="E19" s="50">
        <v>0.13636587394682673</v>
      </c>
      <c r="F19" s="50">
        <v>0.13937181188160075</v>
      </c>
      <c r="G19" s="52">
        <v>0.13963500226431039</v>
      </c>
    </row>
    <row r="20" spans="1:7">
      <c r="A20" s="429">
        <v>9</v>
      </c>
      <c r="B20" s="430" t="s">
        <v>8</v>
      </c>
      <c r="C20" s="50">
        <v>5.1575467213220559E-2</v>
      </c>
      <c r="D20" s="50">
        <v>5.2456806629930131E-2</v>
      </c>
      <c r="E20" s="50">
        <v>5.2697398042156549E-2</v>
      </c>
      <c r="F20" s="50">
        <v>5.2891315436670028E-2</v>
      </c>
      <c r="G20" s="52">
        <v>5.3345370758534717E-2</v>
      </c>
    </row>
    <row r="21" spans="1:7">
      <c r="A21" s="429">
        <v>10</v>
      </c>
      <c r="B21" s="430" t="s">
        <v>9</v>
      </c>
      <c r="C21" s="50">
        <v>1.3275130272171969E-2</v>
      </c>
      <c r="D21" s="50">
        <v>2.8252239204994083E-2</v>
      </c>
      <c r="E21" s="50">
        <v>3.1314290500706256E-2</v>
      </c>
      <c r="F21" s="50">
        <v>2.7441984633543654E-2</v>
      </c>
      <c r="G21" s="52">
        <v>3.5767885420249897E-2</v>
      </c>
    </row>
    <row r="22" spans="1:7">
      <c r="A22" s="429">
        <v>11</v>
      </c>
      <c r="B22" s="430" t="s">
        <v>226</v>
      </c>
      <c r="C22" s="50">
        <v>6.8155435395038294E-2</v>
      </c>
      <c r="D22" s="50">
        <v>8.1886383667673993E-2</v>
      </c>
      <c r="E22" s="50">
        <v>8.3668475904670178E-2</v>
      </c>
      <c r="F22" s="50">
        <v>8.6480496444930707E-2</v>
      </c>
      <c r="G22" s="52">
        <v>8.6289631505775677E-2</v>
      </c>
    </row>
    <row r="23" spans="1:7">
      <c r="A23" s="429">
        <v>12</v>
      </c>
      <c r="B23" s="430" t="s">
        <v>10</v>
      </c>
      <c r="C23" s="50">
        <v>-3.3739379907703253E-2</v>
      </c>
      <c r="D23" s="50">
        <v>1.3530707045830032E-2</v>
      </c>
      <c r="E23" s="50">
        <v>1.1079558908396903E-2</v>
      </c>
      <c r="F23" s="50">
        <v>5.4737358422061941E-3</v>
      </c>
      <c r="G23" s="52">
        <v>8.4506758656906281E-3</v>
      </c>
    </row>
    <row r="24" spans="1:7">
      <c r="A24" s="429">
        <v>13</v>
      </c>
      <c r="B24" s="430" t="s">
        <v>11</v>
      </c>
      <c r="C24" s="50">
        <v>-0.24752883546785678</v>
      </c>
      <c r="D24" s="50">
        <v>9.3431685850055304E-2</v>
      </c>
      <c r="E24" s="50">
        <v>7.6023227073296576E-2</v>
      </c>
      <c r="F24" s="50">
        <v>3.6998802005949509E-2</v>
      </c>
      <c r="G24" s="52">
        <v>5.6956907198301675E-2</v>
      </c>
    </row>
    <row r="25" spans="1:7">
      <c r="A25" s="426"/>
      <c r="B25" s="8" t="s">
        <v>12</v>
      </c>
      <c r="C25" s="46"/>
      <c r="D25" s="46"/>
      <c r="E25" s="46"/>
      <c r="F25" s="46"/>
      <c r="G25" s="47"/>
    </row>
    <row r="26" spans="1:7">
      <c r="A26" s="429">
        <v>14</v>
      </c>
      <c r="B26" s="430" t="s">
        <v>13</v>
      </c>
      <c r="C26" s="50">
        <v>5.1473867342370881E-2</v>
      </c>
      <c r="D26" s="50">
        <v>5.0397260890153749E-2</v>
      </c>
      <c r="E26" s="51">
        <v>5.6192407091236359E-2</v>
      </c>
      <c r="F26" s="51">
        <v>5.3800158771585678E-2</v>
      </c>
      <c r="G26" s="52">
        <v>8.4241292141708043E-2</v>
      </c>
    </row>
    <row r="27" spans="1:7" ht="15" customHeight="1">
      <c r="A27" s="429">
        <v>15</v>
      </c>
      <c r="B27" s="430" t="s">
        <v>14</v>
      </c>
      <c r="C27" s="50">
        <v>8.4907537548772588E-2</v>
      </c>
      <c r="D27" s="50">
        <v>6.6294540295860585E-2</v>
      </c>
      <c r="E27" s="51">
        <v>7.3040985088397681E-2</v>
      </c>
      <c r="F27" s="51">
        <v>6.7265337501895395E-2</v>
      </c>
      <c r="G27" s="52">
        <v>9.446994202087948E-2</v>
      </c>
    </row>
    <row r="28" spans="1:7">
      <c r="A28" s="429">
        <v>16</v>
      </c>
      <c r="B28" s="430" t="s">
        <v>15</v>
      </c>
      <c r="C28" s="50">
        <v>0.2555311805922772</v>
      </c>
      <c r="D28" s="50">
        <v>0.24591212969298773</v>
      </c>
      <c r="E28" s="51">
        <v>0.25866114598847856</v>
      </c>
      <c r="F28" s="51">
        <v>0.22321913374219182</v>
      </c>
      <c r="G28" s="52">
        <v>0.22534928681164895</v>
      </c>
    </row>
    <row r="29" spans="1:7" ht="15" customHeight="1">
      <c r="A29" s="429">
        <v>17</v>
      </c>
      <c r="B29" s="430" t="s">
        <v>16</v>
      </c>
      <c r="C29" s="50">
        <v>0.33714293277356838</v>
      </c>
      <c r="D29" s="50">
        <v>0.31228147305693621</v>
      </c>
      <c r="E29" s="51">
        <v>0.28537167534449026</v>
      </c>
      <c r="F29" s="51">
        <v>0.27454526682334096</v>
      </c>
      <c r="G29" s="52">
        <v>0.25366616329079922</v>
      </c>
    </row>
    <row r="30" spans="1:7">
      <c r="A30" s="429">
        <v>18</v>
      </c>
      <c r="B30" s="430" t="s">
        <v>17</v>
      </c>
      <c r="C30" s="50">
        <v>5.8547482381141873E-2</v>
      </c>
      <c r="D30" s="50">
        <v>0.19126248245221786</v>
      </c>
      <c r="E30" s="51">
        <v>0.15379623568635351</v>
      </c>
      <c r="F30" s="51">
        <v>0.19566336846249016</v>
      </c>
      <c r="G30" s="52">
        <v>0.11713373363188632</v>
      </c>
    </row>
    <row r="31" spans="1:7" ht="15" customHeight="1">
      <c r="A31" s="426"/>
      <c r="B31" s="8" t="s">
        <v>18</v>
      </c>
      <c r="C31" s="46"/>
      <c r="D31" s="46"/>
      <c r="E31" s="46"/>
      <c r="F31" s="46"/>
      <c r="G31" s="47"/>
    </row>
    <row r="32" spans="1:7" ht="15" customHeight="1">
      <c r="A32" s="429">
        <v>19</v>
      </c>
      <c r="B32" s="430" t="s">
        <v>19</v>
      </c>
      <c r="C32" s="50">
        <v>0.35779789869829071</v>
      </c>
      <c r="D32" s="50">
        <v>0.26474337933046282</v>
      </c>
      <c r="E32" s="51">
        <v>0.31047367462083553</v>
      </c>
      <c r="F32" s="51">
        <v>0.34762018738519163</v>
      </c>
      <c r="G32" s="52">
        <v>0.34970129441675263</v>
      </c>
    </row>
    <row r="33" spans="1:7" ht="15" customHeight="1">
      <c r="A33" s="429">
        <v>20</v>
      </c>
      <c r="B33" s="430" t="s">
        <v>20</v>
      </c>
      <c r="C33" s="50">
        <v>0.36961687869237358</v>
      </c>
      <c r="D33" s="50">
        <v>0.34307167058012794</v>
      </c>
      <c r="E33" s="51">
        <v>0.343769675469005</v>
      </c>
      <c r="F33" s="51">
        <v>0.32981189501050123</v>
      </c>
      <c r="G33" s="52">
        <v>0.3109264575939335</v>
      </c>
    </row>
    <row r="34" spans="1:7" ht="15" customHeight="1">
      <c r="A34" s="429">
        <v>21</v>
      </c>
      <c r="B34" s="431" t="s">
        <v>21</v>
      </c>
      <c r="C34" s="50">
        <v>0.45110218771245092</v>
      </c>
      <c r="D34" s="50">
        <v>0.41356472195553978</v>
      </c>
      <c r="E34" s="51">
        <v>0.43823217408108933</v>
      </c>
      <c r="F34" s="51">
        <v>0.4488561402051271</v>
      </c>
      <c r="G34" s="52">
        <v>0.45235244016485987</v>
      </c>
    </row>
    <row r="35" spans="1:7" ht="15" customHeight="1">
      <c r="A35" s="420"/>
      <c r="B35" s="8" t="s">
        <v>401</v>
      </c>
      <c r="C35" s="46"/>
      <c r="D35" s="46"/>
      <c r="E35" s="46"/>
      <c r="F35" s="46"/>
      <c r="G35" s="47"/>
    </row>
    <row r="36" spans="1:7" ht="15" customHeight="1">
      <c r="A36" s="429">
        <v>22</v>
      </c>
      <c r="B36" s="421" t="s">
        <v>394</v>
      </c>
      <c r="C36" s="53">
        <v>744812842.13518405</v>
      </c>
      <c r="D36" s="53">
        <v>724438719.55591893</v>
      </c>
      <c r="E36" s="53">
        <v>717682866.45333612</v>
      </c>
      <c r="F36" s="53">
        <v>603901178.81533277</v>
      </c>
      <c r="G36" s="54">
        <v>630125790.54174399</v>
      </c>
    </row>
    <row r="37" spans="1:7">
      <c r="A37" s="429">
        <v>23</v>
      </c>
      <c r="B37" s="430" t="s">
        <v>395</v>
      </c>
      <c r="C37" s="53">
        <v>432401154.23291969</v>
      </c>
      <c r="D37" s="53">
        <v>442132789.04591876</v>
      </c>
      <c r="E37" s="53">
        <v>404037132.79850292</v>
      </c>
      <c r="F37" s="53">
        <v>367984772.49377149</v>
      </c>
      <c r="G37" s="54">
        <v>368508402.05138832</v>
      </c>
    </row>
    <row r="38" spans="1:7" ht="15.75" thickBot="1">
      <c r="A38" s="432">
        <v>24</v>
      </c>
      <c r="B38" s="433" t="s">
        <v>393</v>
      </c>
      <c r="C38" s="55">
        <v>1.7225042876133927</v>
      </c>
      <c r="D38" s="55">
        <v>1.6385093743424683</v>
      </c>
      <c r="E38" s="55">
        <v>1.7762794758056339</v>
      </c>
      <c r="F38" s="55">
        <v>1.641103719381634</v>
      </c>
      <c r="G38" s="56">
        <v>1.7099360205466176</v>
      </c>
    </row>
    <row r="39" spans="1:7">
      <c r="A39" s="434"/>
    </row>
    <row r="40" spans="1:7" ht="39">
      <c r="B40" s="175" t="s">
        <v>479</v>
      </c>
    </row>
    <row r="41" spans="1:7" ht="64.5">
      <c r="B41" s="422" t="s">
        <v>400</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18" activePane="bottomRight" state="frozen"/>
      <selection pane="topRight" activeCell="B1" sqref="B1"/>
      <selection pane="bottomLeft" activeCell="A5" sqref="A5"/>
      <selection pane="bottomRight" activeCell="E27" sqref="E27"/>
    </sheetView>
  </sheetViews>
  <sheetFormatPr defaultColWidth="9.140625" defaultRowHeight="15"/>
  <cols>
    <col min="1" max="1" width="9.42578125" style="85" bestFit="1" customWidth="1"/>
    <col min="2" max="2" width="54.140625" style="85" customWidth="1"/>
    <col min="3" max="3" width="13.42578125" style="85" bestFit="1" customWidth="1"/>
    <col min="4" max="4" width="12.28515625" style="85" bestFit="1" customWidth="1"/>
    <col min="5" max="6" width="13.42578125" style="85" bestFit="1" customWidth="1"/>
    <col min="7" max="7" width="12.28515625" style="85" bestFit="1" customWidth="1"/>
    <col min="8" max="8" width="13.42578125" style="85" bestFit="1" customWidth="1"/>
    <col min="9" max="16384" width="9.140625" style="118"/>
  </cols>
  <sheetData>
    <row r="1" spans="1:8">
      <c r="A1" s="83" t="s">
        <v>190</v>
      </c>
      <c r="B1" s="85" t="str">
        <f>Info!C2</f>
        <v>სს ”ლიბერთი ბანკი”</v>
      </c>
    </row>
    <row r="2" spans="1:8">
      <c r="A2" s="83" t="s">
        <v>191</v>
      </c>
      <c r="B2" s="157">
        <f>'1. key ratios'!B2</f>
        <v>43921</v>
      </c>
    </row>
    <row r="3" spans="1:8">
      <c r="A3" s="83"/>
    </row>
    <row r="4" spans="1:8" ht="15.75" thickBot="1">
      <c r="A4" s="399" t="s">
        <v>331</v>
      </c>
      <c r="B4" s="400" t="s">
        <v>246</v>
      </c>
      <c r="C4" s="399"/>
      <c r="D4" s="401"/>
      <c r="E4" s="401"/>
      <c r="F4" s="91"/>
      <c r="G4" s="91"/>
      <c r="H4" s="402" t="s">
        <v>94</v>
      </c>
    </row>
    <row r="5" spans="1:8">
      <c r="A5" s="403"/>
      <c r="B5" s="404"/>
      <c r="C5" s="491" t="s">
        <v>196</v>
      </c>
      <c r="D5" s="492"/>
      <c r="E5" s="493"/>
      <c r="F5" s="491" t="s">
        <v>197</v>
      </c>
      <c r="G5" s="492"/>
      <c r="H5" s="494"/>
    </row>
    <row r="6" spans="1:8">
      <c r="A6" s="405" t="s">
        <v>26</v>
      </c>
      <c r="B6" s="406" t="s">
        <v>154</v>
      </c>
      <c r="C6" s="395" t="s">
        <v>27</v>
      </c>
      <c r="D6" s="395" t="s">
        <v>95</v>
      </c>
      <c r="E6" s="395" t="s">
        <v>68</v>
      </c>
      <c r="F6" s="395" t="s">
        <v>27</v>
      </c>
      <c r="G6" s="395" t="s">
        <v>95</v>
      </c>
      <c r="H6" s="396" t="s">
        <v>68</v>
      </c>
    </row>
    <row r="7" spans="1:8">
      <c r="A7" s="405">
        <v>1</v>
      </c>
      <c r="B7" s="407" t="s">
        <v>155</v>
      </c>
      <c r="C7" s="57">
        <v>196771801</v>
      </c>
      <c r="D7" s="57">
        <v>55932178</v>
      </c>
      <c r="E7" s="58">
        <f>C7+D7</f>
        <v>252703979</v>
      </c>
      <c r="F7" s="59">
        <v>106978759</v>
      </c>
      <c r="G7" s="57">
        <v>46941808</v>
      </c>
      <c r="H7" s="60">
        <f>F7+G7</f>
        <v>153920567</v>
      </c>
    </row>
    <row r="8" spans="1:8">
      <c r="A8" s="405">
        <v>2</v>
      </c>
      <c r="B8" s="407" t="s">
        <v>156</v>
      </c>
      <c r="C8" s="57">
        <v>62614841</v>
      </c>
      <c r="D8" s="57">
        <v>152225612</v>
      </c>
      <c r="E8" s="58">
        <f t="shared" ref="E8:E20" si="0">C8+D8</f>
        <v>214840453</v>
      </c>
      <c r="F8" s="59">
        <v>115765052</v>
      </c>
      <c r="G8" s="57">
        <v>88865438</v>
      </c>
      <c r="H8" s="60">
        <f t="shared" ref="H8:H40" si="1">F8+G8</f>
        <v>204630490</v>
      </c>
    </row>
    <row r="9" spans="1:8">
      <c r="A9" s="405">
        <v>3</v>
      </c>
      <c r="B9" s="407" t="s">
        <v>157</v>
      </c>
      <c r="C9" s="57">
        <v>555785</v>
      </c>
      <c r="D9" s="57">
        <v>248766217</v>
      </c>
      <c r="E9" s="58">
        <f t="shared" si="0"/>
        <v>249322002</v>
      </c>
      <c r="F9" s="59">
        <v>561960</v>
      </c>
      <c r="G9" s="57">
        <v>75313092</v>
      </c>
      <c r="H9" s="60">
        <f t="shared" si="1"/>
        <v>75875052</v>
      </c>
    </row>
    <row r="10" spans="1:8">
      <c r="A10" s="405">
        <v>4</v>
      </c>
      <c r="B10" s="407" t="s">
        <v>186</v>
      </c>
      <c r="C10" s="57">
        <v>0</v>
      </c>
      <c r="D10" s="57">
        <v>0</v>
      </c>
      <c r="E10" s="58">
        <f t="shared" si="0"/>
        <v>0</v>
      </c>
      <c r="F10" s="59">
        <v>0</v>
      </c>
      <c r="G10" s="57">
        <v>0</v>
      </c>
      <c r="H10" s="60">
        <f t="shared" si="1"/>
        <v>0</v>
      </c>
    </row>
    <row r="11" spans="1:8">
      <c r="A11" s="405">
        <v>5</v>
      </c>
      <c r="B11" s="407" t="s">
        <v>158</v>
      </c>
      <c r="C11" s="57">
        <v>117986334</v>
      </c>
      <c r="D11" s="57">
        <v>0</v>
      </c>
      <c r="E11" s="58">
        <f t="shared" si="0"/>
        <v>117986334</v>
      </c>
      <c r="F11" s="59">
        <v>159199164</v>
      </c>
      <c r="G11" s="57">
        <v>0</v>
      </c>
      <c r="H11" s="60">
        <f t="shared" si="1"/>
        <v>159199164</v>
      </c>
    </row>
    <row r="12" spans="1:8">
      <c r="A12" s="405">
        <v>6.1</v>
      </c>
      <c r="B12" s="408" t="s">
        <v>159</v>
      </c>
      <c r="C12" s="57">
        <v>977847821.00008368</v>
      </c>
      <c r="D12" s="57">
        <v>335636096</v>
      </c>
      <c r="E12" s="58">
        <f t="shared" si="0"/>
        <v>1313483917.0000837</v>
      </c>
      <c r="F12" s="59">
        <v>901401015.00011611</v>
      </c>
      <c r="G12" s="57">
        <v>262221504.99999982</v>
      </c>
      <c r="H12" s="60">
        <f t="shared" si="1"/>
        <v>1163622520.0001159</v>
      </c>
    </row>
    <row r="13" spans="1:8">
      <c r="A13" s="405">
        <v>6.2</v>
      </c>
      <c r="B13" s="408" t="s">
        <v>160</v>
      </c>
      <c r="C13" s="57">
        <v>-100286387.1865935</v>
      </c>
      <c r="D13" s="57">
        <v>-11238297.815799998</v>
      </c>
      <c r="E13" s="58">
        <f t="shared" si="0"/>
        <v>-111524685.0023935</v>
      </c>
      <c r="F13" s="59">
        <v>-101368814.71060063</v>
      </c>
      <c r="G13" s="57">
        <v>-8558537.2879999932</v>
      </c>
      <c r="H13" s="60">
        <f t="shared" si="1"/>
        <v>-109927351.99860062</v>
      </c>
    </row>
    <row r="14" spans="1:8">
      <c r="A14" s="405">
        <v>6</v>
      </c>
      <c r="B14" s="407" t="s">
        <v>161</v>
      </c>
      <c r="C14" s="58">
        <f>C12+C13</f>
        <v>877561433.81349015</v>
      </c>
      <c r="D14" s="58">
        <f>D12+D13</f>
        <v>324397798.18419999</v>
      </c>
      <c r="E14" s="58">
        <f t="shared" si="0"/>
        <v>1201959231.9976902</v>
      </c>
      <c r="F14" s="58">
        <f>F12+F13</f>
        <v>800032200.2895155</v>
      </c>
      <c r="G14" s="58">
        <f>G12+G13</f>
        <v>253662967.71199983</v>
      </c>
      <c r="H14" s="60">
        <f>F14+G14</f>
        <v>1053695168.0015154</v>
      </c>
    </row>
    <row r="15" spans="1:8">
      <c r="A15" s="405">
        <v>7</v>
      </c>
      <c r="B15" s="407" t="s">
        <v>162</v>
      </c>
      <c r="C15" s="57">
        <v>22822898</v>
      </c>
      <c r="D15" s="57">
        <v>2482576</v>
      </c>
      <c r="E15" s="58">
        <f t="shared" si="0"/>
        <v>25305474</v>
      </c>
      <c r="F15" s="59">
        <v>11945525</v>
      </c>
      <c r="G15" s="57">
        <v>2264528</v>
      </c>
      <c r="H15" s="60">
        <f t="shared" si="1"/>
        <v>14210053</v>
      </c>
    </row>
    <row r="16" spans="1:8">
      <c r="A16" s="405">
        <v>8</v>
      </c>
      <c r="B16" s="407" t="s">
        <v>163</v>
      </c>
      <c r="C16" s="57">
        <v>38675</v>
      </c>
      <c r="D16" s="57">
        <v>0</v>
      </c>
      <c r="E16" s="58">
        <f t="shared" si="0"/>
        <v>38675</v>
      </c>
      <c r="F16" s="59">
        <v>66770</v>
      </c>
      <c r="G16" s="57">
        <v>0</v>
      </c>
      <c r="H16" s="60">
        <f t="shared" si="1"/>
        <v>66770</v>
      </c>
    </row>
    <row r="17" spans="1:8">
      <c r="A17" s="405">
        <v>9</v>
      </c>
      <c r="B17" s="407" t="s">
        <v>164</v>
      </c>
      <c r="C17" s="57">
        <v>106733</v>
      </c>
      <c r="D17" s="57">
        <v>0</v>
      </c>
      <c r="E17" s="58">
        <f t="shared" si="0"/>
        <v>106733</v>
      </c>
      <c r="F17" s="59">
        <v>146888</v>
      </c>
      <c r="G17" s="57">
        <v>0</v>
      </c>
      <c r="H17" s="60">
        <f t="shared" si="1"/>
        <v>146888</v>
      </c>
    </row>
    <row r="18" spans="1:8">
      <c r="A18" s="405">
        <v>10</v>
      </c>
      <c r="B18" s="407" t="s">
        <v>165</v>
      </c>
      <c r="C18" s="57">
        <v>253157218</v>
      </c>
      <c r="D18" s="57">
        <v>0</v>
      </c>
      <c r="E18" s="58">
        <f t="shared" si="0"/>
        <v>253157218</v>
      </c>
      <c r="F18" s="59">
        <v>168359021</v>
      </c>
      <c r="G18" s="57">
        <v>0</v>
      </c>
      <c r="H18" s="60">
        <f t="shared" si="1"/>
        <v>168359021</v>
      </c>
    </row>
    <row r="19" spans="1:8">
      <c r="A19" s="405">
        <v>11</v>
      </c>
      <c r="B19" s="407" t="s">
        <v>166</v>
      </c>
      <c r="C19" s="57">
        <v>40534156</v>
      </c>
      <c r="D19" s="57">
        <v>15823843</v>
      </c>
      <c r="E19" s="58">
        <f t="shared" si="0"/>
        <v>56357999</v>
      </c>
      <c r="F19" s="59">
        <v>74458945</v>
      </c>
      <c r="G19" s="57">
        <v>21538795</v>
      </c>
      <c r="H19" s="60">
        <f t="shared" si="1"/>
        <v>95997740</v>
      </c>
    </row>
    <row r="20" spans="1:8">
      <c r="A20" s="405">
        <v>12</v>
      </c>
      <c r="B20" s="409" t="s">
        <v>167</v>
      </c>
      <c r="C20" s="61">
        <f>SUM(C7:C11)+SUM(C14:C19)</f>
        <v>1572149874.8134902</v>
      </c>
      <c r="D20" s="61">
        <f>SUM(D7:D11)+SUM(D14:D19)</f>
        <v>799628224.18420005</v>
      </c>
      <c r="E20" s="61">
        <f t="shared" si="0"/>
        <v>2371778098.9976902</v>
      </c>
      <c r="F20" s="61">
        <f>SUM(F7:F11)+SUM(F14:F19)</f>
        <v>1437514284.2895155</v>
      </c>
      <c r="G20" s="61">
        <f>SUM(G7:G11)+SUM(G14:G19)</f>
        <v>488586628.71199983</v>
      </c>
      <c r="H20" s="62">
        <f t="shared" si="1"/>
        <v>1926100913.0015154</v>
      </c>
    </row>
    <row r="21" spans="1:8">
      <c r="A21" s="405"/>
      <c r="B21" s="406" t="s">
        <v>184</v>
      </c>
      <c r="C21" s="63"/>
      <c r="D21" s="63"/>
      <c r="E21" s="63"/>
      <c r="F21" s="64"/>
      <c r="G21" s="63"/>
      <c r="H21" s="65"/>
    </row>
    <row r="22" spans="1:8">
      <c r="A22" s="405">
        <v>13</v>
      </c>
      <c r="B22" s="407" t="s">
        <v>168</v>
      </c>
      <c r="C22" s="57">
        <v>711919.65</v>
      </c>
      <c r="D22" s="57">
        <v>6178646.3599999994</v>
      </c>
      <c r="E22" s="58">
        <f>C22+D22</f>
        <v>6890566.0099999998</v>
      </c>
      <c r="F22" s="59">
        <v>747349</v>
      </c>
      <c r="G22" s="57">
        <v>7051865</v>
      </c>
      <c r="H22" s="60">
        <f t="shared" si="1"/>
        <v>7799214</v>
      </c>
    </row>
    <row r="23" spans="1:8">
      <c r="A23" s="405">
        <v>14</v>
      </c>
      <c r="B23" s="407" t="s">
        <v>169</v>
      </c>
      <c r="C23" s="57">
        <v>555599883.96000838</v>
      </c>
      <c r="D23" s="57">
        <v>246680268.95894659</v>
      </c>
      <c r="E23" s="58">
        <f t="shared" ref="E23:E40" si="2">C23+D23</f>
        <v>802280152.91895497</v>
      </c>
      <c r="F23" s="59">
        <v>465946958</v>
      </c>
      <c r="G23" s="57">
        <v>147258809</v>
      </c>
      <c r="H23" s="60">
        <f t="shared" si="1"/>
        <v>613205767</v>
      </c>
    </row>
    <row r="24" spans="1:8">
      <c r="A24" s="405">
        <v>15</v>
      </c>
      <c r="B24" s="407" t="s">
        <v>170</v>
      </c>
      <c r="C24" s="57">
        <v>164780067.88</v>
      </c>
      <c r="D24" s="57">
        <v>102854068.42738107</v>
      </c>
      <c r="E24" s="58">
        <f t="shared" si="2"/>
        <v>267634136.30738106</v>
      </c>
      <c r="F24" s="59">
        <v>179549302</v>
      </c>
      <c r="G24" s="57">
        <v>78521379</v>
      </c>
      <c r="H24" s="60">
        <f t="shared" si="1"/>
        <v>258070681</v>
      </c>
    </row>
    <row r="25" spans="1:8">
      <c r="A25" s="405">
        <v>16</v>
      </c>
      <c r="B25" s="407" t="s">
        <v>171</v>
      </c>
      <c r="C25" s="57">
        <v>539049840.84999967</v>
      </c>
      <c r="D25" s="57">
        <v>259888838.48367298</v>
      </c>
      <c r="E25" s="58">
        <f t="shared" si="2"/>
        <v>798938679.33367264</v>
      </c>
      <c r="F25" s="59">
        <v>437757584</v>
      </c>
      <c r="G25" s="57">
        <v>186419857</v>
      </c>
      <c r="H25" s="60">
        <f t="shared" si="1"/>
        <v>624177441</v>
      </c>
    </row>
    <row r="26" spans="1:8">
      <c r="A26" s="405">
        <v>17</v>
      </c>
      <c r="B26" s="407" t="s">
        <v>172</v>
      </c>
      <c r="C26" s="63">
        <v>0</v>
      </c>
      <c r="D26" s="63">
        <v>0</v>
      </c>
      <c r="E26" s="58">
        <f t="shared" si="2"/>
        <v>0</v>
      </c>
      <c r="F26" s="64">
        <v>0</v>
      </c>
      <c r="G26" s="63">
        <v>0</v>
      </c>
      <c r="H26" s="60">
        <f t="shared" si="1"/>
        <v>0</v>
      </c>
    </row>
    <row r="27" spans="1:8">
      <c r="A27" s="405">
        <v>18</v>
      </c>
      <c r="B27" s="407" t="s">
        <v>173</v>
      </c>
      <c r="C27" s="57">
        <v>0</v>
      </c>
      <c r="D27" s="57">
        <v>0</v>
      </c>
      <c r="E27" s="58">
        <f t="shared" si="2"/>
        <v>0</v>
      </c>
      <c r="F27" s="59">
        <v>0</v>
      </c>
      <c r="G27" s="57">
        <v>0</v>
      </c>
      <c r="H27" s="60">
        <f t="shared" si="1"/>
        <v>0</v>
      </c>
    </row>
    <row r="28" spans="1:8">
      <c r="A28" s="405">
        <v>19</v>
      </c>
      <c r="B28" s="407" t="s">
        <v>174</v>
      </c>
      <c r="C28" s="57">
        <v>7043956.2599999998</v>
      </c>
      <c r="D28" s="57">
        <v>1973323.3299999998</v>
      </c>
      <c r="E28" s="58">
        <f t="shared" si="2"/>
        <v>9017279.5899999999</v>
      </c>
      <c r="F28" s="59">
        <v>4222735</v>
      </c>
      <c r="G28" s="57">
        <v>1051290</v>
      </c>
      <c r="H28" s="60">
        <f t="shared" si="1"/>
        <v>5274025</v>
      </c>
    </row>
    <row r="29" spans="1:8">
      <c r="A29" s="405">
        <v>20</v>
      </c>
      <c r="B29" s="407" t="s">
        <v>96</v>
      </c>
      <c r="C29" s="57">
        <v>41115818.24000001</v>
      </c>
      <c r="D29" s="57">
        <v>46577486.685800001</v>
      </c>
      <c r="E29" s="58">
        <f t="shared" si="2"/>
        <v>87693304.925800011</v>
      </c>
      <c r="F29" s="59">
        <v>39592418</v>
      </c>
      <c r="G29" s="57">
        <v>34915815</v>
      </c>
      <c r="H29" s="60">
        <f t="shared" si="1"/>
        <v>74508233</v>
      </c>
    </row>
    <row r="30" spans="1:8">
      <c r="A30" s="405">
        <v>21</v>
      </c>
      <c r="B30" s="407" t="s">
        <v>175</v>
      </c>
      <c r="C30" s="57">
        <v>6437000</v>
      </c>
      <c r="D30" s="57">
        <v>106727042.95000002</v>
      </c>
      <c r="E30" s="58">
        <f t="shared" si="2"/>
        <v>113164042.95000002</v>
      </c>
      <c r="F30" s="59">
        <v>5437000</v>
      </c>
      <c r="G30" s="57">
        <v>56131990</v>
      </c>
      <c r="H30" s="60">
        <f t="shared" si="1"/>
        <v>61568990</v>
      </c>
    </row>
    <row r="31" spans="1:8">
      <c r="A31" s="405">
        <v>22</v>
      </c>
      <c r="B31" s="409" t="s">
        <v>176</v>
      </c>
      <c r="C31" s="61">
        <f>SUM(C22:C30)</f>
        <v>1314738486.840008</v>
      </c>
      <c r="D31" s="61">
        <f>SUM(D22:D30)</f>
        <v>770879675.19580066</v>
      </c>
      <c r="E31" s="61">
        <f>C31+D31</f>
        <v>2085618162.0358086</v>
      </c>
      <c r="F31" s="61">
        <f>SUM(F22:F30)</f>
        <v>1133253346</v>
      </c>
      <c r="G31" s="61">
        <f>SUM(G22:G30)</f>
        <v>511351005</v>
      </c>
      <c r="H31" s="62">
        <f t="shared" si="1"/>
        <v>1644604351</v>
      </c>
    </row>
    <row r="32" spans="1:8">
      <c r="A32" s="405"/>
      <c r="B32" s="406" t="s">
        <v>185</v>
      </c>
      <c r="C32" s="63"/>
      <c r="D32" s="63"/>
      <c r="E32" s="57"/>
      <c r="F32" s="64"/>
      <c r="G32" s="63"/>
      <c r="H32" s="65"/>
    </row>
    <row r="33" spans="1:8">
      <c r="A33" s="405">
        <v>23</v>
      </c>
      <c r="B33" s="407" t="s">
        <v>177</v>
      </c>
      <c r="C33" s="57">
        <v>54628743</v>
      </c>
      <c r="D33" s="63">
        <v>0</v>
      </c>
      <c r="E33" s="58">
        <f>C33+D33</f>
        <v>54628743</v>
      </c>
      <c r="F33" s="59">
        <v>54628743</v>
      </c>
      <c r="G33" s="63">
        <v>0</v>
      </c>
      <c r="H33" s="60">
        <f t="shared" si="1"/>
        <v>54628743</v>
      </c>
    </row>
    <row r="34" spans="1:8">
      <c r="A34" s="405">
        <v>24</v>
      </c>
      <c r="B34" s="407" t="s">
        <v>178</v>
      </c>
      <c r="C34" s="57">
        <v>61391</v>
      </c>
      <c r="D34" s="63">
        <v>0</v>
      </c>
      <c r="E34" s="58">
        <f t="shared" si="2"/>
        <v>61391</v>
      </c>
      <c r="F34" s="59">
        <v>61391</v>
      </c>
      <c r="G34" s="63">
        <v>0</v>
      </c>
      <c r="H34" s="60">
        <f t="shared" si="1"/>
        <v>61391</v>
      </c>
    </row>
    <row r="35" spans="1:8">
      <c r="A35" s="405">
        <v>25</v>
      </c>
      <c r="B35" s="408" t="s">
        <v>179</v>
      </c>
      <c r="C35" s="57">
        <v>-10154020</v>
      </c>
      <c r="D35" s="63">
        <v>0</v>
      </c>
      <c r="E35" s="58">
        <f t="shared" si="2"/>
        <v>-10154020</v>
      </c>
      <c r="F35" s="59">
        <v>-10154020</v>
      </c>
      <c r="G35" s="63">
        <v>0</v>
      </c>
      <c r="H35" s="60">
        <f t="shared" si="1"/>
        <v>-10154020</v>
      </c>
    </row>
    <row r="36" spans="1:8">
      <c r="A36" s="405">
        <v>26</v>
      </c>
      <c r="B36" s="407" t="s">
        <v>180</v>
      </c>
      <c r="C36" s="57">
        <v>39651986</v>
      </c>
      <c r="D36" s="63">
        <v>0</v>
      </c>
      <c r="E36" s="58">
        <f t="shared" si="2"/>
        <v>39651986</v>
      </c>
      <c r="F36" s="59">
        <v>39651986</v>
      </c>
      <c r="G36" s="63">
        <v>0</v>
      </c>
      <c r="H36" s="60">
        <f t="shared" si="1"/>
        <v>39651986</v>
      </c>
    </row>
    <row r="37" spans="1:8">
      <c r="A37" s="405">
        <v>27</v>
      </c>
      <c r="B37" s="407" t="s">
        <v>181</v>
      </c>
      <c r="C37" s="57">
        <v>1694028</v>
      </c>
      <c r="D37" s="63">
        <v>0</v>
      </c>
      <c r="E37" s="58">
        <f t="shared" si="2"/>
        <v>1694028</v>
      </c>
      <c r="F37" s="59">
        <v>1694028</v>
      </c>
      <c r="G37" s="63">
        <v>0</v>
      </c>
      <c r="H37" s="60">
        <f t="shared" si="1"/>
        <v>1694028</v>
      </c>
    </row>
    <row r="38" spans="1:8">
      <c r="A38" s="405">
        <v>28</v>
      </c>
      <c r="B38" s="407" t="s">
        <v>182</v>
      </c>
      <c r="C38" s="57">
        <v>170859814.26999998</v>
      </c>
      <c r="D38" s="63">
        <v>0</v>
      </c>
      <c r="E38" s="58">
        <f t="shared" si="2"/>
        <v>170859814.26999998</v>
      </c>
      <c r="F38" s="59">
        <v>167114341</v>
      </c>
      <c r="G38" s="63">
        <v>0</v>
      </c>
      <c r="H38" s="60">
        <f t="shared" si="1"/>
        <v>167114341</v>
      </c>
    </row>
    <row r="39" spans="1:8">
      <c r="A39" s="405">
        <v>29</v>
      </c>
      <c r="B39" s="407" t="s">
        <v>198</v>
      </c>
      <c r="C39" s="57">
        <v>29417995</v>
      </c>
      <c r="D39" s="63">
        <v>0</v>
      </c>
      <c r="E39" s="58">
        <f t="shared" si="2"/>
        <v>29417995</v>
      </c>
      <c r="F39" s="59">
        <v>28500093</v>
      </c>
      <c r="G39" s="63">
        <v>0</v>
      </c>
      <c r="H39" s="60">
        <f t="shared" si="1"/>
        <v>28500093</v>
      </c>
    </row>
    <row r="40" spans="1:8">
      <c r="A40" s="405">
        <v>30</v>
      </c>
      <c r="B40" s="409" t="s">
        <v>183</v>
      </c>
      <c r="C40" s="66">
        <v>286159937.26999998</v>
      </c>
      <c r="D40" s="67">
        <v>0</v>
      </c>
      <c r="E40" s="61">
        <f t="shared" si="2"/>
        <v>286159937.26999998</v>
      </c>
      <c r="F40" s="68">
        <v>281496562</v>
      </c>
      <c r="G40" s="67">
        <v>0</v>
      </c>
      <c r="H40" s="62">
        <f t="shared" si="1"/>
        <v>281496562</v>
      </c>
    </row>
    <row r="41" spans="1:8" ht="15.75" thickBot="1">
      <c r="A41" s="410">
        <v>31</v>
      </c>
      <c r="B41" s="411" t="s">
        <v>199</v>
      </c>
      <c r="C41" s="69">
        <f>C31+C40</f>
        <v>1600898424.110008</v>
      </c>
      <c r="D41" s="69">
        <f>D31+D40</f>
        <v>770879675.19580066</v>
      </c>
      <c r="E41" s="69">
        <f>C41+D41</f>
        <v>2371778099.3058085</v>
      </c>
      <c r="F41" s="69">
        <f>F31+F40</f>
        <v>1414749908</v>
      </c>
      <c r="G41" s="69">
        <f>G31+G40</f>
        <v>511351005</v>
      </c>
      <c r="H41" s="70">
        <f>F41+G41</f>
        <v>1926100913</v>
      </c>
    </row>
    <row r="43" spans="1:8">
      <c r="B43" s="41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70"/>
  <sheetViews>
    <sheetView zoomScaleNormal="100" workbookViewId="0">
      <pane xSplit="1" ySplit="6" topLeftCell="B7" activePane="bottomRight" state="frozen"/>
      <selection pane="topRight" activeCell="B1" sqref="B1"/>
      <selection pane="bottomLeft" activeCell="A6" sqref="A6"/>
      <selection pane="bottomRight" activeCell="K19" sqref="K19"/>
    </sheetView>
  </sheetViews>
  <sheetFormatPr defaultColWidth="9.140625" defaultRowHeight="12.75"/>
  <cols>
    <col min="1" max="1" width="9.42578125" style="85" bestFit="1" customWidth="1"/>
    <col min="2" max="2" width="83.140625" style="85" customWidth="1"/>
    <col min="3" max="3" width="13" style="85" customWidth="1"/>
    <col min="4" max="8" width="12.42578125" style="85" customWidth="1"/>
    <col min="9" max="16384" width="9.140625" style="86"/>
  </cols>
  <sheetData>
    <row r="1" spans="1:8">
      <c r="A1" s="83" t="s">
        <v>190</v>
      </c>
      <c r="B1" s="84" t="str">
        <f>Info!C2</f>
        <v>სს ”ლიბერთი ბანკი”</v>
      </c>
      <c r="C1" s="84"/>
    </row>
    <row r="2" spans="1:8">
      <c r="A2" s="83" t="s">
        <v>191</v>
      </c>
      <c r="B2" s="151">
        <v>43921</v>
      </c>
      <c r="C2" s="87"/>
      <c r="D2" s="88"/>
      <c r="E2" s="88"/>
      <c r="F2" s="88"/>
      <c r="G2" s="88"/>
      <c r="H2" s="88"/>
    </row>
    <row r="3" spans="1:8">
      <c r="A3" s="83"/>
      <c r="B3" s="84"/>
      <c r="C3" s="87"/>
      <c r="D3" s="88"/>
      <c r="E3" s="88"/>
      <c r="F3" s="88"/>
      <c r="G3" s="88"/>
      <c r="H3" s="88"/>
    </row>
    <row r="4" spans="1:8" ht="13.5" thickBot="1">
      <c r="A4" s="89" t="s">
        <v>332</v>
      </c>
      <c r="B4" s="90" t="s">
        <v>224</v>
      </c>
      <c r="C4" s="91"/>
      <c r="D4" s="91"/>
      <c r="E4" s="91"/>
      <c r="F4" s="89"/>
      <c r="G4" s="89"/>
      <c r="H4" s="92" t="s">
        <v>94</v>
      </c>
    </row>
    <row r="5" spans="1:8">
      <c r="A5" s="13"/>
      <c r="B5" s="14"/>
      <c r="C5" s="491" t="s">
        <v>196</v>
      </c>
      <c r="D5" s="492"/>
      <c r="E5" s="493"/>
      <c r="F5" s="491" t="s">
        <v>197</v>
      </c>
      <c r="G5" s="492"/>
      <c r="H5" s="494"/>
    </row>
    <row r="6" spans="1:8">
      <c r="A6" s="93" t="s">
        <v>26</v>
      </c>
      <c r="B6" s="94"/>
      <c r="C6" s="95" t="s">
        <v>27</v>
      </c>
      <c r="D6" s="95" t="s">
        <v>97</v>
      </c>
      <c r="E6" s="95" t="s">
        <v>68</v>
      </c>
      <c r="F6" s="95" t="s">
        <v>27</v>
      </c>
      <c r="G6" s="95" t="s">
        <v>97</v>
      </c>
      <c r="H6" s="96" t="s">
        <v>68</v>
      </c>
    </row>
    <row r="7" spans="1:8">
      <c r="A7" s="97"/>
      <c r="B7" s="98" t="s">
        <v>93</v>
      </c>
      <c r="C7" s="71"/>
      <c r="D7" s="71"/>
      <c r="E7" s="71"/>
      <c r="F7" s="71"/>
      <c r="G7" s="71"/>
      <c r="H7" s="72"/>
    </row>
    <row r="8" spans="1:8" ht="25.5">
      <c r="A8" s="97">
        <v>1</v>
      </c>
      <c r="B8" s="99" t="s">
        <v>98</v>
      </c>
      <c r="C8" s="63">
        <v>1632541</v>
      </c>
      <c r="D8" s="63">
        <v>1251244</v>
      </c>
      <c r="E8" s="58">
        <f>C8+D8</f>
        <v>2883785</v>
      </c>
      <c r="F8" s="63">
        <v>2725430</v>
      </c>
      <c r="G8" s="63">
        <v>540057</v>
      </c>
      <c r="H8" s="60">
        <f>F8+G8</f>
        <v>3265487</v>
      </c>
    </row>
    <row r="9" spans="1:8">
      <c r="A9" s="97">
        <v>2</v>
      </c>
      <c r="B9" s="99" t="s">
        <v>99</v>
      </c>
      <c r="C9" s="73">
        <f>SUM(C10:C18)</f>
        <v>53559387.759999998</v>
      </c>
      <c r="D9" s="73">
        <f>SUM(D10:D18)</f>
        <v>5174063.51</v>
      </c>
      <c r="E9" s="58">
        <f t="shared" ref="E9:E67" si="0">C9+D9</f>
        <v>58733451.269999996</v>
      </c>
      <c r="F9" s="73">
        <f>SUM(F10:F18)</f>
        <v>51570939</v>
      </c>
      <c r="G9" s="73">
        <f>SUM(G10:G18)</f>
        <v>4915010</v>
      </c>
      <c r="H9" s="60">
        <f t="shared" ref="H9:H67" si="1">F9+G9</f>
        <v>56485949</v>
      </c>
    </row>
    <row r="10" spans="1:8">
      <c r="A10" s="97">
        <v>2.1</v>
      </c>
      <c r="B10" s="100" t="s">
        <v>100</v>
      </c>
      <c r="C10" s="63">
        <v>0</v>
      </c>
      <c r="D10" s="63">
        <v>0</v>
      </c>
      <c r="E10" s="58">
        <f t="shared" si="0"/>
        <v>0</v>
      </c>
      <c r="F10" s="63">
        <v>0</v>
      </c>
      <c r="G10" s="63">
        <v>0</v>
      </c>
      <c r="H10" s="60">
        <f t="shared" si="1"/>
        <v>0</v>
      </c>
    </row>
    <row r="11" spans="1:8">
      <c r="A11" s="97">
        <v>2.2000000000000002</v>
      </c>
      <c r="B11" s="100" t="s">
        <v>101</v>
      </c>
      <c r="C11" s="63">
        <v>3333724.199553452</v>
      </c>
      <c r="D11" s="63">
        <v>2429043.6235367078</v>
      </c>
      <c r="E11" s="58">
        <f t="shared" si="0"/>
        <v>5762767.8230901603</v>
      </c>
      <c r="F11" s="63">
        <v>975168.27</v>
      </c>
      <c r="G11" s="63">
        <v>2348942.9399999995</v>
      </c>
      <c r="H11" s="60">
        <f t="shared" si="1"/>
        <v>3324111.2099999995</v>
      </c>
    </row>
    <row r="12" spans="1:8">
      <c r="A12" s="97">
        <v>2.2999999999999998</v>
      </c>
      <c r="B12" s="100" t="s">
        <v>102</v>
      </c>
      <c r="C12" s="63">
        <v>309861.87772749987</v>
      </c>
      <c r="D12" s="63">
        <v>0</v>
      </c>
      <c r="E12" s="58">
        <f t="shared" si="0"/>
        <v>309861.87772749987</v>
      </c>
      <c r="F12" s="63">
        <v>0</v>
      </c>
      <c r="G12" s="63">
        <v>0</v>
      </c>
      <c r="H12" s="60">
        <f t="shared" si="1"/>
        <v>0</v>
      </c>
    </row>
    <row r="13" spans="1:8">
      <c r="A13" s="97">
        <v>2.4</v>
      </c>
      <c r="B13" s="100" t="s">
        <v>103</v>
      </c>
      <c r="C13" s="63">
        <v>55748.513270918571</v>
      </c>
      <c r="D13" s="63">
        <v>13355.62554746479</v>
      </c>
      <c r="E13" s="58">
        <f t="shared" si="0"/>
        <v>69104.138818383362</v>
      </c>
      <c r="F13" s="63">
        <v>0</v>
      </c>
      <c r="G13" s="63">
        <v>25061.309999999998</v>
      </c>
      <c r="H13" s="60">
        <f t="shared" si="1"/>
        <v>25061.309999999998</v>
      </c>
    </row>
    <row r="14" spans="1:8">
      <c r="A14" s="97">
        <v>2.5</v>
      </c>
      <c r="B14" s="100" t="s">
        <v>104</v>
      </c>
      <c r="C14" s="63">
        <v>1609.5086180305893</v>
      </c>
      <c r="D14" s="63">
        <v>349044.50295492331</v>
      </c>
      <c r="E14" s="58">
        <f t="shared" si="0"/>
        <v>350654.0115729539</v>
      </c>
      <c r="F14" s="63">
        <v>20458.45</v>
      </c>
      <c r="G14" s="63">
        <v>373083.58</v>
      </c>
      <c r="H14" s="60">
        <f t="shared" si="1"/>
        <v>393542.03</v>
      </c>
    </row>
    <row r="15" spans="1:8">
      <c r="A15" s="97">
        <v>2.6</v>
      </c>
      <c r="B15" s="100" t="s">
        <v>105</v>
      </c>
      <c r="C15" s="63">
        <v>54963.302166457244</v>
      </c>
      <c r="D15" s="63">
        <v>0</v>
      </c>
      <c r="E15" s="58">
        <f t="shared" si="0"/>
        <v>54963.302166457244</v>
      </c>
      <c r="F15" s="63">
        <v>0</v>
      </c>
      <c r="G15" s="63">
        <v>6357.1</v>
      </c>
      <c r="H15" s="60">
        <f t="shared" si="1"/>
        <v>6357.1</v>
      </c>
    </row>
    <row r="16" spans="1:8">
      <c r="A16" s="97">
        <v>2.7</v>
      </c>
      <c r="B16" s="100" t="s">
        <v>106</v>
      </c>
      <c r="C16" s="63">
        <v>1870.5736747827818</v>
      </c>
      <c r="D16" s="63">
        <v>2685.3480298345148</v>
      </c>
      <c r="E16" s="58">
        <f t="shared" si="0"/>
        <v>4555.9217046172962</v>
      </c>
      <c r="F16" s="63">
        <v>242783.56</v>
      </c>
      <c r="G16" s="63">
        <v>0</v>
      </c>
      <c r="H16" s="60">
        <f t="shared" si="1"/>
        <v>242783.56</v>
      </c>
    </row>
    <row r="17" spans="1:8">
      <c r="A17" s="97">
        <v>2.8</v>
      </c>
      <c r="B17" s="100" t="s">
        <v>107</v>
      </c>
      <c r="C17" s="63">
        <v>49619681</v>
      </c>
      <c r="D17" s="63">
        <v>1511690</v>
      </c>
      <c r="E17" s="58">
        <f t="shared" si="0"/>
        <v>51131371</v>
      </c>
      <c r="F17" s="63">
        <v>50234164</v>
      </c>
      <c r="G17" s="63">
        <v>1467077</v>
      </c>
      <c r="H17" s="60">
        <f t="shared" si="1"/>
        <v>51701241</v>
      </c>
    </row>
    <row r="18" spans="1:8">
      <c r="A18" s="97">
        <v>2.9</v>
      </c>
      <c r="B18" s="100" t="s">
        <v>108</v>
      </c>
      <c r="C18" s="63">
        <v>181928.78498885894</v>
      </c>
      <c r="D18" s="63">
        <v>868244.40993106947</v>
      </c>
      <c r="E18" s="58">
        <f t="shared" si="0"/>
        <v>1050173.1949199284</v>
      </c>
      <c r="F18" s="63">
        <v>98364.719999999987</v>
      </c>
      <c r="G18" s="63">
        <v>694488.07000000007</v>
      </c>
      <c r="H18" s="60">
        <f t="shared" si="1"/>
        <v>792852.79</v>
      </c>
    </row>
    <row r="19" spans="1:8" ht="25.5">
      <c r="A19" s="97">
        <v>3</v>
      </c>
      <c r="B19" s="99" t="s">
        <v>109</v>
      </c>
      <c r="C19" s="63">
        <v>1601684</v>
      </c>
      <c r="D19" s="63">
        <v>157722</v>
      </c>
      <c r="E19" s="58">
        <f t="shared" si="0"/>
        <v>1759406</v>
      </c>
      <c r="F19" s="63">
        <v>2186321</v>
      </c>
      <c r="G19" s="63">
        <v>71423</v>
      </c>
      <c r="H19" s="60">
        <f t="shared" si="1"/>
        <v>2257744</v>
      </c>
    </row>
    <row r="20" spans="1:8">
      <c r="A20" s="97">
        <v>4</v>
      </c>
      <c r="B20" s="99" t="s">
        <v>110</v>
      </c>
      <c r="C20" s="63">
        <v>2751020</v>
      </c>
      <c r="D20" s="63">
        <v>0</v>
      </c>
      <c r="E20" s="58">
        <f t="shared" si="0"/>
        <v>2751020</v>
      </c>
      <c r="F20" s="63">
        <v>3805578</v>
      </c>
      <c r="G20" s="63">
        <v>0</v>
      </c>
      <c r="H20" s="60">
        <f t="shared" si="1"/>
        <v>3805578</v>
      </c>
    </row>
    <row r="21" spans="1:8">
      <c r="A21" s="97">
        <v>5</v>
      </c>
      <c r="B21" s="99" t="s">
        <v>111</v>
      </c>
      <c r="C21" s="63">
        <v>33360</v>
      </c>
      <c r="D21" s="63">
        <v>17294</v>
      </c>
      <c r="E21" s="58">
        <f t="shared" si="0"/>
        <v>50654</v>
      </c>
      <c r="F21" s="63">
        <v>45587</v>
      </c>
      <c r="G21" s="63">
        <v>9157</v>
      </c>
      <c r="H21" s="60">
        <f>F21+G21</f>
        <v>54744</v>
      </c>
    </row>
    <row r="22" spans="1:8">
      <c r="A22" s="97">
        <v>6</v>
      </c>
      <c r="B22" s="101" t="s">
        <v>112</v>
      </c>
      <c r="C22" s="74">
        <f>C8+C9+C19+C20+C21</f>
        <v>59577992.759999998</v>
      </c>
      <c r="D22" s="74">
        <f>D8+D9+D19+D20+D21</f>
        <v>6600323.5099999998</v>
      </c>
      <c r="E22" s="61">
        <f>C22+D22</f>
        <v>66178316.269999996</v>
      </c>
      <c r="F22" s="74">
        <f>F8+F9+F19+F20+F21</f>
        <v>60333855</v>
      </c>
      <c r="G22" s="74">
        <f>G8+G9+G19+G20+G21</f>
        <v>5535647</v>
      </c>
      <c r="H22" s="62">
        <f>F22+G22</f>
        <v>65869502</v>
      </c>
    </row>
    <row r="23" spans="1:8">
      <c r="A23" s="97"/>
      <c r="B23" s="98" t="s">
        <v>91</v>
      </c>
      <c r="C23" s="63"/>
      <c r="D23" s="63"/>
      <c r="E23" s="57"/>
      <c r="F23" s="63"/>
      <c r="G23" s="63"/>
      <c r="H23" s="65"/>
    </row>
    <row r="24" spans="1:8">
      <c r="A24" s="97">
        <v>7</v>
      </c>
      <c r="B24" s="99" t="s">
        <v>113</v>
      </c>
      <c r="C24" s="63">
        <v>9066562</v>
      </c>
      <c r="D24" s="63">
        <v>1178002</v>
      </c>
      <c r="E24" s="58">
        <f t="shared" si="0"/>
        <v>10244564</v>
      </c>
      <c r="F24" s="63">
        <v>9082001</v>
      </c>
      <c r="G24" s="63">
        <v>823341</v>
      </c>
      <c r="H24" s="60">
        <f t="shared" si="1"/>
        <v>9905342</v>
      </c>
    </row>
    <row r="25" spans="1:8">
      <c r="A25" s="97">
        <v>8</v>
      </c>
      <c r="B25" s="99" t="s">
        <v>114</v>
      </c>
      <c r="C25" s="63">
        <v>12442111</v>
      </c>
      <c r="D25" s="63">
        <v>2387044</v>
      </c>
      <c r="E25" s="58">
        <f t="shared" si="0"/>
        <v>14829155</v>
      </c>
      <c r="F25" s="63">
        <v>11455189</v>
      </c>
      <c r="G25" s="63">
        <v>1880309</v>
      </c>
      <c r="H25" s="60">
        <f t="shared" si="1"/>
        <v>13335498</v>
      </c>
    </row>
    <row r="26" spans="1:8">
      <c r="A26" s="97">
        <v>9</v>
      </c>
      <c r="B26" s="99" t="s">
        <v>115</v>
      </c>
      <c r="C26" s="63">
        <v>125647</v>
      </c>
      <c r="D26" s="63">
        <v>22625</v>
      </c>
      <c r="E26" s="58">
        <f t="shared" si="0"/>
        <v>148272</v>
      </c>
      <c r="F26" s="63">
        <v>6075</v>
      </c>
      <c r="G26" s="63">
        <v>23757</v>
      </c>
      <c r="H26" s="60">
        <f t="shared" si="1"/>
        <v>29832</v>
      </c>
    </row>
    <row r="27" spans="1:8">
      <c r="A27" s="97">
        <v>10</v>
      </c>
      <c r="B27" s="99" t="s">
        <v>116</v>
      </c>
      <c r="C27" s="63">
        <v>266261</v>
      </c>
      <c r="D27" s="63">
        <v>1992165</v>
      </c>
      <c r="E27" s="58">
        <f t="shared" si="0"/>
        <v>2258426</v>
      </c>
      <c r="F27" s="63">
        <v>157740</v>
      </c>
      <c r="G27" s="63">
        <v>1144114</v>
      </c>
      <c r="H27" s="60">
        <f t="shared" si="1"/>
        <v>1301854</v>
      </c>
    </row>
    <row r="28" spans="1:8">
      <c r="A28" s="97">
        <v>11</v>
      </c>
      <c r="B28" s="99" t="s">
        <v>117</v>
      </c>
      <c r="C28" s="63">
        <v>448442</v>
      </c>
      <c r="D28" s="63">
        <v>0</v>
      </c>
      <c r="E28" s="58">
        <f t="shared" si="0"/>
        <v>448442</v>
      </c>
      <c r="F28" s="63">
        <v>5370</v>
      </c>
      <c r="G28" s="63">
        <v>0</v>
      </c>
      <c r="H28" s="60">
        <f t="shared" si="1"/>
        <v>5370</v>
      </c>
    </row>
    <row r="29" spans="1:8">
      <c r="A29" s="97">
        <v>12</v>
      </c>
      <c r="B29" s="99" t="s">
        <v>118</v>
      </c>
      <c r="C29" s="63">
        <v>98890</v>
      </c>
      <c r="D29" s="63">
        <v>479324</v>
      </c>
      <c r="E29" s="58">
        <f t="shared" si="0"/>
        <v>578214</v>
      </c>
      <c r="F29" s="63">
        <v>586329</v>
      </c>
      <c r="G29" s="63">
        <v>189</v>
      </c>
      <c r="H29" s="60">
        <f t="shared" si="1"/>
        <v>586518</v>
      </c>
    </row>
    <row r="30" spans="1:8">
      <c r="A30" s="97">
        <v>13</v>
      </c>
      <c r="B30" s="102" t="s">
        <v>119</v>
      </c>
      <c r="C30" s="74">
        <f>SUM(C24:C29)</f>
        <v>22447913</v>
      </c>
      <c r="D30" s="74">
        <f>SUM(D24:D29)</f>
        <v>6059160</v>
      </c>
      <c r="E30" s="61">
        <f t="shared" si="0"/>
        <v>28507073</v>
      </c>
      <c r="F30" s="74">
        <f>SUM(F24:F29)</f>
        <v>21292704</v>
      </c>
      <c r="G30" s="74">
        <f>SUM(G24:G29)</f>
        <v>3871710</v>
      </c>
      <c r="H30" s="62">
        <f t="shared" si="1"/>
        <v>25164414</v>
      </c>
    </row>
    <row r="31" spans="1:8">
      <c r="A31" s="97">
        <v>14</v>
      </c>
      <c r="B31" s="102" t="s">
        <v>120</v>
      </c>
      <c r="C31" s="74">
        <f>C22-C30</f>
        <v>37130079.759999998</v>
      </c>
      <c r="D31" s="74">
        <f>D22-D30</f>
        <v>541163.50999999978</v>
      </c>
      <c r="E31" s="61">
        <f t="shared" si="0"/>
        <v>37671243.269999996</v>
      </c>
      <c r="F31" s="74">
        <f>F22-F30</f>
        <v>39041151</v>
      </c>
      <c r="G31" s="74">
        <f>G22-G30</f>
        <v>1663937</v>
      </c>
      <c r="H31" s="62">
        <f t="shared" si="1"/>
        <v>40705088</v>
      </c>
    </row>
    <row r="32" spans="1:8">
      <c r="A32" s="97"/>
      <c r="B32" s="98"/>
      <c r="C32" s="75"/>
      <c r="D32" s="75"/>
      <c r="E32" s="75"/>
      <c r="F32" s="75"/>
      <c r="G32" s="75"/>
      <c r="H32" s="76"/>
    </row>
    <row r="33" spans="1:8">
      <c r="A33" s="97"/>
      <c r="B33" s="98" t="s">
        <v>121</v>
      </c>
      <c r="C33" s="63"/>
      <c r="D33" s="63"/>
      <c r="E33" s="57"/>
      <c r="F33" s="63"/>
      <c r="G33" s="63"/>
      <c r="H33" s="65"/>
    </row>
    <row r="34" spans="1:8">
      <c r="A34" s="97">
        <v>15</v>
      </c>
      <c r="B34" s="103" t="s">
        <v>92</v>
      </c>
      <c r="C34" s="58">
        <f>C35-C36</f>
        <v>5158357</v>
      </c>
      <c r="D34" s="58">
        <f>D35-D36</f>
        <v>-1242462</v>
      </c>
      <c r="E34" s="58">
        <f t="shared" si="0"/>
        <v>3915895</v>
      </c>
      <c r="F34" s="58">
        <f>F35-F36</f>
        <v>5881099</v>
      </c>
      <c r="G34" s="58">
        <f>G35-G36</f>
        <v>-355438</v>
      </c>
      <c r="H34" s="60">
        <f t="shared" si="1"/>
        <v>5525661</v>
      </c>
    </row>
    <row r="35" spans="1:8">
      <c r="A35" s="97">
        <v>15.1</v>
      </c>
      <c r="B35" s="100" t="s">
        <v>122</v>
      </c>
      <c r="C35" s="63">
        <v>6239575</v>
      </c>
      <c r="D35" s="63">
        <v>1187917</v>
      </c>
      <c r="E35" s="58">
        <f t="shared" si="0"/>
        <v>7427492</v>
      </c>
      <c r="F35" s="63">
        <v>6861952</v>
      </c>
      <c r="G35" s="63">
        <v>1251942</v>
      </c>
      <c r="H35" s="60">
        <f t="shared" si="1"/>
        <v>8113894</v>
      </c>
    </row>
    <row r="36" spans="1:8">
      <c r="A36" s="97">
        <v>15.2</v>
      </c>
      <c r="B36" s="100" t="s">
        <v>123</v>
      </c>
      <c r="C36" s="63">
        <v>1081218</v>
      </c>
      <c r="D36" s="63">
        <v>2430379</v>
      </c>
      <c r="E36" s="58">
        <f t="shared" si="0"/>
        <v>3511597</v>
      </c>
      <c r="F36" s="63">
        <v>980853</v>
      </c>
      <c r="G36" s="63">
        <v>1607380</v>
      </c>
      <c r="H36" s="60">
        <f t="shared" si="1"/>
        <v>2588233</v>
      </c>
    </row>
    <row r="37" spans="1:8">
      <c r="A37" s="97">
        <v>16</v>
      </c>
      <c r="B37" s="99" t="s">
        <v>124</v>
      </c>
      <c r="C37" s="63">
        <v>0</v>
      </c>
      <c r="D37" s="63">
        <v>0</v>
      </c>
      <c r="E37" s="58">
        <f t="shared" si="0"/>
        <v>0</v>
      </c>
      <c r="F37" s="63">
        <v>0</v>
      </c>
      <c r="G37" s="63">
        <v>0</v>
      </c>
      <c r="H37" s="60">
        <f t="shared" si="1"/>
        <v>0</v>
      </c>
    </row>
    <row r="38" spans="1:8">
      <c r="A38" s="97">
        <v>17</v>
      </c>
      <c r="B38" s="99" t="s">
        <v>125</v>
      </c>
      <c r="C38" s="63">
        <v>0</v>
      </c>
      <c r="D38" s="63">
        <v>0</v>
      </c>
      <c r="E38" s="58">
        <f t="shared" si="0"/>
        <v>0</v>
      </c>
      <c r="F38" s="63">
        <v>0</v>
      </c>
      <c r="G38" s="63">
        <v>0</v>
      </c>
      <c r="H38" s="60">
        <f t="shared" si="1"/>
        <v>0</v>
      </c>
    </row>
    <row r="39" spans="1:8">
      <c r="A39" s="97">
        <v>18</v>
      </c>
      <c r="B39" s="99" t="s">
        <v>126</v>
      </c>
      <c r="C39" s="63">
        <v>15589</v>
      </c>
      <c r="D39" s="63">
        <v>13206</v>
      </c>
      <c r="E39" s="58">
        <f t="shared" si="0"/>
        <v>28795</v>
      </c>
      <c r="F39" s="63">
        <v>7421</v>
      </c>
      <c r="G39" s="63">
        <v>9967</v>
      </c>
      <c r="H39" s="60">
        <f t="shared" si="1"/>
        <v>17388</v>
      </c>
    </row>
    <row r="40" spans="1:8">
      <c r="A40" s="97">
        <v>19</v>
      </c>
      <c r="B40" s="99" t="s">
        <v>127</v>
      </c>
      <c r="C40" s="63">
        <v>1752293</v>
      </c>
      <c r="D40" s="63">
        <v>0</v>
      </c>
      <c r="E40" s="58">
        <f t="shared" si="0"/>
        <v>1752293</v>
      </c>
      <c r="F40" s="63">
        <v>3796273</v>
      </c>
      <c r="G40" s="63">
        <v>0</v>
      </c>
      <c r="H40" s="60">
        <f t="shared" si="1"/>
        <v>3796273</v>
      </c>
    </row>
    <row r="41" spans="1:8">
      <c r="A41" s="97">
        <v>20</v>
      </c>
      <c r="B41" s="99" t="s">
        <v>128</v>
      </c>
      <c r="C41" s="63">
        <v>2712646</v>
      </c>
      <c r="D41" s="63">
        <v>0</v>
      </c>
      <c r="E41" s="58">
        <f t="shared" si="0"/>
        <v>2712646</v>
      </c>
      <c r="F41" s="63">
        <v>-2317408</v>
      </c>
      <c r="G41" s="63">
        <v>0</v>
      </c>
      <c r="H41" s="60">
        <f t="shared" si="1"/>
        <v>-2317408</v>
      </c>
    </row>
    <row r="42" spans="1:8">
      <c r="A42" s="97">
        <v>21</v>
      </c>
      <c r="B42" s="99" t="s">
        <v>129</v>
      </c>
      <c r="C42" s="63">
        <v>104982</v>
      </c>
      <c r="D42" s="63">
        <v>0</v>
      </c>
      <c r="E42" s="58">
        <f t="shared" si="0"/>
        <v>104982</v>
      </c>
      <c r="F42" s="63">
        <v>1154</v>
      </c>
      <c r="G42" s="63">
        <v>0</v>
      </c>
      <c r="H42" s="60">
        <f t="shared" si="1"/>
        <v>1154</v>
      </c>
    </row>
    <row r="43" spans="1:8">
      <c r="A43" s="97">
        <v>22</v>
      </c>
      <c r="B43" s="99" t="s">
        <v>130</v>
      </c>
      <c r="C43" s="63">
        <v>35891</v>
      </c>
      <c r="D43" s="63">
        <v>930</v>
      </c>
      <c r="E43" s="58">
        <f t="shared" si="0"/>
        <v>36821</v>
      </c>
      <c r="F43" s="63">
        <v>370</v>
      </c>
      <c r="G43" s="63">
        <v>0</v>
      </c>
      <c r="H43" s="60">
        <f t="shared" si="1"/>
        <v>370</v>
      </c>
    </row>
    <row r="44" spans="1:8">
      <c r="A44" s="97">
        <v>23</v>
      </c>
      <c r="B44" s="99" t="s">
        <v>131</v>
      </c>
      <c r="C44" s="63">
        <v>177712</v>
      </c>
      <c r="D44" s="63">
        <v>84687</v>
      </c>
      <c r="E44" s="58">
        <f t="shared" si="0"/>
        <v>262399</v>
      </c>
      <c r="F44" s="63">
        <v>48452</v>
      </c>
      <c r="G44" s="63">
        <v>346759</v>
      </c>
      <c r="H44" s="60">
        <f t="shared" si="1"/>
        <v>395211</v>
      </c>
    </row>
    <row r="45" spans="1:8">
      <c r="A45" s="97">
        <v>24</v>
      </c>
      <c r="B45" s="102" t="s">
        <v>132</v>
      </c>
      <c r="C45" s="74">
        <f>C34+C37+C38+C39+C40+C41+C42+C43+C44</f>
        <v>9957470</v>
      </c>
      <c r="D45" s="74">
        <f>D34+D37+D38+D39+D40+D41+D42+D43+D44</f>
        <v>-1143639</v>
      </c>
      <c r="E45" s="61">
        <f t="shared" si="0"/>
        <v>8813831</v>
      </c>
      <c r="F45" s="74">
        <f>F34+F37+F38+F39+F40+F41+F42+F43+F44</f>
        <v>7417361</v>
      </c>
      <c r="G45" s="74">
        <f>G34+G37+G38+G39+G40+G41+G42+G43+G44</f>
        <v>1288</v>
      </c>
      <c r="H45" s="62">
        <f t="shared" si="1"/>
        <v>7418649</v>
      </c>
    </row>
    <row r="46" spans="1:8">
      <c r="A46" s="97"/>
      <c r="B46" s="98" t="s">
        <v>133</v>
      </c>
      <c r="C46" s="63"/>
      <c r="D46" s="63"/>
      <c r="E46" s="63"/>
      <c r="F46" s="63"/>
      <c r="G46" s="63"/>
      <c r="H46" s="77"/>
    </row>
    <row r="47" spans="1:8">
      <c r="A47" s="97">
        <v>25</v>
      </c>
      <c r="B47" s="99" t="s">
        <v>134</v>
      </c>
      <c r="C47" s="63">
        <v>744975</v>
      </c>
      <c r="D47" s="63">
        <v>398</v>
      </c>
      <c r="E47" s="58">
        <f t="shared" si="0"/>
        <v>745373</v>
      </c>
      <c r="F47" s="63">
        <v>726613</v>
      </c>
      <c r="G47" s="63">
        <v>290</v>
      </c>
      <c r="H47" s="60">
        <f t="shared" si="1"/>
        <v>726903</v>
      </c>
    </row>
    <row r="48" spans="1:8">
      <c r="A48" s="97">
        <v>26</v>
      </c>
      <c r="B48" s="99" t="s">
        <v>135</v>
      </c>
      <c r="C48" s="63">
        <v>2072604</v>
      </c>
      <c r="D48" s="63">
        <v>120146</v>
      </c>
      <c r="E48" s="58">
        <f t="shared" si="0"/>
        <v>2192750</v>
      </c>
      <c r="F48" s="63">
        <v>1006621</v>
      </c>
      <c r="G48" s="63">
        <v>467431</v>
      </c>
      <c r="H48" s="60">
        <f t="shared" si="1"/>
        <v>1474052</v>
      </c>
    </row>
    <row r="49" spans="1:8">
      <c r="A49" s="97">
        <v>27</v>
      </c>
      <c r="B49" s="99" t="s">
        <v>136</v>
      </c>
      <c r="C49" s="63">
        <v>18416757</v>
      </c>
      <c r="D49" s="63">
        <v>0</v>
      </c>
      <c r="E49" s="58">
        <f t="shared" si="0"/>
        <v>18416757</v>
      </c>
      <c r="F49" s="63">
        <v>18173816</v>
      </c>
      <c r="G49" s="63">
        <v>0</v>
      </c>
      <c r="H49" s="60">
        <f t="shared" si="1"/>
        <v>18173816</v>
      </c>
    </row>
    <row r="50" spans="1:8">
      <c r="A50" s="97">
        <v>28</v>
      </c>
      <c r="B50" s="99" t="s">
        <v>273</v>
      </c>
      <c r="C50" s="63">
        <v>426904</v>
      </c>
      <c r="D50" s="63">
        <v>0</v>
      </c>
      <c r="E50" s="58">
        <f t="shared" si="0"/>
        <v>426904</v>
      </c>
      <c r="F50" s="63">
        <v>304861</v>
      </c>
      <c r="G50" s="63">
        <v>0</v>
      </c>
      <c r="H50" s="60">
        <f t="shared" si="1"/>
        <v>304861</v>
      </c>
    </row>
    <row r="51" spans="1:8">
      <c r="A51" s="97">
        <v>29</v>
      </c>
      <c r="B51" s="99" t="s">
        <v>137</v>
      </c>
      <c r="C51" s="63">
        <v>7938543</v>
      </c>
      <c r="D51" s="63">
        <v>0</v>
      </c>
      <c r="E51" s="58">
        <f t="shared" si="0"/>
        <v>7938543</v>
      </c>
      <c r="F51" s="63">
        <v>7246400</v>
      </c>
      <c r="G51" s="63">
        <v>0</v>
      </c>
      <c r="H51" s="60">
        <f t="shared" si="1"/>
        <v>7246400</v>
      </c>
    </row>
    <row r="52" spans="1:8">
      <c r="A52" s="97">
        <v>30</v>
      </c>
      <c r="B52" s="99" t="s">
        <v>138</v>
      </c>
      <c r="C52" s="63">
        <v>6562167</v>
      </c>
      <c r="D52" s="63">
        <v>18655</v>
      </c>
      <c r="E52" s="58">
        <f t="shared" si="0"/>
        <v>6580822</v>
      </c>
      <c r="F52" s="63">
        <v>5604218</v>
      </c>
      <c r="G52" s="63">
        <v>19701</v>
      </c>
      <c r="H52" s="60">
        <f t="shared" si="1"/>
        <v>5623919</v>
      </c>
    </row>
    <row r="53" spans="1:8">
      <c r="A53" s="97">
        <v>31</v>
      </c>
      <c r="B53" s="102" t="s">
        <v>139</v>
      </c>
      <c r="C53" s="74">
        <f>C47+C48+C49+C50+C51+C52</f>
        <v>36161950</v>
      </c>
      <c r="D53" s="74">
        <f>D47+D48+D49+D50+D51+D52</f>
        <v>139199</v>
      </c>
      <c r="E53" s="61">
        <f t="shared" si="0"/>
        <v>36301149</v>
      </c>
      <c r="F53" s="74">
        <f>F47+F48+F49+F50+F51+F52</f>
        <v>33062529</v>
      </c>
      <c r="G53" s="74">
        <f>G47+G48+G49+G50+G51+G52</f>
        <v>487422</v>
      </c>
      <c r="H53" s="62">
        <f t="shared" si="1"/>
        <v>33549951</v>
      </c>
    </row>
    <row r="54" spans="1:8">
      <c r="A54" s="97">
        <v>32</v>
      </c>
      <c r="B54" s="102" t="s">
        <v>140</v>
      </c>
      <c r="C54" s="74">
        <f>C45-C53</f>
        <v>-26204480</v>
      </c>
      <c r="D54" s="74">
        <f>D45-D53</f>
        <v>-1282838</v>
      </c>
      <c r="E54" s="61">
        <f t="shared" si="0"/>
        <v>-27487318</v>
      </c>
      <c r="F54" s="74">
        <f>F45-F53</f>
        <v>-25645168</v>
      </c>
      <c r="G54" s="74">
        <f>G45-G53</f>
        <v>-486134</v>
      </c>
      <c r="H54" s="62">
        <f t="shared" si="1"/>
        <v>-26131302</v>
      </c>
    </row>
    <row r="55" spans="1:8">
      <c r="A55" s="97"/>
      <c r="B55" s="98"/>
      <c r="C55" s="75"/>
      <c r="D55" s="75"/>
      <c r="E55" s="75"/>
      <c r="F55" s="75"/>
      <c r="G55" s="75"/>
      <c r="H55" s="76"/>
    </row>
    <row r="56" spans="1:8">
      <c r="A56" s="97">
        <v>33</v>
      </c>
      <c r="B56" s="102" t="s">
        <v>141</v>
      </c>
      <c r="C56" s="74">
        <f>C31+C54</f>
        <v>10925599.759999998</v>
      </c>
      <c r="D56" s="74">
        <f>D31+D54</f>
        <v>-741674.49000000022</v>
      </c>
      <c r="E56" s="61">
        <f t="shared" si="0"/>
        <v>10183925.269999998</v>
      </c>
      <c r="F56" s="74">
        <f>F31+F54</f>
        <v>13395983</v>
      </c>
      <c r="G56" s="74">
        <f>G31+G54</f>
        <v>1177803</v>
      </c>
      <c r="H56" s="62">
        <f t="shared" si="1"/>
        <v>14573786</v>
      </c>
    </row>
    <row r="57" spans="1:8">
      <c r="A57" s="97"/>
      <c r="B57" s="98"/>
      <c r="C57" s="75"/>
      <c r="D57" s="75"/>
      <c r="E57" s="75"/>
      <c r="F57" s="75"/>
      <c r="G57" s="75"/>
      <c r="H57" s="76"/>
    </row>
    <row r="58" spans="1:8">
      <c r="A58" s="97">
        <v>34</v>
      </c>
      <c r="B58" s="99" t="s">
        <v>142</v>
      </c>
      <c r="C58" s="63">
        <v>28730369</v>
      </c>
      <c r="D58" s="63">
        <v>93231</v>
      </c>
      <c r="E58" s="58">
        <f t="shared" si="0"/>
        <v>28823600</v>
      </c>
      <c r="F58" s="63">
        <v>9458040</v>
      </c>
      <c r="G58" s="63">
        <v>901210</v>
      </c>
      <c r="H58" s="60">
        <f t="shared" si="1"/>
        <v>10359250</v>
      </c>
    </row>
    <row r="59" spans="1:8" s="104" customFormat="1">
      <c r="A59" s="97">
        <v>35</v>
      </c>
      <c r="B59" s="103" t="s">
        <v>143</v>
      </c>
      <c r="C59" s="63">
        <v>0</v>
      </c>
      <c r="D59" s="63">
        <v>0</v>
      </c>
      <c r="E59" s="78">
        <f t="shared" si="0"/>
        <v>0</v>
      </c>
      <c r="F59" s="79">
        <v>104000</v>
      </c>
      <c r="G59" s="79">
        <v>0</v>
      </c>
      <c r="H59" s="80">
        <f t="shared" si="1"/>
        <v>104000</v>
      </c>
    </row>
    <row r="60" spans="1:8">
      <c r="A60" s="97">
        <v>36</v>
      </c>
      <c r="B60" s="99" t="s">
        <v>144</v>
      </c>
      <c r="C60" s="63">
        <v>12628</v>
      </c>
      <c r="D60" s="63">
        <v>-3689</v>
      </c>
      <c r="E60" s="58">
        <f t="shared" si="0"/>
        <v>8939</v>
      </c>
      <c r="F60" s="63">
        <v>40444</v>
      </c>
      <c r="G60" s="63">
        <v>83686</v>
      </c>
      <c r="H60" s="60">
        <f t="shared" si="1"/>
        <v>124130</v>
      </c>
    </row>
    <row r="61" spans="1:8">
      <c r="A61" s="97">
        <v>37</v>
      </c>
      <c r="B61" s="102" t="s">
        <v>145</v>
      </c>
      <c r="C61" s="74">
        <f>C58+C59+C60</f>
        <v>28742997</v>
      </c>
      <c r="D61" s="74">
        <f>D58+D59+D60</f>
        <v>89542</v>
      </c>
      <c r="E61" s="61">
        <f t="shared" si="0"/>
        <v>28832539</v>
      </c>
      <c r="F61" s="74">
        <f>F58+F59+F60</f>
        <v>9602484</v>
      </c>
      <c r="G61" s="74">
        <f>G58+G59+G60</f>
        <v>984896</v>
      </c>
      <c r="H61" s="62">
        <f t="shared" si="1"/>
        <v>10587380</v>
      </c>
    </row>
    <row r="62" spans="1:8">
      <c r="A62" s="97"/>
      <c r="B62" s="105"/>
      <c r="C62" s="63"/>
      <c r="D62" s="63"/>
      <c r="E62" s="63"/>
      <c r="F62" s="63"/>
      <c r="G62" s="63"/>
      <c r="H62" s="77"/>
    </row>
    <row r="63" spans="1:8">
      <c r="A63" s="97">
        <v>38</v>
      </c>
      <c r="B63" s="106" t="s">
        <v>274</v>
      </c>
      <c r="C63" s="74">
        <f>C56-C61</f>
        <v>-17817397.240000002</v>
      </c>
      <c r="D63" s="74">
        <f>D56-D61</f>
        <v>-831216.49000000022</v>
      </c>
      <c r="E63" s="61">
        <f t="shared" si="0"/>
        <v>-18648613.730000004</v>
      </c>
      <c r="F63" s="74">
        <f>F56-F61</f>
        <v>3793499</v>
      </c>
      <c r="G63" s="74">
        <f>G56-G61</f>
        <v>192907</v>
      </c>
      <c r="H63" s="62">
        <f t="shared" si="1"/>
        <v>3986406</v>
      </c>
    </row>
    <row r="64" spans="1:8">
      <c r="A64" s="93">
        <v>39</v>
      </c>
      <c r="B64" s="99" t="s">
        <v>146</v>
      </c>
      <c r="C64" s="81">
        <v>0</v>
      </c>
      <c r="D64" s="81">
        <v>0</v>
      </c>
      <c r="E64" s="58">
        <f t="shared" si="0"/>
        <v>0</v>
      </c>
      <c r="F64" s="81">
        <v>0</v>
      </c>
      <c r="G64" s="81">
        <v>0</v>
      </c>
      <c r="H64" s="60">
        <f t="shared" si="1"/>
        <v>0</v>
      </c>
    </row>
    <row r="65" spans="1:8">
      <c r="A65" s="97">
        <v>40</v>
      </c>
      <c r="B65" s="102" t="s">
        <v>147</v>
      </c>
      <c r="C65" s="74">
        <f>C63-C64</f>
        <v>-17817397.240000002</v>
      </c>
      <c r="D65" s="74">
        <f>D63-D64</f>
        <v>-831216.49000000022</v>
      </c>
      <c r="E65" s="61">
        <f t="shared" si="0"/>
        <v>-18648613.730000004</v>
      </c>
      <c r="F65" s="74">
        <f>F63-F64</f>
        <v>3793499</v>
      </c>
      <c r="G65" s="74">
        <f>G63-G64</f>
        <v>192907</v>
      </c>
      <c r="H65" s="62">
        <f t="shared" si="1"/>
        <v>3986406</v>
      </c>
    </row>
    <row r="66" spans="1:8">
      <c r="A66" s="93">
        <v>41</v>
      </c>
      <c r="B66" s="99" t="s">
        <v>148</v>
      </c>
      <c r="C66" s="81">
        <v>0</v>
      </c>
      <c r="D66" s="81">
        <v>0</v>
      </c>
      <c r="E66" s="58">
        <f t="shared" si="0"/>
        <v>0</v>
      </c>
      <c r="F66" s="81">
        <v>0</v>
      </c>
      <c r="G66" s="81">
        <v>0</v>
      </c>
      <c r="H66" s="60">
        <f t="shared" si="1"/>
        <v>0</v>
      </c>
    </row>
    <row r="67" spans="1:8" ht="13.5" thickBot="1">
      <c r="A67" s="15">
        <v>42</v>
      </c>
      <c r="B67" s="16" t="s">
        <v>149</v>
      </c>
      <c r="C67" s="82">
        <f>C65+C66</f>
        <v>-17817397.240000002</v>
      </c>
      <c r="D67" s="82">
        <f>D65+D66</f>
        <v>-831216.49000000022</v>
      </c>
      <c r="E67" s="69">
        <f t="shared" si="0"/>
        <v>-18648613.730000004</v>
      </c>
      <c r="F67" s="82">
        <f>F65+F66</f>
        <v>3793499</v>
      </c>
      <c r="G67" s="82">
        <f>G65+G66</f>
        <v>192907</v>
      </c>
      <c r="H67" s="70">
        <f t="shared" si="1"/>
        <v>3986406</v>
      </c>
    </row>
    <row r="70" spans="1:8">
      <c r="C70" s="107"/>
      <c r="D70" s="107"/>
      <c r="E70" s="107"/>
      <c r="F70" s="107"/>
      <c r="G70" s="107"/>
      <c r="H70" s="107"/>
    </row>
  </sheetData>
  <mergeCells count="2">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5" zoomScaleNormal="100" workbookViewId="0">
      <selection activeCell="I25" sqref="I25"/>
    </sheetView>
  </sheetViews>
  <sheetFormatPr defaultColWidth="9.140625" defaultRowHeight="15"/>
  <cols>
    <col min="1" max="1" width="9.42578125" style="118" bestFit="1" customWidth="1"/>
    <col min="2" max="2" width="72.28515625" style="118" customWidth="1"/>
    <col min="3" max="3" width="12.85546875" style="118" customWidth="1"/>
    <col min="4" max="5" width="13.42578125" style="118" bestFit="1" customWidth="1"/>
    <col min="6" max="6" width="12" style="118" bestFit="1" customWidth="1"/>
    <col min="7" max="8" width="13.42578125" style="118" bestFit="1" customWidth="1"/>
    <col min="9" max="16384" width="9.140625" style="118"/>
  </cols>
  <sheetData>
    <row r="1" spans="1:8">
      <c r="A1" s="85" t="s">
        <v>190</v>
      </c>
      <c r="B1" s="118" t="str">
        <f>Info!C2</f>
        <v>სს ”ლიბერთი ბანკი”</v>
      </c>
    </row>
    <row r="2" spans="1:8">
      <c r="A2" s="85" t="s">
        <v>191</v>
      </c>
      <c r="B2" s="152">
        <v>43921</v>
      </c>
    </row>
    <row r="3" spans="1:8">
      <c r="A3" s="85"/>
    </row>
    <row r="4" spans="1:8" ht="15.75" thickBot="1">
      <c r="A4" s="85" t="s">
        <v>333</v>
      </c>
      <c r="B4" s="85"/>
      <c r="C4" s="393"/>
      <c r="D4" s="393"/>
      <c r="E4" s="393"/>
      <c r="F4" s="394"/>
      <c r="G4" s="394"/>
      <c r="H4" s="92" t="s">
        <v>94</v>
      </c>
    </row>
    <row r="5" spans="1:8">
      <c r="A5" s="495" t="s">
        <v>26</v>
      </c>
      <c r="B5" s="497" t="s">
        <v>247</v>
      </c>
      <c r="C5" s="499" t="s">
        <v>196</v>
      </c>
      <c r="D5" s="499"/>
      <c r="E5" s="499"/>
      <c r="F5" s="499" t="s">
        <v>197</v>
      </c>
      <c r="G5" s="499"/>
      <c r="H5" s="500"/>
    </row>
    <row r="6" spans="1:8">
      <c r="A6" s="496"/>
      <c r="B6" s="498"/>
      <c r="C6" s="395" t="s">
        <v>27</v>
      </c>
      <c r="D6" s="395" t="s">
        <v>95</v>
      </c>
      <c r="E6" s="395" t="s">
        <v>68</v>
      </c>
      <c r="F6" s="395" t="s">
        <v>27</v>
      </c>
      <c r="G6" s="395" t="s">
        <v>95</v>
      </c>
      <c r="H6" s="396" t="s">
        <v>68</v>
      </c>
    </row>
    <row r="7" spans="1:8" s="354" customFormat="1">
      <c r="A7" s="389">
        <v>1</v>
      </c>
      <c r="B7" s="390" t="s">
        <v>370</v>
      </c>
      <c r="C7" s="61">
        <f>SUM(C8:C11)</f>
        <v>65939442.180000007</v>
      </c>
      <c r="D7" s="61">
        <f t="shared" ref="D7" si="0">SUM(D8:D11)</f>
        <v>69091801.039999992</v>
      </c>
      <c r="E7" s="61">
        <f>C7+D7</f>
        <v>135031243.22</v>
      </c>
      <c r="F7" s="61">
        <f>SUM(F8:F11)</f>
        <v>46473854</v>
      </c>
      <c r="G7" s="61">
        <f>SUM(G8:G11)</f>
        <v>32643265</v>
      </c>
      <c r="H7" s="62">
        <f t="shared" ref="H7:H53" si="1">F7+G7</f>
        <v>79117119</v>
      </c>
    </row>
    <row r="8" spans="1:8" s="354" customFormat="1">
      <c r="A8" s="389">
        <v>1.1000000000000001</v>
      </c>
      <c r="B8" s="391" t="s">
        <v>278</v>
      </c>
      <c r="C8" s="57">
        <v>5267308.8999999994</v>
      </c>
      <c r="D8" s="57">
        <v>5347057.78</v>
      </c>
      <c r="E8" s="58">
        <f t="shared" ref="E8:E53" si="2">C8+D8</f>
        <v>10614366.68</v>
      </c>
      <c r="F8" s="57">
        <v>6473194</v>
      </c>
      <c r="G8" s="57">
        <v>1615977</v>
      </c>
      <c r="H8" s="60">
        <f t="shared" si="1"/>
        <v>8089171</v>
      </c>
    </row>
    <row r="9" spans="1:8" s="354" customFormat="1">
      <c r="A9" s="389">
        <v>1.2</v>
      </c>
      <c r="B9" s="391" t="s">
        <v>279</v>
      </c>
      <c r="C9" s="57">
        <v>7075343.3399999999</v>
      </c>
      <c r="D9" s="57">
        <v>0</v>
      </c>
      <c r="E9" s="58">
        <f t="shared" si="2"/>
        <v>7075343.3399999999</v>
      </c>
      <c r="F9" s="57">
        <v>0</v>
      </c>
      <c r="G9" s="57">
        <v>0</v>
      </c>
      <c r="H9" s="60">
        <f t="shared" si="1"/>
        <v>0</v>
      </c>
    </row>
    <row r="10" spans="1:8" s="354" customFormat="1">
      <c r="A10" s="389">
        <v>1.3</v>
      </c>
      <c r="B10" s="391" t="s">
        <v>280</v>
      </c>
      <c r="C10" s="57">
        <v>53396789.940000013</v>
      </c>
      <c r="D10" s="57">
        <v>63635945.869999997</v>
      </c>
      <c r="E10" s="58">
        <f t="shared" si="2"/>
        <v>117032735.81</v>
      </c>
      <c r="F10" s="57">
        <v>39800660</v>
      </c>
      <c r="G10" s="57">
        <v>30938137</v>
      </c>
      <c r="H10" s="60">
        <f t="shared" si="1"/>
        <v>70738797</v>
      </c>
    </row>
    <row r="11" spans="1:8" s="354" customFormat="1">
      <c r="A11" s="389">
        <v>1.4</v>
      </c>
      <c r="B11" s="391" t="s">
        <v>281</v>
      </c>
      <c r="C11" s="57">
        <v>200000</v>
      </c>
      <c r="D11" s="57">
        <v>108797.39</v>
      </c>
      <c r="E11" s="58">
        <f t="shared" si="2"/>
        <v>308797.39</v>
      </c>
      <c r="F11" s="57">
        <v>200000</v>
      </c>
      <c r="G11" s="57">
        <v>89151</v>
      </c>
      <c r="H11" s="60">
        <f t="shared" si="1"/>
        <v>289151</v>
      </c>
    </row>
    <row r="12" spans="1:8" s="354" customFormat="1" ht="29.25" customHeight="1">
      <c r="A12" s="389">
        <v>2</v>
      </c>
      <c r="B12" s="390" t="s">
        <v>282</v>
      </c>
      <c r="C12" s="61">
        <v>0</v>
      </c>
      <c r="D12" s="61">
        <v>0</v>
      </c>
      <c r="E12" s="58">
        <f t="shared" si="2"/>
        <v>0</v>
      </c>
      <c r="F12" s="61">
        <v>0</v>
      </c>
      <c r="G12" s="61">
        <v>0</v>
      </c>
      <c r="H12" s="60">
        <f t="shared" si="1"/>
        <v>0</v>
      </c>
    </row>
    <row r="13" spans="1:8" s="354" customFormat="1" ht="25.5">
      <c r="A13" s="389">
        <v>3</v>
      </c>
      <c r="B13" s="390" t="s">
        <v>283</v>
      </c>
      <c r="C13" s="61">
        <f>SUM(C14:C15)</f>
        <v>0</v>
      </c>
      <c r="D13" s="61">
        <f t="shared" ref="D13" si="3">SUM(D14:D15)</f>
        <v>0</v>
      </c>
      <c r="E13" s="58">
        <f t="shared" si="2"/>
        <v>0</v>
      </c>
      <c r="F13" s="61">
        <f>SUM(F14:F15)</f>
        <v>0</v>
      </c>
      <c r="G13" s="61">
        <f t="shared" ref="G13" si="4">SUM(G14:G15)</f>
        <v>0</v>
      </c>
      <c r="H13" s="60">
        <f t="shared" si="1"/>
        <v>0</v>
      </c>
    </row>
    <row r="14" spans="1:8" s="354" customFormat="1">
      <c r="A14" s="389">
        <v>3.1</v>
      </c>
      <c r="B14" s="391" t="s">
        <v>284</v>
      </c>
      <c r="C14" s="57"/>
      <c r="D14" s="57">
        <v>0</v>
      </c>
      <c r="E14" s="58">
        <f t="shared" si="2"/>
        <v>0</v>
      </c>
      <c r="F14" s="57">
        <v>0</v>
      </c>
      <c r="G14" s="57">
        <v>0</v>
      </c>
      <c r="H14" s="60">
        <f t="shared" si="1"/>
        <v>0</v>
      </c>
    </row>
    <row r="15" spans="1:8" s="354" customFormat="1">
      <c r="A15" s="389">
        <v>3.2</v>
      </c>
      <c r="B15" s="391" t="s">
        <v>285</v>
      </c>
      <c r="C15" s="57">
        <v>0</v>
      </c>
      <c r="D15" s="57">
        <v>0</v>
      </c>
      <c r="E15" s="58">
        <f t="shared" si="2"/>
        <v>0</v>
      </c>
      <c r="F15" s="57">
        <v>0</v>
      </c>
      <c r="G15" s="57">
        <v>0</v>
      </c>
      <c r="H15" s="60">
        <f t="shared" si="1"/>
        <v>0</v>
      </c>
    </row>
    <row r="16" spans="1:8" s="354" customFormat="1">
      <c r="A16" s="389">
        <v>4</v>
      </c>
      <c r="B16" s="390" t="s">
        <v>286</v>
      </c>
      <c r="C16" s="61">
        <f>SUM(C17:C18)</f>
        <v>518650222.13000011</v>
      </c>
      <c r="D16" s="61">
        <f t="shared" ref="D16" si="5">SUM(D17:D18)</f>
        <v>2556873601.5899997</v>
      </c>
      <c r="E16" s="61">
        <f t="shared" si="2"/>
        <v>3075523823.7199998</v>
      </c>
      <c r="F16" s="61">
        <f t="shared" ref="F16" si="6">SUM(F17:F18)</f>
        <v>518650222.13000011</v>
      </c>
      <c r="G16" s="61">
        <f>SUM(G17:G18)</f>
        <v>2556873601.5899997</v>
      </c>
      <c r="H16" s="62">
        <f t="shared" si="1"/>
        <v>3075523823.7199998</v>
      </c>
    </row>
    <row r="17" spans="1:8" s="354" customFormat="1">
      <c r="A17" s="389">
        <v>4.0999999999999996</v>
      </c>
      <c r="B17" s="391" t="s">
        <v>287</v>
      </c>
      <c r="C17" s="57">
        <v>0</v>
      </c>
      <c r="D17" s="57">
        <v>0</v>
      </c>
      <c r="E17" s="58">
        <f t="shared" si="2"/>
        <v>0</v>
      </c>
      <c r="F17" s="57">
        <v>0</v>
      </c>
      <c r="G17" s="57">
        <v>0</v>
      </c>
      <c r="H17" s="60">
        <f t="shared" si="1"/>
        <v>0</v>
      </c>
    </row>
    <row r="18" spans="1:8" s="354" customFormat="1">
      <c r="A18" s="389">
        <v>4.2</v>
      </c>
      <c r="B18" s="391" t="s">
        <v>288</v>
      </c>
      <c r="C18" s="57">
        <v>518650222.13000011</v>
      </c>
      <c r="D18" s="57">
        <v>2556873601.5899997</v>
      </c>
      <c r="E18" s="58">
        <f t="shared" si="2"/>
        <v>3075523823.7199998</v>
      </c>
      <c r="F18" s="57">
        <v>518650222.13000011</v>
      </c>
      <c r="G18" s="57">
        <v>2556873601.5899997</v>
      </c>
      <c r="H18" s="60">
        <f t="shared" si="1"/>
        <v>3075523823.7199998</v>
      </c>
    </row>
    <row r="19" spans="1:8" s="354" customFormat="1">
      <c r="A19" s="389">
        <v>5</v>
      </c>
      <c r="B19" s="390" t="s">
        <v>289</v>
      </c>
      <c r="C19" s="61">
        <f>SUM(C20,C21,C22,C28,C29,C30,C31)</f>
        <v>150466730.94999999</v>
      </c>
      <c r="D19" s="61">
        <f t="shared" ref="D19" si="7">SUM(D20,D21,D22,D28,D29,D30,D31)</f>
        <v>2494342128.0690246</v>
      </c>
      <c r="E19" s="61">
        <f>C19+D19</f>
        <v>2644808859.0190244</v>
      </c>
      <c r="F19" s="61">
        <f>SUM(F20,F21,F22,F28,F29,F30,F31)</f>
        <v>171791256</v>
      </c>
      <c r="G19" s="61">
        <f t="shared" ref="G19" si="8">SUM(G20,G21,G22,G28,G29,G30,G31)</f>
        <v>1223109584</v>
      </c>
      <c r="H19" s="62">
        <f>F19+G19</f>
        <v>1394900840</v>
      </c>
    </row>
    <row r="20" spans="1:8" s="354" customFormat="1">
      <c r="A20" s="389">
        <v>5.0999999999999996</v>
      </c>
      <c r="B20" s="391" t="s">
        <v>290</v>
      </c>
      <c r="C20" s="57">
        <v>5939198.5800000001</v>
      </c>
      <c r="D20" s="57">
        <v>34039472.57</v>
      </c>
      <c r="E20" s="58">
        <f t="shared" si="2"/>
        <v>39978671.149999999</v>
      </c>
      <c r="F20" s="57">
        <v>15295651</v>
      </c>
      <c r="G20" s="57">
        <v>9425272</v>
      </c>
      <c r="H20" s="60">
        <f>F20+G20</f>
        <v>24720923</v>
      </c>
    </row>
    <row r="21" spans="1:8" s="354" customFormat="1">
      <c r="A21" s="389">
        <v>5.2</v>
      </c>
      <c r="B21" s="391" t="s">
        <v>291</v>
      </c>
      <c r="C21" s="57">
        <v>81613423.980000004</v>
      </c>
      <c r="D21" s="57">
        <v>110791163.09999999</v>
      </c>
      <c r="E21" s="58">
        <f t="shared" si="2"/>
        <v>192404587.07999998</v>
      </c>
      <c r="F21" s="57">
        <v>36453141</v>
      </c>
      <c r="G21" s="57">
        <v>86046305</v>
      </c>
      <c r="H21" s="60">
        <f>F21+G21</f>
        <v>122499446</v>
      </c>
    </row>
    <row r="22" spans="1:8" s="354" customFormat="1">
      <c r="A22" s="389">
        <v>5.3</v>
      </c>
      <c r="B22" s="391" t="s">
        <v>292</v>
      </c>
      <c r="C22" s="58">
        <f>SUM(C23:C27)</f>
        <v>327246.44</v>
      </c>
      <c r="D22" s="58">
        <f t="shared" ref="D22" si="9">SUM(D23:D27)</f>
        <v>1440189918.3990247</v>
      </c>
      <c r="E22" s="58">
        <f t="shared" si="2"/>
        <v>1440517164.8390248</v>
      </c>
      <c r="F22" s="58">
        <f>SUM(F23:F27)</f>
        <v>323246</v>
      </c>
      <c r="G22" s="58">
        <f t="shared" ref="G22" si="10">SUM(G23:G27)</f>
        <v>722442670</v>
      </c>
      <c r="H22" s="60">
        <f t="shared" si="1"/>
        <v>722765916</v>
      </c>
    </row>
    <row r="23" spans="1:8" s="354" customFormat="1">
      <c r="A23" s="389" t="s">
        <v>293</v>
      </c>
      <c r="B23" s="397" t="s">
        <v>294</v>
      </c>
      <c r="C23" s="57">
        <v>169715.22</v>
      </c>
      <c r="D23" s="57">
        <v>478835389.57952476</v>
      </c>
      <c r="E23" s="58">
        <f t="shared" si="2"/>
        <v>479005104.79952478</v>
      </c>
      <c r="F23" s="57">
        <v>323246</v>
      </c>
      <c r="G23" s="57">
        <v>537879611</v>
      </c>
      <c r="H23" s="60">
        <f t="shared" si="1"/>
        <v>538202857</v>
      </c>
    </row>
    <row r="24" spans="1:8" s="354" customFormat="1">
      <c r="A24" s="389" t="s">
        <v>295</v>
      </c>
      <c r="B24" s="397" t="s">
        <v>296</v>
      </c>
      <c r="C24" s="57">
        <v>11000</v>
      </c>
      <c r="D24" s="57">
        <v>262313899.20999998</v>
      </c>
      <c r="E24" s="58">
        <f t="shared" si="2"/>
        <v>262324899.20999998</v>
      </c>
      <c r="F24" s="57">
        <v>0</v>
      </c>
      <c r="G24" s="57">
        <v>119635125</v>
      </c>
      <c r="H24" s="60">
        <f t="shared" si="1"/>
        <v>119635125</v>
      </c>
    </row>
    <row r="25" spans="1:8" s="354" customFormat="1">
      <c r="A25" s="389" t="s">
        <v>297</v>
      </c>
      <c r="B25" s="398" t="s">
        <v>298</v>
      </c>
      <c r="C25" s="57">
        <v>0</v>
      </c>
      <c r="D25" s="57">
        <v>16153174.284499999</v>
      </c>
      <c r="E25" s="58">
        <f t="shared" si="2"/>
        <v>16153174.284499999</v>
      </c>
      <c r="F25" s="57">
        <v>0</v>
      </c>
      <c r="G25" s="57">
        <v>35677201</v>
      </c>
      <c r="H25" s="60">
        <f t="shared" si="1"/>
        <v>35677201</v>
      </c>
    </row>
    <row r="26" spans="1:8" s="354" customFormat="1">
      <c r="A26" s="389" t="s">
        <v>299</v>
      </c>
      <c r="B26" s="397" t="s">
        <v>300</v>
      </c>
      <c r="C26" s="57">
        <v>0</v>
      </c>
      <c r="D26" s="57">
        <v>51511043.414999992</v>
      </c>
      <c r="E26" s="58">
        <f t="shared" si="2"/>
        <v>51511043.414999992</v>
      </c>
      <c r="F26" s="57">
        <v>0</v>
      </c>
      <c r="G26" s="57">
        <v>23789756</v>
      </c>
      <c r="H26" s="60">
        <f t="shared" si="1"/>
        <v>23789756</v>
      </c>
    </row>
    <row r="27" spans="1:8" s="354" customFormat="1">
      <c r="A27" s="389" t="s">
        <v>301</v>
      </c>
      <c r="B27" s="397" t="s">
        <v>302</v>
      </c>
      <c r="C27" s="57">
        <v>146531.22</v>
      </c>
      <c r="D27" s="57">
        <v>631376411.90999997</v>
      </c>
      <c r="E27" s="58">
        <f t="shared" si="2"/>
        <v>631522943.13</v>
      </c>
      <c r="F27" s="57">
        <v>0</v>
      </c>
      <c r="G27" s="57">
        <v>5460977</v>
      </c>
      <c r="H27" s="60">
        <f t="shared" si="1"/>
        <v>5460977</v>
      </c>
    </row>
    <row r="28" spans="1:8" s="354" customFormat="1">
      <c r="A28" s="389">
        <v>5.4</v>
      </c>
      <c r="B28" s="391" t="s">
        <v>303</v>
      </c>
      <c r="C28" s="57">
        <v>4841663.95</v>
      </c>
      <c r="D28" s="57">
        <v>180968272.5</v>
      </c>
      <c r="E28" s="58">
        <f t="shared" si="2"/>
        <v>185809936.44999999</v>
      </c>
      <c r="F28" s="57">
        <v>131766</v>
      </c>
      <c r="G28" s="57">
        <v>142604803</v>
      </c>
      <c r="H28" s="60">
        <f t="shared" si="1"/>
        <v>142736569</v>
      </c>
    </row>
    <row r="29" spans="1:8" s="354" customFormat="1">
      <c r="A29" s="389">
        <v>5.5</v>
      </c>
      <c r="B29" s="391" t="s">
        <v>304</v>
      </c>
      <c r="C29" s="57">
        <v>10000000</v>
      </c>
      <c r="D29" s="57">
        <v>209386100</v>
      </c>
      <c r="E29" s="58">
        <f t="shared" si="2"/>
        <v>219386100</v>
      </c>
      <c r="F29" s="57">
        <v>0</v>
      </c>
      <c r="G29" s="57">
        <v>48056100</v>
      </c>
      <c r="H29" s="60">
        <f t="shared" si="1"/>
        <v>48056100</v>
      </c>
    </row>
    <row r="30" spans="1:8" s="354" customFormat="1">
      <c r="A30" s="389">
        <v>5.6</v>
      </c>
      <c r="B30" s="391" t="s">
        <v>305</v>
      </c>
      <c r="C30" s="57">
        <v>9000000</v>
      </c>
      <c r="D30" s="57">
        <v>213136670.40000001</v>
      </c>
      <c r="E30" s="58">
        <f t="shared" si="2"/>
        <v>222136670.40000001</v>
      </c>
      <c r="F30" s="57">
        <v>92000000</v>
      </c>
      <c r="G30" s="57">
        <v>153409803</v>
      </c>
      <c r="H30" s="60">
        <f t="shared" si="1"/>
        <v>245409803</v>
      </c>
    </row>
    <row r="31" spans="1:8" s="354" customFormat="1">
      <c r="A31" s="389">
        <v>5.7</v>
      </c>
      <c r="B31" s="391" t="s">
        <v>306</v>
      </c>
      <c r="C31" s="57">
        <v>38745198</v>
      </c>
      <c r="D31" s="57">
        <v>305830531.10000002</v>
      </c>
      <c r="E31" s="58">
        <f t="shared" si="2"/>
        <v>344575729.10000002</v>
      </c>
      <c r="F31" s="57">
        <v>27587452</v>
      </c>
      <c r="G31" s="57">
        <v>61124631</v>
      </c>
      <c r="H31" s="60">
        <f t="shared" si="1"/>
        <v>88712083</v>
      </c>
    </row>
    <row r="32" spans="1:8" s="354" customFormat="1">
      <c r="A32" s="389">
        <v>6</v>
      </c>
      <c r="B32" s="390" t="s">
        <v>307</v>
      </c>
      <c r="C32" s="61">
        <f>SUM(C33:C39)</f>
        <v>172101921.50999999</v>
      </c>
      <c r="D32" s="61">
        <f>SUM(D33:D39)</f>
        <v>425090805.75999999</v>
      </c>
      <c r="E32" s="61">
        <f t="shared" si="2"/>
        <v>597192727.26999998</v>
      </c>
      <c r="F32" s="61">
        <f>SUM(F33:F39)</f>
        <v>142168790</v>
      </c>
      <c r="G32" s="61">
        <f>SUM(G33:G39)</f>
        <v>285458077</v>
      </c>
      <c r="H32" s="62">
        <f t="shared" si="1"/>
        <v>427626867</v>
      </c>
    </row>
    <row r="33" spans="1:8" s="354" customFormat="1" ht="25.5">
      <c r="A33" s="389">
        <v>6.1</v>
      </c>
      <c r="B33" s="391" t="s">
        <v>371</v>
      </c>
      <c r="C33" s="57">
        <v>91737864.50999999</v>
      </c>
      <c r="D33" s="57">
        <v>199680837.5</v>
      </c>
      <c r="E33" s="58">
        <f t="shared" si="2"/>
        <v>291418702.00999999</v>
      </c>
      <c r="F33" s="57">
        <v>40131513</v>
      </c>
      <c r="G33" s="57">
        <v>150184836</v>
      </c>
      <c r="H33" s="60">
        <f t="shared" si="1"/>
        <v>190316349</v>
      </c>
    </row>
    <row r="34" spans="1:8" s="354" customFormat="1" ht="25.5">
      <c r="A34" s="389">
        <v>6.2</v>
      </c>
      <c r="B34" s="391" t="s">
        <v>308</v>
      </c>
      <c r="C34" s="57">
        <v>80364057</v>
      </c>
      <c r="D34" s="57">
        <v>225409968.25999999</v>
      </c>
      <c r="E34" s="58">
        <f t="shared" si="2"/>
        <v>305774025.25999999</v>
      </c>
      <c r="F34" s="57">
        <v>72037277</v>
      </c>
      <c r="G34" s="57">
        <v>135273241</v>
      </c>
      <c r="H34" s="60">
        <f t="shared" si="1"/>
        <v>207310518</v>
      </c>
    </row>
    <row r="35" spans="1:8" s="354" customFormat="1" ht="25.5">
      <c r="A35" s="389">
        <v>6.3</v>
      </c>
      <c r="B35" s="391" t="s">
        <v>309</v>
      </c>
      <c r="C35" s="57">
        <v>0</v>
      </c>
      <c r="D35" s="57">
        <v>0</v>
      </c>
      <c r="E35" s="58">
        <f t="shared" si="2"/>
        <v>0</v>
      </c>
      <c r="F35" s="57">
        <v>0</v>
      </c>
      <c r="G35" s="57">
        <v>0</v>
      </c>
      <c r="H35" s="60">
        <f t="shared" si="1"/>
        <v>0</v>
      </c>
    </row>
    <row r="36" spans="1:8" s="354" customFormat="1">
      <c r="A36" s="389">
        <v>6.4</v>
      </c>
      <c r="B36" s="391" t="s">
        <v>310</v>
      </c>
      <c r="C36" s="57">
        <v>0</v>
      </c>
      <c r="D36" s="57">
        <v>0</v>
      </c>
      <c r="E36" s="58">
        <f t="shared" si="2"/>
        <v>0</v>
      </c>
      <c r="F36" s="57">
        <v>0</v>
      </c>
      <c r="G36" s="57">
        <v>0</v>
      </c>
      <c r="H36" s="60">
        <f t="shared" si="1"/>
        <v>0</v>
      </c>
    </row>
    <row r="37" spans="1:8" s="354" customFormat="1">
      <c r="A37" s="389">
        <v>6.5</v>
      </c>
      <c r="B37" s="391" t="s">
        <v>311</v>
      </c>
      <c r="C37" s="57">
        <v>0</v>
      </c>
      <c r="D37" s="57">
        <v>0</v>
      </c>
      <c r="E37" s="58">
        <f t="shared" si="2"/>
        <v>0</v>
      </c>
      <c r="F37" s="57">
        <v>30000000</v>
      </c>
      <c r="G37" s="57">
        <v>0</v>
      </c>
      <c r="H37" s="60">
        <f t="shared" si="1"/>
        <v>30000000</v>
      </c>
    </row>
    <row r="38" spans="1:8" s="354" customFormat="1" ht="25.5">
      <c r="A38" s="389">
        <v>6.6</v>
      </c>
      <c r="B38" s="391" t="s">
        <v>312</v>
      </c>
      <c r="C38" s="57">
        <v>0</v>
      </c>
      <c r="D38" s="57">
        <v>0</v>
      </c>
      <c r="E38" s="58">
        <f t="shared" si="2"/>
        <v>0</v>
      </c>
      <c r="F38" s="57">
        <v>0</v>
      </c>
      <c r="G38" s="57">
        <v>0</v>
      </c>
      <c r="H38" s="60">
        <f t="shared" si="1"/>
        <v>0</v>
      </c>
    </row>
    <row r="39" spans="1:8" s="354" customFormat="1" ht="25.5">
      <c r="A39" s="389">
        <v>6.7</v>
      </c>
      <c r="B39" s="391" t="s">
        <v>313</v>
      </c>
      <c r="C39" s="57">
        <v>0</v>
      </c>
      <c r="D39" s="57">
        <v>0</v>
      </c>
      <c r="E39" s="58">
        <f t="shared" si="2"/>
        <v>0</v>
      </c>
      <c r="F39" s="57">
        <v>0</v>
      </c>
      <c r="G39" s="57">
        <v>0</v>
      </c>
      <c r="H39" s="60">
        <f t="shared" si="1"/>
        <v>0</v>
      </c>
    </row>
    <row r="40" spans="1:8" s="354" customFormat="1">
      <c r="A40" s="389">
        <v>7</v>
      </c>
      <c r="B40" s="390" t="s">
        <v>314</v>
      </c>
      <c r="C40" s="61">
        <f>SUM(C41:C44)-C41-C42</f>
        <v>110190925.71999973</v>
      </c>
      <c r="D40" s="61">
        <f>SUM(D41:D44)-D41-D42</f>
        <v>2025156.6545747099</v>
      </c>
      <c r="E40" s="61">
        <f t="shared" si="2"/>
        <v>112216082.37457444</v>
      </c>
      <c r="F40" s="61">
        <f>SUM(F41:F44)-F41-F42</f>
        <v>72815145.719999611</v>
      </c>
      <c r="G40" s="61">
        <f>SUM(G41:G44)-G41-G42</f>
        <v>961530.71242800006</v>
      </c>
      <c r="H40" s="62">
        <f t="shared" si="1"/>
        <v>73776676.432427615</v>
      </c>
    </row>
    <row r="41" spans="1:8" s="354" customFormat="1" ht="25.5">
      <c r="A41" s="389">
        <v>7.1</v>
      </c>
      <c r="B41" s="391" t="s">
        <v>315</v>
      </c>
      <c r="C41" s="57">
        <v>179672.4</v>
      </c>
      <c r="D41" s="57">
        <v>0</v>
      </c>
      <c r="E41" s="58">
        <f t="shared" si="2"/>
        <v>179672.4</v>
      </c>
      <c r="F41" s="57">
        <v>115221.91</v>
      </c>
      <c r="G41" s="57">
        <v>0</v>
      </c>
      <c r="H41" s="60">
        <f t="shared" si="1"/>
        <v>115221.91</v>
      </c>
    </row>
    <row r="42" spans="1:8" s="354" customFormat="1" ht="25.5">
      <c r="A42" s="389">
        <v>7.2</v>
      </c>
      <c r="B42" s="391" t="s">
        <v>316</v>
      </c>
      <c r="C42" s="57">
        <v>0</v>
      </c>
      <c r="D42" s="57">
        <v>0</v>
      </c>
      <c r="E42" s="58">
        <f t="shared" si="2"/>
        <v>0</v>
      </c>
      <c r="F42" s="57">
        <v>0</v>
      </c>
      <c r="G42" s="57">
        <v>0</v>
      </c>
      <c r="H42" s="60">
        <f t="shared" si="1"/>
        <v>0</v>
      </c>
    </row>
    <row r="43" spans="1:8" s="354" customFormat="1" ht="25.5">
      <c r="A43" s="389">
        <v>7.3</v>
      </c>
      <c r="B43" s="391" t="s">
        <v>317</v>
      </c>
      <c r="C43" s="57">
        <v>110190925.71999973</v>
      </c>
      <c r="D43" s="57">
        <v>2025156.6545747099</v>
      </c>
      <c r="E43" s="58">
        <f t="shared" si="2"/>
        <v>112216082.37457444</v>
      </c>
      <c r="F43" s="57">
        <v>72815145.719999611</v>
      </c>
      <c r="G43" s="57">
        <v>961530.71242800006</v>
      </c>
      <c r="H43" s="60">
        <f t="shared" si="1"/>
        <v>73776676.432427615</v>
      </c>
    </row>
    <row r="44" spans="1:8" s="354" customFormat="1" ht="25.5">
      <c r="A44" s="389">
        <v>7.4</v>
      </c>
      <c r="B44" s="391" t="s">
        <v>318</v>
      </c>
      <c r="C44" s="57">
        <v>0</v>
      </c>
      <c r="D44" s="57">
        <v>0</v>
      </c>
      <c r="E44" s="58">
        <f t="shared" si="2"/>
        <v>0</v>
      </c>
      <c r="F44" s="57">
        <v>0</v>
      </c>
      <c r="G44" s="57">
        <v>0</v>
      </c>
      <c r="H44" s="60">
        <f t="shared" si="1"/>
        <v>0</v>
      </c>
    </row>
    <row r="45" spans="1:8" s="354" customFormat="1">
      <c r="A45" s="389">
        <v>8</v>
      </c>
      <c r="B45" s="390" t="s">
        <v>319</v>
      </c>
      <c r="C45" s="61">
        <f>SUM(C46:C52)</f>
        <v>2928773.8696236759</v>
      </c>
      <c r="D45" s="61">
        <f t="shared" ref="D45" si="11">SUM(D46:D52)</f>
        <v>54195346.861369073</v>
      </c>
      <c r="E45" s="61">
        <f t="shared" si="2"/>
        <v>57124120.730992749</v>
      </c>
      <c r="F45" s="61">
        <f t="shared" ref="F45:G45" si="12">SUM(F46:F52)</f>
        <v>9409853.8553472031</v>
      </c>
      <c r="G45" s="61">
        <f t="shared" si="12"/>
        <v>42033608.931921996</v>
      </c>
      <c r="H45" s="62">
        <f t="shared" si="1"/>
        <v>51443462.787269197</v>
      </c>
    </row>
    <row r="46" spans="1:8" s="354" customFormat="1">
      <c r="A46" s="389">
        <v>8.1</v>
      </c>
      <c r="B46" s="391" t="s">
        <v>320</v>
      </c>
      <c r="C46" s="57">
        <v>0</v>
      </c>
      <c r="D46" s="57">
        <v>0</v>
      </c>
      <c r="E46" s="58">
        <f t="shared" si="2"/>
        <v>0</v>
      </c>
      <c r="F46" s="57">
        <v>0</v>
      </c>
      <c r="G46" s="57">
        <v>0</v>
      </c>
      <c r="H46" s="60">
        <f t="shared" si="1"/>
        <v>0</v>
      </c>
    </row>
    <row r="47" spans="1:8" s="354" customFormat="1">
      <c r="A47" s="389">
        <v>8.1999999999999993</v>
      </c>
      <c r="B47" s="391" t="s">
        <v>321</v>
      </c>
      <c r="C47" s="57">
        <v>479467.36962367583</v>
      </c>
      <c r="D47" s="57">
        <v>10119991.74614026</v>
      </c>
      <c r="E47" s="58">
        <f t="shared" si="2"/>
        <v>10599459.115763936</v>
      </c>
      <c r="F47" s="57">
        <v>2218751.3553472031</v>
      </c>
      <c r="G47" s="57">
        <v>8188996.3864732003</v>
      </c>
      <c r="H47" s="60">
        <f t="shared" si="1"/>
        <v>10407747.741820402</v>
      </c>
    </row>
    <row r="48" spans="1:8" s="354" customFormat="1">
      <c r="A48" s="389">
        <v>8.3000000000000007</v>
      </c>
      <c r="B48" s="391" t="s">
        <v>322</v>
      </c>
      <c r="C48" s="57">
        <v>430433</v>
      </c>
      <c r="D48" s="57">
        <v>9196877.5688702632</v>
      </c>
      <c r="E48" s="58">
        <f t="shared" si="2"/>
        <v>9627310.5688702632</v>
      </c>
      <c r="F48" s="57">
        <v>1306098</v>
      </c>
      <c r="G48" s="57">
        <v>7143465.4563311981</v>
      </c>
      <c r="H48" s="60">
        <f t="shared" si="1"/>
        <v>8449563.4563311972</v>
      </c>
    </row>
    <row r="49" spans="1:8" s="354" customFormat="1">
      <c r="A49" s="389">
        <v>8.4</v>
      </c>
      <c r="B49" s="391" t="s">
        <v>323</v>
      </c>
      <c r="C49" s="57">
        <v>387488</v>
      </c>
      <c r="D49" s="57">
        <v>8202004.7194852633</v>
      </c>
      <c r="E49" s="58">
        <f t="shared" si="2"/>
        <v>8589492.7194852643</v>
      </c>
      <c r="F49" s="57">
        <v>1249760</v>
      </c>
      <c r="G49" s="57">
        <v>6393965.0840951996</v>
      </c>
      <c r="H49" s="60">
        <f t="shared" si="1"/>
        <v>7643725.0840951996</v>
      </c>
    </row>
    <row r="50" spans="1:8" s="354" customFormat="1">
      <c r="A50" s="389">
        <v>8.5</v>
      </c>
      <c r="B50" s="391" t="s">
        <v>324</v>
      </c>
      <c r="C50" s="57">
        <v>368788</v>
      </c>
      <c r="D50" s="57">
        <v>6440916.7798052635</v>
      </c>
      <c r="E50" s="58">
        <f t="shared" si="2"/>
        <v>6809704.7798052635</v>
      </c>
      <c r="F50" s="57">
        <v>1178174</v>
      </c>
      <c r="G50" s="57">
        <v>5562326.9518191991</v>
      </c>
      <c r="H50" s="60">
        <f t="shared" si="1"/>
        <v>6740500.9518191991</v>
      </c>
    </row>
    <row r="51" spans="1:8" s="354" customFormat="1">
      <c r="A51" s="389">
        <v>8.6</v>
      </c>
      <c r="B51" s="391" t="s">
        <v>325</v>
      </c>
      <c r="C51" s="57">
        <v>332568</v>
      </c>
      <c r="D51" s="57">
        <v>5544581.6959692659</v>
      </c>
      <c r="E51" s="58">
        <f t="shared" si="2"/>
        <v>5877149.6959692659</v>
      </c>
      <c r="F51" s="57">
        <v>1016724</v>
      </c>
      <c r="G51" s="57">
        <v>4090988.5242031999</v>
      </c>
      <c r="H51" s="60">
        <f t="shared" si="1"/>
        <v>5107712.5242031999</v>
      </c>
    </row>
    <row r="52" spans="1:8" s="354" customFormat="1">
      <c r="A52" s="389">
        <v>8.6999999999999993</v>
      </c>
      <c r="B52" s="391" t="s">
        <v>326</v>
      </c>
      <c r="C52" s="57">
        <v>930029.5</v>
      </c>
      <c r="D52" s="57">
        <v>14690974.351098755</v>
      </c>
      <c r="E52" s="58">
        <f t="shared" si="2"/>
        <v>15621003.851098755</v>
      </c>
      <c r="F52" s="57">
        <v>2440346.5</v>
      </c>
      <c r="G52" s="57">
        <v>10653866.529000001</v>
      </c>
      <c r="H52" s="60">
        <f t="shared" si="1"/>
        <v>13094213.029000001</v>
      </c>
    </row>
    <row r="53" spans="1:8" s="354" customFormat="1" ht="15.75" thickBot="1">
      <c r="A53" s="212">
        <v>9</v>
      </c>
      <c r="B53" s="392" t="s">
        <v>327</v>
      </c>
      <c r="C53" s="69">
        <v>480025</v>
      </c>
      <c r="D53" s="69">
        <v>4545116</v>
      </c>
      <c r="E53" s="69">
        <f t="shared" si="2"/>
        <v>5025141</v>
      </c>
      <c r="F53" s="69">
        <v>2628331.15</v>
      </c>
      <c r="G53" s="69">
        <v>5964964.1778160017</v>
      </c>
      <c r="H53" s="70">
        <f t="shared" si="1"/>
        <v>8593295.3278160021</v>
      </c>
    </row>
  </sheetData>
  <mergeCells count="4">
    <mergeCell ref="A5:A6"/>
    <mergeCell ref="B5:B6"/>
    <mergeCell ref="C5:E5"/>
    <mergeCell ref="F5:H5"/>
  </mergeCells>
  <dataValidations count="1">
    <dataValidation type="date" operator="greaterThanOrEqual" allowBlank="1" showInputMessage="1" showErrorMessage="1" error="Date" promptTitle="Reporting Period" sqref="B2">
      <formula1>36526</formula1>
    </dataValidation>
  </dataValidation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I19" sqref="I19"/>
    </sheetView>
  </sheetViews>
  <sheetFormatPr defaultColWidth="9.140625" defaultRowHeight="12.75"/>
  <cols>
    <col min="1" max="1" width="9.42578125" style="85" bestFit="1" customWidth="1"/>
    <col min="2" max="2" width="90.85546875" style="85" customWidth="1"/>
    <col min="3" max="4" width="14.85546875" style="85" customWidth="1"/>
    <col min="5" max="11" width="9.7109375" style="86" customWidth="1"/>
    <col min="12" max="16384" width="9.140625" style="86"/>
  </cols>
  <sheetData>
    <row r="1" spans="1:8">
      <c r="A1" s="83" t="s">
        <v>190</v>
      </c>
      <c r="B1" s="84" t="str">
        <f>Info!C2</f>
        <v>სს ”ლიბერთი ბანკი”</v>
      </c>
      <c r="C1" s="84"/>
    </row>
    <row r="2" spans="1:8">
      <c r="A2" s="83" t="s">
        <v>191</v>
      </c>
      <c r="B2" s="152">
        <v>43921</v>
      </c>
      <c r="C2" s="87"/>
      <c r="D2" s="88"/>
      <c r="E2" s="370"/>
      <c r="F2" s="370"/>
      <c r="G2" s="370"/>
      <c r="H2" s="370"/>
    </row>
    <row r="3" spans="1:8">
      <c r="A3" s="83"/>
      <c r="B3" s="84"/>
      <c r="C3" s="87"/>
      <c r="D3" s="88"/>
      <c r="E3" s="370"/>
      <c r="F3" s="370"/>
      <c r="G3" s="370"/>
      <c r="H3" s="370"/>
    </row>
    <row r="4" spans="1:8" ht="15" customHeight="1" thickBot="1">
      <c r="A4" s="371" t="s">
        <v>334</v>
      </c>
      <c r="B4" s="372" t="s">
        <v>189</v>
      </c>
      <c r="C4" s="371"/>
      <c r="D4" s="378" t="s">
        <v>94</v>
      </c>
    </row>
    <row r="5" spans="1:8" ht="15" customHeight="1">
      <c r="A5" s="373" t="s">
        <v>26</v>
      </c>
      <c r="B5" s="374"/>
      <c r="C5" s="108" t="s">
        <v>492</v>
      </c>
      <c r="D5" s="109" t="s">
        <v>493</v>
      </c>
    </row>
    <row r="6" spans="1:8" ht="15" customHeight="1">
      <c r="A6" s="379">
        <v>1</v>
      </c>
      <c r="B6" s="380" t="s">
        <v>194</v>
      </c>
      <c r="C6" s="381">
        <f>C7+C9+C10</f>
        <v>1435994606.2166843</v>
      </c>
      <c r="D6" s="382">
        <f>D7+D9+D10</f>
        <v>1390536796.7404873</v>
      </c>
    </row>
    <row r="7" spans="1:8" ht="15" customHeight="1">
      <c r="A7" s="379">
        <v>1.1000000000000001</v>
      </c>
      <c r="B7" s="375" t="s">
        <v>481</v>
      </c>
      <c r="C7" s="435">
        <f>1420365777.83082-23500000</f>
        <v>1396865777.8308201</v>
      </c>
      <c r="D7" s="436">
        <v>1358398134.7717373</v>
      </c>
    </row>
    <row r="8" spans="1:8" ht="25.5">
      <c r="A8" s="379" t="s">
        <v>254</v>
      </c>
      <c r="B8" s="376" t="s">
        <v>328</v>
      </c>
      <c r="C8" s="435">
        <v>0</v>
      </c>
      <c r="D8" s="436">
        <v>0</v>
      </c>
    </row>
    <row r="9" spans="1:8" ht="15" customHeight="1">
      <c r="A9" s="379">
        <v>1.2</v>
      </c>
      <c r="B9" s="375" t="s">
        <v>22</v>
      </c>
      <c r="C9" s="435">
        <v>24841004.886264306</v>
      </c>
      <c r="D9" s="436">
        <v>19332413.008749999</v>
      </c>
    </row>
    <row r="10" spans="1:8" ht="15" customHeight="1">
      <c r="A10" s="379">
        <v>1.3</v>
      </c>
      <c r="B10" s="383" t="s">
        <v>77</v>
      </c>
      <c r="C10" s="437">
        <v>14287823.499600001</v>
      </c>
      <c r="D10" s="436">
        <v>12806248.960000001</v>
      </c>
    </row>
    <row r="11" spans="1:8" ht="15" customHeight="1">
      <c r="A11" s="379">
        <v>2</v>
      </c>
      <c r="B11" s="380" t="s">
        <v>195</v>
      </c>
      <c r="C11" s="435">
        <v>12991351.009206977</v>
      </c>
      <c r="D11" s="436">
        <v>11395735.21605056</v>
      </c>
    </row>
    <row r="12" spans="1:8" ht="15" customHeight="1">
      <c r="A12" s="384">
        <v>3</v>
      </c>
      <c r="B12" s="385" t="s">
        <v>193</v>
      </c>
      <c r="C12" s="437">
        <v>400856479.99999988</v>
      </c>
      <c r="D12" s="438">
        <v>400856479.99999988</v>
      </c>
    </row>
    <row r="13" spans="1:8" ht="15" customHeight="1" thickBot="1">
      <c r="A13" s="344">
        <v>4</v>
      </c>
      <c r="B13" s="386" t="s">
        <v>255</v>
      </c>
      <c r="C13" s="387">
        <f>C6+C11+C12</f>
        <v>1849842437.2258911</v>
      </c>
      <c r="D13" s="388">
        <f>D6+D11+D12</f>
        <v>1802789011.9565377</v>
      </c>
    </row>
    <row r="14" spans="1:8">
      <c r="B14" s="175"/>
    </row>
    <row r="15" spans="1:8" ht="25.5">
      <c r="B15" s="377" t="s">
        <v>482</v>
      </c>
    </row>
    <row r="16" spans="1:8">
      <c r="B16" s="377"/>
    </row>
    <row r="17" spans="2:2">
      <c r="B17" s="377"/>
    </row>
    <row r="18" spans="2:2">
      <c r="B18" s="377"/>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H26" sqref="H26"/>
    </sheetView>
  </sheetViews>
  <sheetFormatPr defaultColWidth="9.140625" defaultRowHeight="15"/>
  <cols>
    <col min="1" max="1" width="9.42578125" style="85" bestFit="1" customWidth="1"/>
    <col min="2" max="2" width="85.42578125" style="85" customWidth="1"/>
    <col min="3" max="3" width="14.28515625" style="85" customWidth="1"/>
    <col min="4" max="16384" width="9.140625" style="118"/>
  </cols>
  <sheetData>
    <row r="1" spans="1:3">
      <c r="A1" s="85" t="s">
        <v>190</v>
      </c>
      <c r="B1" s="85" t="str">
        <f>Info!C2</f>
        <v>სს ”ლიბერთი ბანკი”</v>
      </c>
    </row>
    <row r="2" spans="1:3">
      <c r="A2" s="85" t="s">
        <v>191</v>
      </c>
      <c r="B2" s="152">
        <v>43921</v>
      </c>
    </row>
    <row r="4" spans="1:3" ht="16.5" customHeight="1" thickBot="1">
      <c r="A4" s="122" t="s">
        <v>335</v>
      </c>
      <c r="B4" s="123" t="s">
        <v>150</v>
      </c>
      <c r="C4" s="124"/>
    </row>
    <row r="5" spans="1:3">
      <c r="A5" s="125"/>
      <c r="B5" s="501" t="s">
        <v>151</v>
      </c>
      <c r="C5" s="502"/>
    </row>
    <row r="6" spans="1:3">
      <c r="A6" s="110">
        <v>1</v>
      </c>
      <c r="B6" s="111" t="s">
        <v>489</v>
      </c>
      <c r="C6" s="119"/>
    </row>
    <row r="7" spans="1:3">
      <c r="A7" s="110">
        <v>2</v>
      </c>
      <c r="B7" s="111" t="s">
        <v>497</v>
      </c>
      <c r="C7" s="119"/>
    </row>
    <row r="8" spans="1:3">
      <c r="A8" s="110">
        <v>3</v>
      </c>
      <c r="B8" s="111" t="s">
        <v>498</v>
      </c>
      <c r="C8" s="119"/>
    </row>
    <row r="9" spans="1:3">
      <c r="A9" s="110">
        <v>4</v>
      </c>
      <c r="B9" s="111" t="s">
        <v>499</v>
      </c>
      <c r="C9" s="119"/>
    </row>
    <row r="10" spans="1:3">
      <c r="A10" s="126"/>
      <c r="B10" s="503"/>
      <c r="C10" s="504"/>
    </row>
    <row r="11" spans="1:3">
      <c r="A11" s="126"/>
      <c r="B11" s="505" t="s">
        <v>152</v>
      </c>
      <c r="C11" s="506"/>
    </row>
    <row r="12" spans="1:3">
      <c r="A12" s="110">
        <v>1</v>
      </c>
      <c r="B12" s="111" t="s">
        <v>490</v>
      </c>
      <c r="C12" s="127"/>
    </row>
    <row r="13" spans="1:3">
      <c r="A13" s="110">
        <v>2</v>
      </c>
      <c r="B13" s="111" t="s">
        <v>500</v>
      </c>
      <c r="C13" s="127"/>
    </row>
    <row r="14" spans="1:3">
      <c r="A14" s="110">
        <v>3</v>
      </c>
      <c r="B14" s="111" t="s">
        <v>501</v>
      </c>
      <c r="C14" s="127"/>
    </row>
    <row r="15" spans="1:3">
      <c r="A15" s="110">
        <v>4</v>
      </c>
      <c r="B15" s="111" t="s">
        <v>502</v>
      </c>
      <c r="C15" s="127"/>
    </row>
    <row r="16" spans="1:3">
      <c r="A16" s="110">
        <v>5</v>
      </c>
      <c r="B16" s="111" t="s">
        <v>503</v>
      </c>
      <c r="C16" s="127"/>
    </row>
    <row r="17" spans="1:3">
      <c r="A17" s="110"/>
      <c r="B17" s="112"/>
      <c r="C17" s="127"/>
    </row>
    <row r="18" spans="1:3">
      <c r="A18" s="126"/>
      <c r="B18" s="507" t="s">
        <v>153</v>
      </c>
      <c r="C18" s="508"/>
    </row>
    <row r="19" spans="1:3">
      <c r="A19" s="110">
        <v>1</v>
      </c>
      <c r="B19" s="111" t="s">
        <v>504</v>
      </c>
      <c r="C19" s="113">
        <v>0.91985390060000005</v>
      </c>
    </row>
    <row r="20" spans="1:3">
      <c r="A20" s="110">
        <v>2</v>
      </c>
      <c r="B20" s="111" t="s">
        <v>505</v>
      </c>
      <c r="C20" s="113">
        <v>4.2505497029999999E-2</v>
      </c>
    </row>
    <row r="21" spans="1:3">
      <c r="A21" s="110">
        <v>3</v>
      </c>
      <c r="B21" s="111" t="s">
        <v>506</v>
      </c>
      <c r="C21" s="113">
        <v>1.073461077E-2</v>
      </c>
    </row>
    <row r="22" spans="1:3">
      <c r="A22" s="110">
        <v>4</v>
      </c>
      <c r="B22" s="114" t="s">
        <v>507</v>
      </c>
      <c r="C22" s="113">
        <v>2.6905991600000002E-2</v>
      </c>
    </row>
    <row r="23" spans="1:3" ht="15.75" customHeight="1">
      <c r="A23" s="126"/>
      <c r="B23" s="128"/>
      <c r="C23" s="119"/>
    </row>
    <row r="24" spans="1:3" ht="24.75" customHeight="1">
      <c r="A24" s="126"/>
      <c r="B24" s="507" t="s">
        <v>275</v>
      </c>
      <c r="C24" s="508"/>
    </row>
    <row r="25" spans="1:3">
      <c r="A25" s="110">
        <v>1</v>
      </c>
      <c r="B25" s="112" t="s">
        <v>489</v>
      </c>
      <c r="C25" s="113">
        <v>0.30661796686666698</v>
      </c>
    </row>
    <row r="26" spans="1:3">
      <c r="A26" s="115">
        <v>2</v>
      </c>
      <c r="B26" s="116" t="s">
        <v>508</v>
      </c>
      <c r="C26" s="117">
        <v>0.30661796686666698</v>
      </c>
    </row>
    <row r="27" spans="1:3">
      <c r="A27" s="115">
        <v>3</v>
      </c>
      <c r="B27" s="116" t="s">
        <v>509</v>
      </c>
      <c r="C27" s="117">
        <v>0.30661796686666698</v>
      </c>
    </row>
    <row r="28" spans="1:3">
      <c r="A28" s="115"/>
      <c r="B28" s="116"/>
      <c r="C28" s="120"/>
    </row>
    <row r="29" spans="1:3" ht="15.75" thickBot="1">
      <c r="A29" s="129"/>
      <c r="B29" s="130"/>
      <c r="C29" s="121"/>
    </row>
  </sheetData>
  <mergeCells count="5">
    <mergeCell ref="B5:C5"/>
    <mergeCell ref="B10:C10"/>
    <mergeCell ref="B11:C11"/>
    <mergeCell ref="B24:C24"/>
    <mergeCell ref="B18:C18"/>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E26" sqref="E26"/>
    </sheetView>
  </sheetViews>
  <sheetFormatPr defaultColWidth="9.140625" defaultRowHeight="15"/>
  <cols>
    <col min="1" max="1" width="9.42578125" style="85" bestFit="1" customWidth="1"/>
    <col min="2" max="2" width="47.42578125" style="85" customWidth="1"/>
    <col min="3" max="3" width="25.42578125" style="85" customWidth="1"/>
    <col min="4" max="4" width="20.7109375" style="85" customWidth="1"/>
    <col min="5" max="5" width="19.42578125" style="85" customWidth="1"/>
    <col min="6" max="6" width="12" style="118" bestFit="1" customWidth="1"/>
    <col min="7" max="7" width="12.42578125" style="118" bestFit="1" customWidth="1"/>
    <col min="8" max="16384" width="9.140625" style="118"/>
  </cols>
  <sheetData>
    <row r="1" spans="1:7">
      <c r="A1" s="83" t="s">
        <v>190</v>
      </c>
      <c r="B1" s="84" t="str">
        <f>Info!C2</f>
        <v>სს ”ლიბერთი ბანკი”</v>
      </c>
    </row>
    <row r="2" spans="1:7" s="267" customFormat="1" ht="15.75" customHeight="1">
      <c r="A2" s="267" t="s">
        <v>191</v>
      </c>
      <c r="B2" s="152">
        <v>43921</v>
      </c>
    </row>
    <row r="3" spans="1:7" s="267" customFormat="1" ht="15.75" customHeight="1"/>
    <row r="4" spans="1:7" s="267" customFormat="1" ht="15.75" customHeight="1" thickBot="1">
      <c r="A4" s="368" t="s">
        <v>336</v>
      </c>
      <c r="B4" s="347" t="s">
        <v>265</v>
      </c>
      <c r="C4" s="369"/>
      <c r="D4" s="369"/>
      <c r="E4" s="346" t="s">
        <v>94</v>
      </c>
    </row>
    <row r="5" spans="1:7" s="352" customFormat="1" ht="17.45" customHeight="1">
      <c r="A5" s="348"/>
      <c r="B5" s="349"/>
      <c r="C5" s="350" t="s">
        <v>0</v>
      </c>
      <c r="D5" s="350" t="s">
        <v>1</v>
      </c>
      <c r="E5" s="351" t="s">
        <v>2</v>
      </c>
    </row>
    <row r="6" spans="1:7" s="354" customFormat="1" ht="14.45" customHeight="1">
      <c r="A6" s="353"/>
      <c r="B6" s="509" t="s">
        <v>233</v>
      </c>
      <c r="C6" s="509" t="s">
        <v>232</v>
      </c>
      <c r="D6" s="510" t="s">
        <v>231</v>
      </c>
      <c r="E6" s="511"/>
      <c r="G6" s="118"/>
    </row>
    <row r="7" spans="1:7" s="354" customFormat="1" ht="99.6" customHeight="1">
      <c r="A7" s="353"/>
      <c r="B7" s="509"/>
      <c r="C7" s="509"/>
      <c r="D7" s="355" t="s">
        <v>230</v>
      </c>
      <c r="E7" s="356" t="s">
        <v>399</v>
      </c>
      <c r="G7" s="118"/>
    </row>
    <row r="8" spans="1:7">
      <c r="A8" s="357">
        <v>1</v>
      </c>
      <c r="B8" s="358" t="s">
        <v>155</v>
      </c>
      <c r="C8" s="359">
        <v>252703979</v>
      </c>
      <c r="D8" s="359">
        <v>0</v>
      </c>
      <c r="E8" s="360">
        <v>252703979</v>
      </c>
    </row>
    <row r="9" spans="1:7">
      <c r="A9" s="357">
        <v>2</v>
      </c>
      <c r="B9" s="358" t="s">
        <v>156</v>
      </c>
      <c r="C9" s="359">
        <v>214840453</v>
      </c>
      <c r="D9" s="359">
        <v>0</v>
      </c>
      <c r="E9" s="360">
        <v>214840453</v>
      </c>
    </row>
    <row r="10" spans="1:7">
      <c r="A10" s="357">
        <v>3</v>
      </c>
      <c r="B10" s="358" t="s">
        <v>229</v>
      </c>
      <c r="C10" s="359">
        <v>249322002</v>
      </c>
      <c r="D10" s="359">
        <v>0</v>
      </c>
      <c r="E10" s="360">
        <v>249322002</v>
      </c>
    </row>
    <row r="11" spans="1:7">
      <c r="A11" s="357">
        <v>4</v>
      </c>
      <c r="B11" s="358" t="s">
        <v>186</v>
      </c>
      <c r="C11" s="359">
        <v>0</v>
      </c>
      <c r="D11" s="359">
        <v>0</v>
      </c>
      <c r="E11" s="360">
        <v>0</v>
      </c>
    </row>
    <row r="12" spans="1:7">
      <c r="A12" s="357">
        <v>5</v>
      </c>
      <c r="B12" s="358" t="s">
        <v>158</v>
      </c>
      <c r="C12" s="359">
        <v>117986334</v>
      </c>
      <c r="D12" s="359">
        <v>0</v>
      </c>
      <c r="E12" s="360">
        <v>117986334</v>
      </c>
    </row>
    <row r="13" spans="1:7">
      <c r="A13" s="357">
        <v>6.1</v>
      </c>
      <c r="B13" s="358" t="s">
        <v>159</v>
      </c>
      <c r="C13" s="361">
        <v>1313483917.0000837</v>
      </c>
      <c r="D13" s="359">
        <v>0</v>
      </c>
      <c r="E13" s="360">
        <v>1313483917.0000837</v>
      </c>
    </row>
    <row r="14" spans="1:7">
      <c r="A14" s="357">
        <v>6.2</v>
      </c>
      <c r="B14" s="362" t="s">
        <v>160</v>
      </c>
      <c r="C14" s="361">
        <v>-111524685.0023935</v>
      </c>
      <c r="D14" s="359">
        <v>0</v>
      </c>
      <c r="E14" s="360">
        <v>-111524685.0023935</v>
      </c>
    </row>
    <row r="15" spans="1:7">
      <c r="A15" s="357">
        <v>6</v>
      </c>
      <c r="B15" s="358" t="s">
        <v>228</v>
      </c>
      <c r="C15" s="359">
        <v>1201959231.9976902</v>
      </c>
      <c r="D15" s="359">
        <v>0</v>
      </c>
      <c r="E15" s="360">
        <v>1201959231.9976902</v>
      </c>
    </row>
    <row r="16" spans="1:7" ht="25.5">
      <c r="A16" s="357">
        <v>7</v>
      </c>
      <c r="B16" s="358" t="s">
        <v>162</v>
      </c>
      <c r="C16" s="359">
        <v>25305474</v>
      </c>
      <c r="D16" s="359">
        <v>0</v>
      </c>
      <c r="E16" s="360">
        <v>25305474</v>
      </c>
    </row>
    <row r="17" spans="1:7">
      <c r="A17" s="357">
        <v>8</v>
      </c>
      <c r="B17" s="358" t="s">
        <v>163</v>
      </c>
      <c r="C17" s="359">
        <v>38675</v>
      </c>
      <c r="D17" s="359">
        <v>0</v>
      </c>
      <c r="E17" s="360">
        <v>38675</v>
      </c>
      <c r="F17" s="363"/>
      <c r="G17" s="363"/>
    </row>
    <row r="18" spans="1:7">
      <c r="A18" s="357">
        <v>9</v>
      </c>
      <c r="B18" s="358" t="s">
        <v>164</v>
      </c>
      <c r="C18" s="359">
        <v>106733</v>
      </c>
      <c r="D18" s="359">
        <v>106733</v>
      </c>
      <c r="E18" s="360">
        <v>0</v>
      </c>
      <c r="G18" s="363"/>
    </row>
    <row r="19" spans="1:7" ht="25.5">
      <c r="A19" s="357">
        <v>10</v>
      </c>
      <c r="B19" s="358" t="s">
        <v>165</v>
      </c>
      <c r="C19" s="359">
        <v>253157218</v>
      </c>
      <c r="D19" s="359">
        <v>86203657.869999975</v>
      </c>
      <c r="E19" s="360">
        <v>166953560.13000003</v>
      </c>
      <c r="G19" s="363"/>
    </row>
    <row r="20" spans="1:7">
      <c r="A20" s="357">
        <v>11</v>
      </c>
      <c r="B20" s="358" t="s">
        <v>166</v>
      </c>
      <c r="C20" s="359">
        <v>56357999</v>
      </c>
      <c r="D20" s="359">
        <v>0</v>
      </c>
      <c r="E20" s="360">
        <v>56357999</v>
      </c>
    </row>
    <row r="21" spans="1:7" ht="52.5" customHeight="1" thickBot="1">
      <c r="A21" s="364"/>
      <c r="B21" s="365" t="s">
        <v>372</v>
      </c>
      <c r="C21" s="366">
        <f>SUM(C8:C12, C15:C20)</f>
        <v>2371778098.9976902</v>
      </c>
      <c r="D21" s="366">
        <f>SUM(D8:D12, D15:D20)</f>
        <v>86310390.869999975</v>
      </c>
      <c r="E21" s="367">
        <f>SUM(E8:E12, E15:E20)</f>
        <v>2285467708.1276903</v>
      </c>
    </row>
    <row r="22" spans="1:7">
      <c r="A22" s="118"/>
      <c r="B22" s="118"/>
      <c r="C22" s="118"/>
      <c r="D22" s="118"/>
      <c r="E22" s="118"/>
    </row>
    <row r="23" spans="1:7">
      <c r="A23" s="118"/>
      <c r="B23" s="118"/>
      <c r="C23" s="118"/>
      <c r="D23" s="118"/>
      <c r="E23" s="118"/>
    </row>
    <row r="25" spans="1:7" s="85" customFormat="1">
      <c r="B25" s="333"/>
      <c r="F25" s="118"/>
      <c r="G25" s="118"/>
    </row>
    <row r="26" spans="1:7" s="85" customFormat="1">
      <c r="B26" s="333"/>
      <c r="F26" s="118"/>
      <c r="G26" s="118"/>
    </row>
    <row r="27" spans="1:7" s="85" customFormat="1">
      <c r="B27" s="333"/>
      <c r="F27" s="118"/>
      <c r="G27" s="118"/>
    </row>
    <row r="28" spans="1:7" s="85" customFormat="1">
      <c r="B28" s="333"/>
      <c r="F28" s="118"/>
      <c r="G28" s="118"/>
    </row>
    <row r="29" spans="1:7" s="85" customFormat="1">
      <c r="B29" s="333"/>
      <c r="F29" s="118"/>
      <c r="G29" s="118"/>
    </row>
    <row r="30" spans="1:7" s="85" customFormat="1">
      <c r="B30" s="333"/>
      <c r="F30" s="118"/>
      <c r="G30" s="118"/>
    </row>
    <row r="31" spans="1:7" s="85" customFormat="1">
      <c r="B31" s="333"/>
      <c r="F31" s="118"/>
      <c r="G31" s="118"/>
    </row>
    <row r="32" spans="1:7" s="85" customFormat="1">
      <c r="B32" s="333"/>
      <c r="F32" s="118"/>
      <c r="G32" s="118"/>
    </row>
    <row r="33" spans="2:7" s="85" customFormat="1">
      <c r="B33" s="333"/>
      <c r="F33" s="118"/>
      <c r="G33" s="118"/>
    </row>
    <row r="34" spans="2:7" s="85" customFormat="1">
      <c r="B34" s="333"/>
      <c r="F34" s="118"/>
      <c r="G34" s="118"/>
    </row>
    <row r="35" spans="2:7" s="85" customFormat="1">
      <c r="B35" s="333"/>
      <c r="F35" s="118"/>
      <c r="G35" s="118"/>
    </row>
    <row r="36" spans="2:7" s="85" customFormat="1">
      <c r="B36" s="333"/>
      <c r="F36" s="118"/>
      <c r="G36" s="118"/>
    </row>
    <row r="37" spans="2:7" s="85" customFormat="1">
      <c r="B37" s="333"/>
      <c r="F37" s="118"/>
      <c r="G37" s="118"/>
    </row>
  </sheetData>
  <mergeCells count="3">
    <mergeCell ref="B6:B7"/>
    <mergeCell ref="C6:C7"/>
    <mergeCell ref="D6:E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67"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11" sqref="C11"/>
    </sheetView>
  </sheetViews>
  <sheetFormatPr defaultColWidth="9.140625" defaultRowHeight="15" outlineLevelRow="1"/>
  <cols>
    <col min="1" max="1" width="9.42578125" style="85" bestFit="1" customWidth="1"/>
    <col min="2" max="2" width="111" style="85" customWidth="1"/>
    <col min="3" max="3" width="18.85546875" style="118" customWidth="1"/>
    <col min="4" max="4" width="25.42578125" style="118" customWidth="1"/>
    <col min="5" max="5" width="24.28515625" style="118" customWidth="1"/>
    <col min="6" max="6" width="24" style="118" customWidth="1"/>
    <col min="7" max="7" width="10" style="118" bestFit="1" customWidth="1"/>
    <col min="8" max="8" width="12" style="118" bestFit="1" customWidth="1"/>
    <col min="9" max="9" width="12.42578125" style="118" bestFit="1" customWidth="1"/>
    <col min="10" max="16384" width="9.140625" style="118"/>
  </cols>
  <sheetData>
    <row r="1" spans="1:6">
      <c r="A1" s="83" t="s">
        <v>190</v>
      </c>
      <c r="B1" s="84" t="str">
        <f>Info!C2</f>
        <v>სს ”ლიბერთი ბანკი”</v>
      </c>
    </row>
    <row r="2" spans="1:6" s="267" customFormat="1" ht="15.75" customHeight="1">
      <c r="A2" s="267" t="s">
        <v>191</v>
      </c>
      <c r="B2" s="152">
        <v>43921</v>
      </c>
      <c r="C2" s="118"/>
      <c r="D2" s="118"/>
      <c r="E2" s="118"/>
      <c r="F2" s="118"/>
    </row>
    <row r="3" spans="1:6" s="267" customFormat="1" ht="15.75" customHeight="1">
      <c r="C3" s="118"/>
      <c r="D3" s="118"/>
      <c r="E3" s="118"/>
      <c r="F3" s="118"/>
    </row>
    <row r="4" spans="1:6" s="267" customFormat="1" ht="26.25" thickBot="1">
      <c r="A4" s="267" t="s">
        <v>337</v>
      </c>
      <c r="B4" s="334" t="s">
        <v>268</v>
      </c>
      <c r="C4" s="346" t="s">
        <v>94</v>
      </c>
      <c r="D4" s="118"/>
      <c r="E4" s="118"/>
      <c r="F4" s="118"/>
    </row>
    <row r="5" spans="1:6">
      <c r="A5" s="335">
        <v>1</v>
      </c>
      <c r="B5" s="336" t="s">
        <v>345</v>
      </c>
      <c r="C5" s="476">
        <f>'7. LI1'!E21</f>
        <v>2285467708.1276903</v>
      </c>
    </row>
    <row r="6" spans="1:6" s="338" customFormat="1">
      <c r="A6" s="231">
        <v>2.1</v>
      </c>
      <c r="B6" s="337" t="s">
        <v>269</v>
      </c>
      <c r="C6" s="477">
        <v>134722445.82381499</v>
      </c>
    </row>
    <row r="7" spans="1:6" s="156" customFormat="1" ht="25.5" outlineLevel="1">
      <c r="A7" s="339">
        <v>2.2000000000000002</v>
      </c>
      <c r="B7" s="340" t="s">
        <v>270</v>
      </c>
      <c r="C7" s="478">
        <v>304185286.995</v>
      </c>
    </row>
    <row r="8" spans="1:6" s="156" customFormat="1" ht="26.25">
      <c r="A8" s="339">
        <v>3</v>
      </c>
      <c r="B8" s="341" t="s">
        <v>346</v>
      </c>
      <c r="C8" s="479">
        <f>SUM(C5:C7)</f>
        <v>2724375440.9465051</v>
      </c>
    </row>
    <row r="9" spans="1:6" s="338" customFormat="1">
      <c r="A9" s="231">
        <v>4</v>
      </c>
      <c r="B9" s="342" t="s">
        <v>266</v>
      </c>
      <c r="C9" s="477">
        <v>23821098.349999994</v>
      </c>
    </row>
    <row r="10" spans="1:6" s="156" customFormat="1" ht="25.5" outlineLevel="1">
      <c r="A10" s="339">
        <v>5.0999999999999996</v>
      </c>
      <c r="B10" s="340" t="s">
        <v>276</v>
      </c>
      <c r="C10" s="478">
        <v>-101052850.29976241</v>
      </c>
    </row>
    <row r="11" spans="1:6" s="156" customFormat="1" ht="25.5" outlineLevel="1">
      <c r="A11" s="339">
        <v>5.2</v>
      </c>
      <c r="B11" s="340" t="s">
        <v>277</v>
      </c>
      <c r="C11" s="478">
        <v>-289897463.49540001</v>
      </c>
    </row>
    <row r="12" spans="1:6" s="156" customFormat="1">
      <c r="A12" s="339">
        <v>6</v>
      </c>
      <c r="B12" s="343" t="s">
        <v>483</v>
      </c>
      <c r="C12" s="480">
        <v>23500000</v>
      </c>
    </row>
    <row r="13" spans="1:6" s="156" customFormat="1" ht="15.75" thickBot="1">
      <c r="A13" s="344">
        <v>7</v>
      </c>
      <c r="B13" s="345" t="s">
        <v>267</v>
      </c>
      <c r="C13" s="481">
        <f>SUM(C8:C12)</f>
        <v>2380746225.5013428</v>
      </c>
    </row>
    <row r="15" spans="1:6" ht="26.25">
      <c r="B15" s="175" t="s">
        <v>484</v>
      </c>
    </row>
    <row r="17" spans="2:9" s="85" customFormat="1">
      <c r="B17" s="237"/>
      <c r="C17" s="118"/>
      <c r="D17" s="118"/>
      <c r="E17" s="118"/>
      <c r="F17" s="118"/>
      <c r="G17" s="118"/>
      <c r="H17" s="118"/>
      <c r="I17" s="118"/>
    </row>
    <row r="18" spans="2:9" s="85" customFormat="1">
      <c r="B18" s="237"/>
      <c r="C18" s="118"/>
      <c r="D18" s="118"/>
      <c r="E18" s="118"/>
      <c r="F18" s="118"/>
      <c r="G18" s="118"/>
      <c r="H18" s="118"/>
      <c r="I18" s="118"/>
    </row>
    <row r="19" spans="2:9" s="85" customFormat="1">
      <c r="B19" s="237"/>
      <c r="C19" s="118"/>
      <c r="D19" s="118"/>
      <c r="E19" s="118"/>
      <c r="F19" s="118"/>
      <c r="G19" s="118"/>
      <c r="H19" s="118"/>
      <c r="I19" s="118"/>
    </row>
    <row r="20" spans="2:9" s="85" customFormat="1">
      <c r="B20" s="333"/>
      <c r="C20" s="118"/>
      <c r="D20" s="118"/>
      <c r="E20" s="118"/>
      <c r="F20" s="118"/>
      <c r="G20" s="118"/>
      <c r="H20" s="118"/>
      <c r="I20" s="118"/>
    </row>
    <row r="21" spans="2:9" s="85" customFormat="1">
      <c r="B21" s="333"/>
      <c r="C21" s="118"/>
      <c r="D21" s="118"/>
      <c r="E21" s="118"/>
      <c r="F21" s="118"/>
      <c r="G21" s="118"/>
      <c r="H21" s="118"/>
      <c r="I21" s="118"/>
    </row>
    <row r="22" spans="2:9" s="85" customFormat="1">
      <c r="B22" s="333"/>
      <c r="C22" s="118"/>
      <c r="D22" s="118"/>
      <c r="E22" s="118"/>
      <c r="F22" s="118"/>
      <c r="G22" s="118"/>
      <c r="H22" s="118"/>
      <c r="I22" s="118"/>
    </row>
    <row r="23" spans="2:9" s="85" customFormat="1">
      <c r="B23" s="333"/>
      <c r="C23" s="118"/>
      <c r="D23" s="118"/>
      <c r="E23" s="118"/>
      <c r="F23" s="118"/>
      <c r="G23" s="118"/>
      <c r="H23" s="118"/>
      <c r="I23" s="118"/>
    </row>
    <row r="24" spans="2:9" s="85" customFormat="1">
      <c r="B24" s="333"/>
      <c r="C24" s="118"/>
      <c r="D24" s="118"/>
      <c r="E24" s="118"/>
      <c r="F24" s="118"/>
      <c r="G24" s="118"/>
      <c r="H24" s="118"/>
      <c r="I24" s="118"/>
    </row>
    <row r="25" spans="2:9" s="85" customFormat="1">
      <c r="B25" s="333"/>
      <c r="C25" s="118"/>
      <c r="D25" s="118"/>
      <c r="E25" s="118"/>
      <c r="F25" s="118"/>
      <c r="G25" s="118"/>
      <c r="H25" s="118"/>
      <c r="I25" s="118"/>
    </row>
    <row r="26" spans="2:9" s="85" customFormat="1">
      <c r="B26" s="333"/>
      <c r="C26" s="118"/>
      <c r="D26" s="118"/>
      <c r="E26" s="118"/>
      <c r="F26" s="118"/>
      <c r="G26" s="118"/>
      <c r="H26" s="118"/>
      <c r="I26" s="118"/>
    </row>
    <row r="27" spans="2:9" s="85" customFormat="1">
      <c r="B27" s="333"/>
      <c r="C27" s="118"/>
      <c r="D27" s="118"/>
      <c r="E27" s="118"/>
      <c r="F27" s="118"/>
      <c r="G27" s="118"/>
      <c r="H27" s="118"/>
      <c r="I27" s="118"/>
    </row>
    <row r="28" spans="2:9" s="85" customFormat="1">
      <c r="B28" s="333"/>
      <c r="C28" s="118"/>
      <c r="D28" s="118"/>
      <c r="E28" s="118"/>
      <c r="F28" s="118"/>
      <c r="G28" s="118"/>
      <c r="H28" s="118"/>
      <c r="I28" s="118"/>
    </row>
    <row r="29" spans="2:9" s="85" customFormat="1">
      <c r="B29" s="333"/>
      <c r="C29" s="118"/>
      <c r="D29" s="118"/>
      <c r="E29" s="118"/>
      <c r="F29" s="118"/>
      <c r="G29" s="118"/>
      <c r="H29" s="118"/>
      <c r="I29" s="118"/>
    </row>
    <row r="30" spans="2:9" s="85" customFormat="1">
      <c r="B30" s="333"/>
      <c r="C30" s="118"/>
      <c r="D30" s="118"/>
      <c r="E30" s="118"/>
      <c r="F30" s="118"/>
      <c r="G30" s="118"/>
      <c r="H30" s="118"/>
      <c r="I30" s="118"/>
    </row>
    <row r="31" spans="2:9" s="85" customFormat="1">
      <c r="B31" s="333"/>
      <c r="C31" s="118"/>
      <c r="D31" s="118"/>
      <c r="E31" s="118"/>
      <c r="F31" s="118"/>
      <c r="G31" s="118"/>
      <c r="H31" s="118"/>
      <c r="I31" s="118"/>
    </row>
    <row r="32" spans="2:9" s="85" customFormat="1">
      <c r="B32" s="333"/>
      <c r="C32" s="118"/>
      <c r="D32" s="118"/>
      <c r="E32" s="118"/>
      <c r="F32" s="118"/>
      <c r="G32" s="118"/>
      <c r="H32" s="118"/>
      <c r="I32" s="118"/>
    </row>
    <row r="33" spans="2:9" s="85" customFormat="1">
      <c r="B33" s="333"/>
      <c r="C33" s="118"/>
      <c r="D33" s="118"/>
      <c r="E33" s="118"/>
      <c r="F33" s="118"/>
      <c r="G33" s="118"/>
      <c r="H33" s="118"/>
      <c r="I33" s="118"/>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3"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YudwVYkoafabbylqm83sr4sgf5EwhJ5Huy8JDa+1Pzk=</DigestValue>
    </Reference>
    <Reference Type="http://www.w3.org/2000/09/xmldsig#Object" URI="#idOfficeObject">
      <DigestMethod Algorithm="http://www.w3.org/2001/04/xmlenc#sha256"/>
      <DigestValue>dytaPyY2C/SC9/njbjiBQvzE7pWa5w8yJ6GVlI2o4jo=</DigestValue>
    </Reference>
    <Reference Type="http://uri.etsi.org/01903#SignedProperties" URI="#idSignedProperties">
      <Transforms>
        <Transform Algorithm="http://www.w3.org/TR/2001/REC-xml-c14n-20010315"/>
      </Transforms>
      <DigestMethod Algorithm="http://www.w3.org/2001/04/xmlenc#sha256"/>
      <DigestValue>pyyCxWmuafsi7hxGp6qh2gLeMDcXT6elcpt4dpGEs6w=</DigestValue>
    </Reference>
  </SignedInfo>
  <SignatureValue>p6BgVzpmDv0gYxnwgYEO+qMOghAMSraiyxNEWXIvpkNPbFjn8FFCb4X3DnMIXyZwN2JZtQbi1ewo
b9mSudttnL6iu/nWAObUqRXG6yk61sz/f0wE3NqkTia1c0h58j8X4nb8suCVgwQ9wkXh7iZaPUEh
TFH9Zaa/eKdSxrP36EZ0mSn5P0efFNdAV9kfi+uQfjVJ+L8w86kaqLAO9izBdhsxlqsFMzXwmiCu
o9vTCF5t5i/Ico9gazWqCGbuUzxMQ75yG23jW5aH0iFjjmWzzV3sXqLomO3doUE9jmgV3M/pswHR
lDNjjhezgLCF/qV50G/WAgbSBz+akou8WZyFMw==</SignatureValue>
  <KeyInfo>
    <X509Data>
      <X509Certificate>MIIGOjCCBSKgAwIBAgIKcePTfAACAAEQOjANBgkqhkiG9w0BAQsFADBKMRIwEAYKCZImiZPyLGQBGRYCZ2UxEzARBgoJkiaJk/IsZAEZFgNuYmcxHzAdBgNVBAMTFk5CRyBDbGFzcyAyIElOVCBTdWIgQ0EwHhcNMTkwMjI2MTIyODMxWhcNMjEwMjI1MTIyODMxWjA4MRgwFgYDVQQKEw9KU0MgTGliZXR5IEJhbmsxHDAaBgNVBAMTE0JMQiAtIE5vZGFyIFRzb21haWEwggEiMA0GCSqGSIb3DQEBAQUAA4IBDwAwggEKAoIBAQDQwoTITr1vmJtk/MzzjDFnwTYq/wOIK7vuPF7aUvBXF0JRcTA/70m2eschrWDkLy6QVJjbG6deanUqpttJ4WpyH0XERarnBw4CHP3BBJfs3XszcwgfJx89qQUB4gMInbm8l4llOqFH/j1MuqCJGO/Cxq31kPgWjn1GbdgjMxTojRGdH9mLA2UYa2JgoCv38uMwUAmVMevSQl3ZV7WLsYD2x7reIToIKT3h0weJILJUiANhbM88ZqToEnPfRhGLJauA7emFXXvs996PyndphaRZJUQhLkeoUYMJlBGO6UTzRMI3kSuc5t6iX+IVbx0a+mvp73b/M8FUXijLzyOq4G/5AgMBAAGjggMyMIIDLjA8BgkrBgEEAYI3FQcELzAtBiUrBgEEAYI3FQjmsmCDjfVEhoGZCYO4oUqDvoRxBIPEkTOEg4hdAgFkAgEjMB0GA1UdJQQWMBQGCCsGAQUFBwMCBggrBgEFBQcDBDALBgNVHQ8EBAMCB4AwJwYJKwYBBAGCNxUKBBowGDAKBggrBgEFBQcDAjAKBggrBgEFBQcDBDAdBgNVHQ4EFgQU8CjPxT7t2OQJjVQFpiMlqpIvNb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IVem2EGizhfhx9EAwBkyb6jAw8iFAHjbtWF3VLYkb8T5XI1JqvdXc9eL1LPc87sOa6IEADGWbXM45ZfMXjTll6n9zSa6PF2ZAe7bH7TcuEYtQ3QOHaVxsM5DiXiVBsHbCIZX/4yCbjKLegggOGStXTKk3yUeYK+/9h1VUK/SYLrVLbQW9um/ypV+eouokj+Whwk4nEQEmuYL5kBL/T1LGPAbtkAZMM8AomM1ihgcBCcWJLK9ZZ2M/DwRUiuMR2+9wu3fb7qN6CR8NvKJcEFBV6BcgRXUcgQrOJJomUaa7aXGdGHYrp/LlnzrvZRwK7rKmAaSoZk9ZBNgdUIUVVEP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z+0l0DqF1Osvjgx600YL0k02TCfFm27YGJDPHFxvCQk=</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EWcBAO96T6lLbPkykxt/TxVu/Gb/watDcsJQHi5q+tk=</DigestValue>
      </Reference>
      <Reference URI="/xl/printerSettings/printerSettings10.bin?ContentType=application/vnd.openxmlformats-officedocument.spreadsheetml.printerSettings">
        <DigestMethod Algorithm="http://www.w3.org/2001/04/xmlenc#sha256"/>
        <DigestValue>4UYGDgsqhJgm+/ULzCyCNBLvkK8DhKqhrVsMKHorwQc=</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A3MvToTV7kHEuXY1CXG6v6RchEdIXI6cbDPgut7G/lY=</DigestValue>
      </Reference>
      <Reference URI="/xl/printerSettings/printerSettings13.bin?ContentType=application/vnd.openxmlformats-officedocument.spreadsheetml.printerSettings">
        <DigestMethod Algorithm="http://www.w3.org/2001/04/xmlenc#sha256"/>
        <DigestValue>rk6Z5CUIrR+Z98yFtrrZx+CNNpOR2BgzOWQKIkJ1EUw=</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SUupoBQ5D7wu0MVLi4N2i2MZBOj5VjRyw1oxMJVQ90Y=</DigestValue>
      </Reference>
      <Reference URI="/xl/printerSettings/printerSettings16.bin?ContentType=application/vnd.openxmlformats-officedocument.spreadsheetml.printerSettings">
        <DigestMethod Algorithm="http://www.w3.org/2001/04/xmlenc#sha256"/>
        <DigestValue>e34VLXZfHwPfLFZqQYTrUqjDas5sbeTzW6GxibbSOfI=</DigestValue>
      </Reference>
      <Reference URI="/xl/printerSettings/printerSettings17.bin?ContentType=application/vnd.openxmlformats-officedocument.spreadsheetml.printerSettings">
        <DigestMethod Algorithm="http://www.w3.org/2001/04/xmlenc#sha256"/>
        <DigestValue>zPJ3Ac+WsfhEfPYEW/nwOnk8XXJd6r2P3RmExdcKWLQ=</DigestValue>
      </Reference>
      <Reference URI="/xl/printerSettings/printerSettings18.bin?ContentType=application/vnd.openxmlformats-officedocument.spreadsheetml.printerSettings">
        <DigestMethod Algorithm="http://www.w3.org/2001/04/xmlenc#sha256"/>
        <DigestValue>+v68qEsUq6Bu8LwnxwQsFjkBTn3pnUAkiCY0OoMtlO8=</DigestValue>
      </Reference>
      <Reference URI="/xl/printerSettings/printerSettings2.bin?ContentType=application/vnd.openxmlformats-officedocument.spreadsheetml.printerSettings">
        <DigestMethod Algorithm="http://www.w3.org/2001/04/xmlenc#sha256"/>
        <DigestValue>wivULe6oO9xfpOP4bGH0c+fxdbvpxP8TYdHYy1glyts=</DigestValue>
      </Reference>
      <Reference URI="/xl/printerSettings/printerSettings3.bin?ContentType=application/vnd.openxmlformats-officedocument.spreadsheetml.printerSettings">
        <DigestMethod Algorithm="http://www.w3.org/2001/04/xmlenc#sha256"/>
        <DigestValue>l/yTuA2TXYRnEJ9nBbnDoFvDixeWmsM0optwhZLu/0Y=</DigestValue>
      </Reference>
      <Reference URI="/xl/printerSettings/printerSettings4.bin?ContentType=application/vnd.openxmlformats-officedocument.spreadsheetml.printerSettings">
        <DigestMethod Algorithm="http://www.w3.org/2001/04/xmlenc#sha256"/>
        <DigestValue>B16EszyeddFyvygEOT/bgwwDrXnlS8nTfUCVzNs+b24=</DigestValue>
      </Reference>
      <Reference URI="/xl/printerSettings/printerSettings5.bin?ContentType=application/vnd.openxmlformats-officedocument.spreadsheetml.printerSettings">
        <DigestMethod Algorithm="http://www.w3.org/2001/04/xmlenc#sha256"/>
        <DigestValue>9zsxpnszcdOC218ZW84Zv4dRboaXFGVqXgboH6O7u4A=</DigestValue>
      </Reference>
      <Reference URI="/xl/printerSettings/printerSettings6.bin?ContentType=application/vnd.openxmlformats-officedocument.spreadsheetml.printerSettings">
        <DigestMethod Algorithm="http://www.w3.org/2001/04/xmlenc#sha256"/>
        <DigestValue>7fOcgboOnsjnvVKRMfOIhVLkNuv83ZiJgBfUEnXIIps=</DigestValue>
      </Reference>
      <Reference URI="/xl/printerSettings/printerSettings7.bin?ContentType=application/vnd.openxmlformats-officedocument.spreadsheetml.printerSettings">
        <DigestMethod Algorithm="http://www.w3.org/2001/04/xmlenc#sha256"/>
        <DigestValue>sd0myX61lNrtDdT+okXvV8SmYIIFmMwVQR48BDtqRUM=</DigestValue>
      </Reference>
      <Reference URI="/xl/printerSettings/printerSettings8.bin?ContentType=application/vnd.openxmlformats-officedocument.spreadsheetml.printerSettings">
        <DigestMethod Algorithm="http://www.w3.org/2001/04/xmlenc#sha256"/>
        <DigestValue>b2VOTxHByT8QDYZY+eNIWrDLe1fDn9uQ2opKW8InhyA=</DigestValue>
      </Reference>
      <Reference URI="/xl/printerSettings/printerSettings9.bin?ContentType=application/vnd.openxmlformats-officedocument.spreadsheetml.printerSettings">
        <DigestMethod Algorithm="http://www.w3.org/2001/04/xmlenc#sha256"/>
        <DigestValue>A3MvToTV7kHEuXY1CXG6v6RchEdIXI6cbDPgut7G/lY=</DigestValue>
      </Reference>
      <Reference URI="/xl/sharedStrings.xml?ContentType=application/vnd.openxmlformats-officedocument.spreadsheetml.sharedStrings+xml">
        <DigestMethod Algorithm="http://www.w3.org/2001/04/xmlenc#sha256"/>
        <DigestValue>Kbr0TrGEnmeEzz0fzE22zws3Oxc8zcs31zt1CQBi+vo=</DigestValue>
      </Reference>
      <Reference URI="/xl/styles.xml?ContentType=application/vnd.openxmlformats-officedocument.spreadsheetml.styles+xml">
        <DigestMethod Algorithm="http://www.w3.org/2001/04/xmlenc#sha256"/>
        <DigestValue>MuIWrQWOxd+3ZI8O+zAAwpHJylnRzLdBBFxPSjQ0o04=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q4v2dno09Epd40J6HMA4z6TVcPrKkSNrqOdSuVh7jSE=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i0/AD59VjI6NGIpCHWnz9GHjuE99gMc4eqkNjltuG3M=</DigestValue>
      </Reference>
      <Reference URI="/xl/worksheets/sheet10.xml?ContentType=application/vnd.openxmlformats-officedocument.spreadsheetml.worksheet+xml">
        <DigestMethod Algorithm="http://www.w3.org/2001/04/xmlenc#sha256"/>
        <DigestValue>KPFnhFuFPm1/RIdC8Vks0T51U1Y3P8hQVWZ9sgeBhzg=</DigestValue>
      </Reference>
      <Reference URI="/xl/worksheets/sheet11.xml?ContentType=application/vnd.openxmlformats-officedocument.spreadsheetml.worksheet+xml">
        <DigestMethod Algorithm="http://www.w3.org/2001/04/xmlenc#sha256"/>
        <DigestValue>RGLt3edqzPBrVUs6+Iz7C6NGLuVg9Yn0H0H0if49L14=</DigestValue>
      </Reference>
      <Reference URI="/xl/worksheets/sheet12.xml?ContentType=application/vnd.openxmlformats-officedocument.spreadsheetml.worksheet+xml">
        <DigestMethod Algorithm="http://www.w3.org/2001/04/xmlenc#sha256"/>
        <DigestValue>Pw1d91yMq5K25nv+Ew84Pocg1HLNRnQsk5I+rUc18pI=</DigestValue>
      </Reference>
      <Reference URI="/xl/worksheets/sheet13.xml?ContentType=application/vnd.openxmlformats-officedocument.spreadsheetml.worksheet+xml">
        <DigestMethod Algorithm="http://www.w3.org/2001/04/xmlenc#sha256"/>
        <DigestValue>YQSEzS6aqCbgRqwzNUWiBsw3Jw4ZFZg9qYDeeDMpG54=</DigestValue>
      </Reference>
      <Reference URI="/xl/worksheets/sheet14.xml?ContentType=application/vnd.openxmlformats-officedocument.spreadsheetml.worksheet+xml">
        <DigestMethod Algorithm="http://www.w3.org/2001/04/xmlenc#sha256"/>
        <DigestValue>MFQHUBIwYai1MSa/3qsRl3jBN6wh2cBzc9eh8acdYF4=</DigestValue>
      </Reference>
      <Reference URI="/xl/worksheets/sheet15.xml?ContentType=application/vnd.openxmlformats-officedocument.spreadsheetml.worksheet+xml">
        <DigestMethod Algorithm="http://www.w3.org/2001/04/xmlenc#sha256"/>
        <DigestValue>24IazyQoinEMaOCrQXv7VnaybUHADcBx+Nwvl6u5Zts=</DigestValue>
      </Reference>
      <Reference URI="/xl/worksheets/sheet16.xml?ContentType=application/vnd.openxmlformats-officedocument.spreadsheetml.worksheet+xml">
        <DigestMethod Algorithm="http://www.w3.org/2001/04/xmlenc#sha256"/>
        <DigestValue>EII8H0yhC4z5p+pS7fDa/wmh69X+402792VpheJwYQ8=</DigestValue>
      </Reference>
      <Reference URI="/xl/worksheets/sheet17.xml?ContentType=application/vnd.openxmlformats-officedocument.spreadsheetml.worksheet+xml">
        <DigestMethod Algorithm="http://www.w3.org/2001/04/xmlenc#sha256"/>
        <DigestValue>zK/kp+wPzb3ek2UwEIcISl8JZE/t8ESdg8HyUHly9g4=</DigestValue>
      </Reference>
      <Reference URI="/xl/worksheets/sheet18.xml?ContentType=application/vnd.openxmlformats-officedocument.spreadsheetml.worksheet+xml">
        <DigestMethod Algorithm="http://www.w3.org/2001/04/xmlenc#sha256"/>
        <DigestValue>ijMMp/voOdqVf1iuN6oO8rpAFFKXpl8R8vrDx/LLjjk=</DigestValue>
      </Reference>
      <Reference URI="/xl/worksheets/sheet2.xml?ContentType=application/vnd.openxmlformats-officedocument.spreadsheetml.worksheet+xml">
        <DigestMethod Algorithm="http://www.w3.org/2001/04/xmlenc#sha256"/>
        <DigestValue>dos8L6rM2Y+DCg8Y/NtOz/ea/jGWRjx7mshD5E2lcSA=</DigestValue>
      </Reference>
      <Reference URI="/xl/worksheets/sheet3.xml?ContentType=application/vnd.openxmlformats-officedocument.spreadsheetml.worksheet+xml">
        <DigestMethod Algorithm="http://www.w3.org/2001/04/xmlenc#sha256"/>
        <DigestValue>ELFJQByM99iE0hPpU+DO7jJ6v7EZeM007sMnjob+ojA=</DigestValue>
      </Reference>
      <Reference URI="/xl/worksheets/sheet4.xml?ContentType=application/vnd.openxmlformats-officedocument.spreadsheetml.worksheet+xml">
        <DigestMethod Algorithm="http://www.w3.org/2001/04/xmlenc#sha256"/>
        <DigestValue>79LDQabWHmiByCezwzlorPkb452yS2oLoLA6WoGEXog=</DigestValue>
      </Reference>
      <Reference URI="/xl/worksheets/sheet5.xml?ContentType=application/vnd.openxmlformats-officedocument.spreadsheetml.worksheet+xml">
        <DigestMethod Algorithm="http://www.w3.org/2001/04/xmlenc#sha256"/>
        <DigestValue>BJc6ubKLr9QfFkBm4Gxk1PNWknduJIPnTlckb8J567k=</DigestValue>
      </Reference>
      <Reference URI="/xl/worksheets/sheet6.xml?ContentType=application/vnd.openxmlformats-officedocument.spreadsheetml.worksheet+xml">
        <DigestMethod Algorithm="http://www.w3.org/2001/04/xmlenc#sha256"/>
        <DigestValue>K39tbjd0ndS9+GoXqvoAWpa+CdcSy/E8yGiVSWDjzVA=</DigestValue>
      </Reference>
      <Reference URI="/xl/worksheets/sheet7.xml?ContentType=application/vnd.openxmlformats-officedocument.spreadsheetml.worksheet+xml">
        <DigestMethod Algorithm="http://www.w3.org/2001/04/xmlenc#sha256"/>
        <DigestValue>brzxXIIpDroAXVHf5VZPLbWnKKo/A+4x1lIKTse6qSM=</DigestValue>
      </Reference>
      <Reference URI="/xl/worksheets/sheet8.xml?ContentType=application/vnd.openxmlformats-officedocument.spreadsheetml.worksheet+xml">
        <DigestMethod Algorithm="http://www.w3.org/2001/04/xmlenc#sha256"/>
        <DigestValue>5t7b12WA7mZebgzA1dYSczVV9ofxIZFFmiKX4iW6uRQ=</DigestValue>
      </Reference>
      <Reference URI="/xl/worksheets/sheet9.xml?ContentType=application/vnd.openxmlformats-officedocument.spreadsheetml.worksheet+xml">
        <DigestMethod Algorithm="http://www.w3.org/2001/04/xmlenc#sha256"/>
        <DigestValue>PD726C7iZodk/qY+m5ht720Z4NzQnq5mViF1G6+3FYc=</DigestValue>
      </Reference>
    </Manifest>
    <SignatureProperties>
      <SignatureProperty Id="idSignatureTime" Target="#idPackageSignature">
        <mdssi:SignatureTime xmlns:mdssi="http://schemas.openxmlformats.org/package/2006/digital-signature">
          <mdssi:Format>YYYY-MM-DDThh:mm:ssTZD</mdssi:Format>
          <mdssi:Value>2020-04-29T08:28:28Z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2020-04-29T08:28:28Z</xd:SigningTime>
          <xd:SigningCertificate>
            <xd:Cert>
              <xd:CertDigest>
                <DigestMethod Algorithm="http://www.w3.org/2001/04/xmlenc#sha256"/>
                <DigestValue>5SfvUCnHzO5+o/WsxITNbOIgZa5KHUEaer7dlxwLx+A=</DigestValue>
              </xd:CertDigest>
              <xd:IssuerSerial>
                <X509IssuerName>CN=NBG Class 2 INT Sub CA, DC=nbg, DC=ge</X509IssuerName>
                <X509SerialNumber>537830062524249682284602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RYj4Oi/0hzOPj4Y3ZLXixAG9i/cQfTUyVOvzC7j8v8E=</DigestValue>
    </Reference>
    <Reference Type="http://www.w3.org/2000/09/xmldsig#Object" URI="#idOfficeObject">
      <DigestMethod Algorithm="http://www.w3.org/2001/04/xmlenc#sha256"/>
      <DigestValue>dytaPyY2C/SC9/njbjiBQvzE7pWa5w8yJ6GVlI2o4jo=</DigestValue>
    </Reference>
    <Reference Type="http://uri.etsi.org/01903#SignedProperties" URI="#idSignedProperties">
      <Transforms>
        <Transform Algorithm="http://www.w3.org/TR/2001/REC-xml-c14n-20010315"/>
      </Transforms>
      <DigestMethod Algorithm="http://www.w3.org/2001/04/xmlenc#sha256"/>
      <DigestValue>7h+3Du5qsFKj/B4NbHufJq9pn7o2EszXV0t7eRcSTs0=</DigestValue>
    </Reference>
  </SignedInfo>
  <SignatureValue>x/FJRcO3r2YQKHDdHWvxPzuIxkp7aI7RsvpywzqXzyILaomZo7LlygbVr01Ri+PTwpwquE5fk9jI
2GdBOYUGN59OYACeUt15bQKDGs9NE+vjj/kYnY2FNz+K5RnRYv4/orVPQuRXToZDcONRywTYLT9r
fKcTPyDckSAD10DTPixGFO53ubSsg1K/NvG/Qh990TG1s4hIi4u1O0av2Otoz0E0owRSGIvVyqtX
Z+T8I6omqw50QmJO0OhVtguyYuqct4ASnIGYx1cbH7IZgcQvK6wi3syzHEXjsWdpRdDUtPeIlRs4
rb3xgD2MKLBqer4Ps2hHImTcoil/Y53VXq/lJA==</SignatureValue>
  <KeyInfo>
    <X509Data>
      <X509Certificate>MIIGPDCCBSSgAwIBAgIKcaFonQACAAF7UzANBgkqhkiG9w0BAQsFADBKMRIwEAYKCZImiZPyLGQBGRYCZ2UxEzARBgoJkiaJk/IsZAEZFgNuYmcxHzAdBgNVBAMTFk5CRyBDbGFzcyAyIElOVCBTdWIgQ0EwHhcNMjAwNDE1MDczNjE5WhcNMjExMjIyMDk0NjU2WjA6MRgwFgYDVQQKEw9KU0MgTGliZXR5IEJhbmsxHjAcBgNVBAMTFUJMQiAtIERhdmlkIFRzaWtsYXVyaTCCASIwDQYJKoZIhvcNAQEBBQADggEPADCCAQoCggEBAN6J8pyxzY+BK9nqOh2sm91CpP83MfhpbLN9fHQNBA8sPn7fl6vR31+CVAV7aej+YHAnsg9ra4J8eVf+0TPr9ws63aVKdK7my50sQCIZSxPtq1QQjHTE4l9UsDsOLg+aPFoaFjK9mEC/WjHwO3/p3+wM6ThU+G3m2txjiiLjLMT5+Ka77cYhBUdtyuhsFzfOmJRNKJJzH4zYlDZrzfOM2/VV2+z8yZnvpoZAERiEUG6BjRuUYXG2b/WYg03OI7ymMRzEDOLdgeDpGZR2l/TdCLzIZiF3gsc1WlSjaBqktkPpjXZ1M6WwYzCDSW0qUxsa/0ohRqptJ+Me3sCLIuQH0kECAwEAAaOCAzIwggMuMDwGCSsGAQQBgjcVBwQvMC0GJSsGAQQBgjcVCOayYION9USGgZkJg7ihSoO+hHEEg8SRM4SDiF0CAWQCASMwHQYDVR0lBBYwFAYIKwYBBQUHAwIGCCsGAQUFBwMEMAsGA1UdDwQEAwIHgDAnBgkrBgEEAYI3FQoEGjAYMAoGCCsGAQUFBwMCMAoGCCsGAQUFBwMEMB0GA1UdDgQWBBTekevho0BU+cWz/lVTIDf0UkxFk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EBLAZ0H388xQn+ZzwHl3R+Gdsxh4jZ4maS6Y0s+v1Mw1jfo2jxm364b8mV0mscG69QvoUIZzDKMTf7AKnWmPJ9EL9BtO3ZJKB8fsgYDTsTN4Lei6e53+Go+TRQw8FTeKWPztYx9go+N4UDlT65AhYMcYbaUxosAdul7eIsi9+Q4kXah5ixHx0HIln9Fb5M2qXdNYypD2+s6LcNVcLDcddrurDXoqO23O3OTN6f+0dgEb28nKUpwmReek5//89Evc1ey+va4KWNWsUQWwR7ZigCY508b9TLSHrIo1v7GZQqpRP4/jEUynyoBUDHqXLt5x2uZnrO3XI7EOpRDMbKI2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z+0l0DqF1Osvjgx600YL0k02TCfFm27YGJDPHFxvCQk=</DigestValue>
      </Reference>
      <Reference URI="/xl/drawings/drawing1.xml?ContentType=application/vnd.openxmlformats-officedocument.drawing+xml">
        <DigestMethod Algorithm="http://www.w3.org/2001/04/xmlenc#sha256"/>
        <DigestValue>zUMwFaDZsFdlZu2ihqSvTSAfvXIHeFO0bBz+FhEuCGk=</DigestValue>
      </Reference>
      <Reference URI="/xl/drawings/drawing2.xml?ContentType=application/vnd.openxmlformats-officedocument.drawing+xml">
        <DigestMethod Algorithm="http://www.w3.org/2001/04/xmlenc#sha256"/>
        <DigestValue>5BQnNyWPt2kEr4nLuZflqdtwJq9ETZ222ZcF3D+lu3k=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4jl4PlBNcdICM7BABDQid3aEsw3WMxOGR/HbL5O5MI4=</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HuPXSmJlU+8DUJXJfDJqiX4ticDieu24svan5XFkZ3w=</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EWcBAO96T6lLbPkykxt/TxVu/Gb/watDcsJQHi5q+tk=</DigestValue>
      </Reference>
      <Reference URI="/xl/printerSettings/printerSettings10.bin?ContentType=application/vnd.openxmlformats-officedocument.spreadsheetml.printerSettings">
        <DigestMethod Algorithm="http://www.w3.org/2001/04/xmlenc#sha256"/>
        <DigestValue>4UYGDgsqhJgm+/ULzCyCNBLvkK8DhKqhrVsMKHorwQc=</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A3MvToTV7kHEuXY1CXG6v6RchEdIXI6cbDPgut7G/lY=</DigestValue>
      </Reference>
      <Reference URI="/xl/printerSettings/printerSettings13.bin?ContentType=application/vnd.openxmlformats-officedocument.spreadsheetml.printerSettings">
        <DigestMethod Algorithm="http://www.w3.org/2001/04/xmlenc#sha256"/>
        <DigestValue>rk6Z5CUIrR+Z98yFtrrZx+CNNpOR2BgzOWQKIkJ1EUw=</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SUupoBQ5D7wu0MVLi4N2i2MZBOj5VjRyw1oxMJVQ90Y=</DigestValue>
      </Reference>
      <Reference URI="/xl/printerSettings/printerSettings16.bin?ContentType=application/vnd.openxmlformats-officedocument.spreadsheetml.printerSettings">
        <DigestMethod Algorithm="http://www.w3.org/2001/04/xmlenc#sha256"/>
        <DigestValue>e34VLXZfHwPfLFZqQYTrUqjDas5sbeTzW6GxibbSOfI=</DigestValue>
      </Reference>
      <Reference URI="/xl/printerSettings/printerSettings17.bin?ContentType=application/vnd.openxmlformats-officedocument.spreadsheetml.printerSettings">
        <DigestMethod Algorithm="http://www.w3.org/2001/04/xmlenc#sha256"/>
        <DigestValue>zPJ3Ac+WsfhEfPYEW/nwOnk8XXJd6r2P3RmExdcKWLQ=</DigestValue>
      </Reference>
      <Reference URI="/xl/printerSettings/printerSettings18.bin?ContentType=application/vnd.openxmlformats-officedocument.spreadsheetml.printerSettings">
        <DigestMethod Algorithm="http://www.w3.org/2001/04/xmlenc#sha256"/>
        <DigestValue>+v68qEsUq6Bu8LwnxwQsFjkBTn3pnUAkiCY0OoMtlO8=</DigestValue>
      </Reference>
      <Reference URI="/xl/printerSettings/printerSettings2.bin?ContentType=application/vnd.openxmlformats-officedocument.spreadsheetml.printerSettings">
        <DigestMethod Algorithm="http://www.w3.org/2001/04/xmlenc#sha256"/>
        <DigestValue>wivULe6oO9xfpOP4bGH0c+fxdbvpxP8TYdHYy1glyts=</DigestValue>
      </Reference>
      <Reference URI="/xl/printerSettings/printerSettings3.bin?ContentType=application/vnd.openxmlformats-officedocument.spreadsheetml.printerSettings">
        <DigestMethod Algorithm="http://www.w3.org/2001/04/xmlenc#sha256"/>
        <DigestValue>l/yTuA2TXYRnEJ9nBbnDoFvDixeWmsM0optwhZLu/0Y=</DigestValue>
      </Reference>
      <Reference URI="/xl/printerSettings/printerSettings4.bin?ContentType=application/vnd.openxmlformats-officedocument.spreadsheetml.printerSettings">
        <DigestMethod Algorithm="http://www.w3.org/2001/04/xmlenc#sha256"/>
        <DigestValue>B16EszyeddFyvygEOT/bgwwDrXnlS8nTfUCVzNs+b24=</DigestValue>
      </Reference>
      <Reference URI="/xl/printerSettings/printerSettings5.bin?ContentType=application/vnd.openxmlformats-officedocument.spreadsheetml.printerSettings">
        <DigestMethod Algorithm="http://www.w3.org/2001/04/xmlenc#sha256"/>
        <DigestValue>9zsxpnszcdOC218ZW84Zv4dRboaXFGVqXgboH6O7u4A=</DigestValue>
      </Reference>
      <Reference URI="/xl/printerSettings/printerSettings6.bin?ContentType=application/vnd.openxmlformats-officedocument.spreadsheetml.printerSettings">
        <DigestMethod Algorithm="http://www.w3.org/2001/04/xmlenc#sha256"/>
        <DigestValue>7fOcgboOnsjnvVKRMfOIhVLkNuv83ZiJgBfUEnXIIps=</DigestValue>
      </Reference>
      <Reference URI="/xl/printerSettings/printerSettings7.bin?ContentType=application/vnd.openxmlformats-officedocument.spreadsheetml.printerSettings">
        <DigestMethod Algorithm="http://www.w3.org/2001/04/xmlenc#sha256"/>
        <DigestValue>sd0myX61lNrtDdT+okXvV8SmYIIFmMwVQR48BDtqRUM=</DigestValue>
      </Reference>
      <Reference URI="/xl/printerSettings/printerSettings8.bin?ContentType=application/vnd.openxmlformats-officedocument.spreadsheetml.printerSettings">
        <DigestMethod Algorithm="http://www.w3.org/2001/04/xmlenc#sha256"/>
        <DigestValue>b2VOTxHByT8QDYZY+eNIWrDLe1fDn9uQ2opKW8InhyA=</DigestValue>
      </Reference>
      <Reference URI="/xl/printerSettings/printerSettings9.bin?ContentType=application/vnd.openxmlformats-officedocument.spreadsheetml.printerSettings">
        <DigestMethod Algorithm="http://www.w3.org/2001/04/xmlenc#sha256"/>
        <DigestValue>A3MvToTV7kHEuXY1CXG6v6RchEdIXI6cbDPgut7G/lY=</DigestValue>
      </Reference>
      <Reference URI="/xl/sharedStrings.xml?ContentType=application/vnd.openxmlformats-officedocument.spreadsheetml.sharedStrings+xml">
        <DigestMethod Algorithm="http://www.w3.org/2001/04/xmlenc#sha256"/>
        <DigestValue>Kbr0TrGEnmeEzz0fzE22zws3Oxc8zcs31zt1CQBi+vo=</DigestValue>
      </Reference>
      <Reference URI="/xl/styles.xml?ContentType=application/vnd.openxmlformats-officedocument.spreadsheetml.styles+xml">
        <DigestMethod Algorithm="http://www.w3.org/2001/04/xmlenc#sha256"/>
        <DigestValue>MuIWrQWOxd+3ZI8O+zAAwpHJylnRzLdBBFxPSjQ0o04=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q4v2dno09Epd40J6HMA4z6TVcPrKkSNrqOdSuVh7jSE=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2GMC8CDPuSfe7inhfLZICYL3TeR+9qE9av1lD1uPZnA=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i0/AD59VjI6NGIpCHWnz9GHjuE99gMc4eqkNjltuG3M=</DigestValue>
      </Reference>
      <Reference URI="/xl/worksheets/sheet10.xml?ContentType=application/vnd.openxmlformats-officedocument.spreadsheetml.worksheet+xml">
        <DigestMethod Algorithm="http://www.w3.org/2001/04/xmlenc#sha256"/>
        <DigestValue>KPFnhFuFPm1/RIdC8Vks0T51U1Y3P8hQVWZ9sgeBhzg=</DigestValue>
      </Reference>
      <Reference URI="/xl/worksheets/sheet11.xml?ContentType=application/vnd.openxmlformats-officedocument.spreadsheetml.worksheet+xml">
        <DigestMethod Algorithm="http://www.w3.org/2001/04/xmlenc#sha256"/>
        <DigestValue>RGLt3edqzPBrVUs6+Iz7C6NGLuVg9Yn0H0H0if49L14=</DigestValue>
      </Reference>
      <Reference URI="/xl/worksheets/sheet12.xml?ContentType=application/vnd.openxmlformats-officedocument.spreadsheetml.worksheet+xml">
        <DigestMethod Algorithm="http://www.w3.org/2001/04/xmlenc#sha256"/>
        <DigestValue>Pw1d91yMq5K25nv+Ew84Pocg1HLNRnQsk5I+rUc18pI=</DigestValue>
      </Reference>
      <Reference URI="/xl/worksheets/sheet13.xml?ContentType=application/vnd.openxmlformats-officedocument.spreadsheetml.worksheet+xml">
        <DigestMethod Algorithm="http://www.w3.org/2001/04/xmlenc#sha256"/>
        <DigestValue>YQSEzS6aqCbgRqwzNUWiBsw3Jw4ZFZg9qYDeeDMpG54=</DigestValue>
      </Reference>
      <Reference URI="/xl/worksheets/sheet14.xml?ContentType=application/vnd.openxmlformats-officedocument.spreadsheetml.worksheet+xml">
        <DigestMethod Algorithm="http://www.w3.org/2001/04/xmlenc#sha256"/>
        <DigestValue>MFQHUBIwYai1MSa/3qsRl3jBN6wh2cBzc9eh8acdYF4=</DigestValue>
      </Reference>
      <Reference URI="/xl/worksheets/sheet15.xml?ContentType=application/vnd.openxmlformats-officedocument.spreadsheetml.worksheet+xml">
        <DigestMethod Algorithm="http://www.w3.org/2001/04/xmlenc#sha256"/>
        <DigestValue>24IazyQoinEMaOCrQXv7VnaybUHADcBx+Nwvl6u5Zts=</DigestValue>
      </Reference>
      <Reference URI="/xl/worksheets/sheet16.xml?ContentType=application/vnd.openxmlformats-officedocument.spreadsheetml.worksheet+xml">
        <DigestMethod Algorithm="http://www.w3.org/2001/04/xmlenc#sha256"/>
        <DigestValue>EII8H0yhC4z5p+pS7fDa/wmh69X+402792VpheJwYQ8=</DigestValue>
      </Reference>
      <Reference URI="/xl/worksheets/sheet17.xml?ContentType=application/vnd.openxmlformats-officedocument.spreadsheetml.worksheet+xml">
        <DigestMethod Algorithm="http://www.w3.org/2001/04/xmlenc#sha256"/>
        <DigestValue>zK/kp+wPzb3ek2UwEIcISl8JZE/t8ESdg8HyUHly9g4=</DigestValue>
      </Reference>
      <Reference URI="/xl/worksheets/sheet18.xml?ContentType=application/vnd.openxmlformats-officedocument.spreadsheetml.worksheet+xml">
        <DigestMethod Algorithm="http://www.w3.org/2001/04/xmlenc#sha256"/>
        <DigestValue>ijMMp/voOdqVf1iuN6oO8rpAFFKXpl8R8vrDx/LLjjk=</DigestValue>
      </Reference>
      <Reference URI="/xl/worksheets/sheet2.xml?ContentType=application/vnd.openxmlformats-officedocument.spreadsheetml.worksheet+xml">
        <DigestMethod Algorithm="http://www.w3.org/2001/04/xmlenc#sha256"/>
        <DigestValue>dos8L6rM2Y+DCg8Y/NtOz/ea/jGWRjx7mshD5E2lcSA=</DigestValue>
      </Reference>
      <Reference URI="/xl/worksheets/sheet3.xml?ContentType=application/vnd.openxmlformats-officedocument.spreadsheetml.worksheet+xml">
        <DigestMethod Algorithm="http://www.w3.org/2001/04/xmlenc#sha256"/>
        <DigestValue>ELFJQByM99iE0hPpU+DO7jJ6v7EZeM007sMnjob+ojA=</DigestValue>
      </Reference>
      <Reference URI="/xl/worksheets/sheet4.xml?ContentType=application/vnd.openxmlformats-officedocument.spreadsheetml.worksheet+xml">
        <DigestMethod Algorithm="http://www.w3.org/2001/04/xmlenc#sha256"/>
        <DigestValue>79LDQabWHmiByCezwzlorPkb452yS2oLoLA6WoGEXog=</DigestValue>
      </Reference>
      <Reference URI="/xl/worksheets/sheet5.xml?ContentType=application/vnd.openxmlformats-officedocument.spreadsheetml.worksheet+xml">
        <DigestMethod Algorithm="http://www.w3.org/2001/04/xmlenc#sha256"/>
        <DigestValue>BJc6ubKLr9QfFkBm4Gxk1PNWknduJIPnTlckb8J567k=</DigestValue>
      </Reference>
      <Reference URI="/xl/worksheets/sheet6.xml?ContentType=application/vnd.openxmlformats-officedocument.spreadsheetml.worksheet+xml">
        <DigestMethod Algorithm="http://www.w3.org/2001/04/xmlenc#sha256"/>
        <DigestValue>K39tbjd0ndS9+GoXqvoAWpa+CdcSy/E8yGiVSWDjzVA=</DigestValue>
      </Reference>
      <Reference URI="/xl/worksheets/sheet7.xml?ContentType=application/vnd.openxmlformats-officedocument.spreadsheetml.worksheet+xml">
        <DigestMethod Algorithm="http://www.w3.org/2001/04/xmlenc#sha256"/>
        <DigestValue>brzxXIIpDroAXVHf5VZPLbWnKKo/A+4x1lIKTse6qSM=</DigestValue>
      </Reference>
      <Reference URI="/xl/worksheets/sheet8.xml?ContentType=application/vnd.openxmlformats-officedocument.spreadsheetml.worksheet+xml">
        <DigestMethod Algorithm="http://www.w3.org/2001/04/xmlenc#sha256"/>
        <DigestValue>5t7b12WA7mZebgzA1dYSczVV9ofxIZFFmiKX4iW6uRQ=</DigestValue>
      </Reference>
      <Reference URI="/xl/worksheets/sheet9.xml?ContentType=application/vnd.openxmlformats-officedocument.spreadsheetml.worksheet+xml">
        <DigestMethod Algorithm="http://www.w3.org/2001/04/xmlenc#sha256"/>
        <DigestValue>PD726C7iZodk/qY+m5ht720Z4NzQnq5mViF1G6+3FYc=</DigestValue>
      </Reference>
    </Manifest>
    <SignatureProperties>
      <SignatureProperty Id="idSignatureTime" Target="#idPackageSignature">
        <mdssi:SignatureTime xmlns:mdssi="http://schemas.openxmlformats.org/package/2006/digital-signature">
          <mdssi:Format>YYYY-MM-DDThh:mm:ssTZD</mdssi:Format>
          <mdssi:Value>2020-04-29T08:33:03Z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2020-04-29T08:33:03Z</xd:SigningTime>
          <xd:SigningCertificate>
            <xd:Cert>
              <xd:CertDigest>
                <DigestMethod Algorithm="http://www.w3.org/2001/04/xmlenc#sha256"/>
                <DigestValue>u86YSGoVIEZ3C0ue/+R01+KbdE0nd5OPVepyYd1MrVQ=</DigestValue>
              </xd:CertDigest>
              <xd:IssuerSerial>
                <X509IssuerName>CN=NBG Class 2 INT Sub CA, DC=nbg, DC=ge</X509IssuerName>
                <X509SerialNumber>536604876541497025067859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'15.1. LR'!Print_Area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2020-04-29T08:28:25Z</dcterms:modified>
</cp:coreProperties>
</file>