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150" tabRatio="926"/>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s>
  <externalReferences>
    <externalReference r:id="rId19"/>
    <externalReference r:id="rId20"/>
    <externalReference r:id="rId21"/>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38" i="79" l="1"/>
  <c r="C14" i="69" l="1"/>
  <c r="D21" i="72"/>
  <c r="E8" i="53" l="1"/>
  <c r="H8" i="53"/>
  <c r="C9" i="53"/>
  <c r="D9" i="53"/>
  <c r="D22" i="53" s="1"/>
  <c r="F9" i="53"/>
  <c r="G9" i="53"/>
  <c r="G22" i="53" s="1"/>
  <c r="E10" i="53"/>
  <c r="H10" i="53"/>
  <c r="E11" i="53"/>
  <c r="H11" i="53"/>
  <c r="E12" i="53"/>
  <c r="H12" i="53"/>
  <c r="E13" i="53"/>
  <c r="H13" i="53"/>
  <c r="E14" i="53"/>
  <c r="H14" i="53"/>
  <c r="E15" i="53"/>
  <c r="H15" i="53"/>
  <c r="E16" i="53"/>
  <c r="H16" i="53"/>
  <c r="E17" i="53"/>
  <c r="H17" i="53"/>
  <c r="E18" i="53"/>
  <c r="H18" i="53"/>
  <c r="E19" i="53"/>
  <c r="H19" i="53"/>
  <c r="E20" i="53"/>
  <c r="H20" i="53"/>
  <c r="E21" i="53"/>
  <c r="H21" i="53"/>
  <c r="E24" i="53"/>
  <c r="H24" i="53"/>
  <c r="E25" i="53"/>
  <c r="H25" i="53"/>
  <c r="E26" i="53"/>
  <c r="H26" i="53"/>
  <c r="E27" i="53"/>
  <c r="H27" i="53"/>
  <c r="E28" i="53"/>
  <c r="H28" i="53"/>
  <c r="E29" i="53"/>
  <c r="H29" i="53"/>
  <c r="C30" i="53"/>
  <c r="D30" i="53"/>
  <c r="F30" i="53"/>
  <c r="H30" i="53" s="1"/>
  <c r="G30" i="53"/>
  <c r="C34" i="53"/>
  <c r="D34" i="53"/>
  <c r="D45" i="53" s="1"/>
  <c r="F34" i="53"/>
  <c r="G34" i="53"/>
  <c r="G45" i="53" s="1"/>
  <c r="E35" i="53"/>
  <c r="H35" i="53"/>
  <c r="E36" i="53"/>
  <c r="H36" i="53"/>
  <c r="E37" i="53"/>
  <c r="H37" i="53"/>
  <c r="E38" i="53"/>
  <c r="H38" i="53"/>
  <c r="E39" i="53"/>
  <c r="H39" i="53"/>
  <c r="E40" i="53"/>
  <c r="H40" i="53"/>
  <c r="E41" i="53"/>
  <c r="H41" i="53"/>
  <c r="E42" i="53"/>
  <c r="H42" i="53"/>
  <c r="E43" i="53"/>
  <c r="H43" i="53"/>
  <c r="E44" i="53"/>
  <c r="H44" i="53"/>
  <c r="E47" i="53"/>
  <c r="H47" i="53"/>
  <c r="E48" i="53"/>
  <c r="H48" i="53"/>
  <c r="E49" i="53"/>
  <c r="H49" i="53"/>
  <c r="E50" i="53"/>
  <c r="H50" i="53"/>
  <c r="E51" i="53"/>
  <c r="H51" i="53"/>
  <c r="E52" i="53"/>
  <c r="H52" i="53"/>
  <c r="C53" i="53"/>
  <c r="E53" i="53" s="1"/>
  <c r="D53" i="53"/>
  <c r="F53" i="53"/>
  <c r="G53" i="53"/>
  <c r="E58" i="53"/>
  <c r="H58" i="53"/>
  <c r="E59" i="53"/>
  <c r="H59" i="53"/>
  <c r="E60" i="53"/>
  <c r="H60" i="53"/>
  <c r="C61" i="53"/>
  <c r="D61" i="53"/>
  <c r="F61" i="53"/>
  <c r="H61" i="53" s="1"/>
  <c r="G61" i="53"/>
  <c r="E64" i="53"/>
  <c r="H64" i="53"/>
  <c r="E66" i="53"/>
  <c r="H66" i="53"/>
  <c r="G54" i="53" l="1"/>
  <c r="G56" i="53" s="1"/>
  <c r="G63" i="53" s="1"/>
  <c r="G65" i="53" s="1"/>
  <c r="G67" i="53" s="1"/>
  <c r="H53" i="53"/>
  <c r="H34" i="53"/>
  <c r="G31" i="53"/>
  <c r="H9" i="53"/>
  <c r="E61" i="53"/>
  <c r="D54" i="53"/>
  <c r="E34" i="53"/>
  <c r="D31" i="53"/>
  <c r="D56" i="53" s="1"/>
  <c r="D63" i="53" s="1"/>
  <c r="D65" i="53" s="1"/>
  <c r="D67" i="53" s="1"/>
  <c r="E30" i="53"/>
  <c r="E9" i="53"/>
  <c r="F45" i="53"/>
  <c r="F22" i="53"/>
  <c r="C45" i="53"/>
  <c r="C22" i="53"/>
  <c r="F31" i="53" l="1"/>
  <c r="H22" i="53"/>
  <c r="C54" i="53"/>
  <c r="E54" i="53" s="1"/>
  <c r="E45" i="53"/>
  <c r="H45" i="53"/>
  <c r="F54" i="53"/>
  <c r="H54" i="53" s="1"/>
  <c r="C31" i="53"/>
  <c r="E22" i="53"/>
  <c r="C56" i="53" l="1"/>
  <c r="E31" i="53"/>
  <c r="F56" i="53"/>
  <c r="H31" i="53"/>
  <c r="H56" i="53" l="1"/>
  <c r="F63" i="53"/>
  <c r="E56" i="53"/>
  <c r="C63" i="53"/>
  <c r="C65" i="53" l="1"/>
  <c r="E63" i="53"/>
  <c r="F65" i="53"/>
  <c r="H63" i="53"/>
  <c r="H65" i="53" l="1"/>
  <c r="F67" i="53"/>
  <c r="H67" i="53" s="1"/>
  <c r="C67" i="53"/>
  <c r="E67" i="53" s="1"/>
  <c r="E65" i="53"/>
  <c r="C30" i="79" l="1"/>
  <c r="C26" i="79"/>
  <c r="C18" i="79"/>
  <c r="C8" i="79"/>
  <c r="C31" i="28" l="1"/>
  <c r="C14" i="62" l="1"/>
  <c r="C20" i="62" s="1"/>
  <c r="E21" i="72" l="1"/>
  <c r="C5" i="73" s="1"/>
  <c r="C8" i="73" s="1"/>
  <c r="E33" i="62"/>
  <c r="C22" i="74" l="1"/>
  <c r="E7" i="62" l="1"/>
  <c r="E8" i="62"/>
  <c r="E9" i="62"/>
  <c r="E10" i="62"/>
  <c r="E11" i="62"/>
  <c r="E12" i="62"/>
  <c r="E13" i="62"/>
  <c r="D14" i="62"/>
  <c r="E15" i="62"/>
  <c r="E16" i="62"/>
  <c r="E17" i="62"/>
  <c r="E18" i="62"/>
  <c r="E19" i="62"/>
  <c r="E14" i="62" l="1"/>
  <c r="B17" i="6" l="1"/>
  <c r="B16" i="6" l="1"/>
  <c r="B15" i="6"/>
  <c r="C36" i="69" l="1"/>
  <c r="F14" i="37" l="1"/>
  <c r="H21" i="75" l="1"/>
  <c r="H20" i="75"/>
  <c r="G45" i="75"/>
  <c r="F45" i="75"/>
  <c r="G40" i="75"/>
  <c r="F40" i="75"/>
  <c r="G32" i="75"/>
  <c r="F32" i="75"/>
  <c r="G22" i="75"/>
  <c r="G19" i="75" s="1"/>
  <c r="F22" i="75"/>
  <c r="F19" i="75" s="1"/>
  <c r="G16" i="75"/>
  <c r="F16" i="75"/>
  <c r="G13" i="75"/>
  <c r="F13" i="75"/>
  <c r="G7" i="75"/>
  <c r="F7" i="75"/>
  <c r="D45" i="75"/>
  <c r="C45" i="75"/>
  <c r="D40" i="75"/>
  <c r="C40" i="75"/>
  <c r="D32" i="75"/>
  <c r="C32" i="75"/>
  <c r="D22" i="75"/>
  <c r="D19" i="75" s="1"/>
  <c r="C22" i="75"/>
  <c r="C19" i="75" s="1"/>
  <c r="D16" i="75"/>
  <c r="C16" i="75"/>
  <c r="D13" i="75"/>
  <c r="C13" i="75"/>
  <c r="D7" i="75"/>
  <c r="C7" i="75"/>
  <c r="E19" i="75" l="1"/>
  <c r="H19" i="75"/>
  <c r="C31" i="62"/>
  <c r="C41" i="62" s="1"/>
  <c r="G14" i="62"/>
  <c r="F14" i="62"/>
  <c r="D20" i="62"/>
  <c r="B2" i="79"/>
  <c r="B2" i="37"/>
  <c r="B2" i="36"/>
  <c r="B2" i="74"/>
  <c r="B2" i="64"/>
  <c r="B2" i="35"/>
  <c r="B2" i="69"/>
  <c r="B2" i="77"/>
  <c r="B2" i="28"/>
  <c r="B2" i="73"/>
  <c r="B2" i="72"/>
  <c r="B2" i="52"/>
  <c r="B2" i="71"/>
  <c r="B2" i="75"/>
  <c r="B2" i="53"/>
  <c r="B2" i="62"/>
  <c r="B1" i="6"/>
  <c r="H14" i="62" l="1"/>
  <c r="B1" i="79"/>
  <c r="B1" i="37"/>
  <c r="B1" i="36"/>
  <c r="B1" i="74"/>
  <c r="B1" i="64"/>
  <c r="B1" i="35"/>
  <c r="B1" i="69"/>
  <c r="B1" i="77"/>
  <c r="B1" i="28"/>
  <c r="B1" i="73"/>
  <c r="B1" i="72"/>
  <c r="B1" i="52"/>
  <c r="B1" i="71"/>
  <c r="B1" i="75"/>
  <c r="B1" i="53"/>
  <c r="B1" i="62"/>
  <c r="H14" i="74" l="1"/>
  <c r="D6" i="71"/>
  <c r="D13" i="71" s="1"/>
  <c r="C6" i="71"/>
  <c r="C13" i="71" s="1"/>
  <c r="E8" i="37" l="1"/>
  <c r="N16" i="37"/>
  <c r="N17" i="37"/>
  <c r="N18" i="37"/>
  <c r="N19" i="37"/>
  <c r="N20" i="37"/>
  <c r="N15" i="37"/>
  <c r="N13" i="37"/>
  <c r="N10" i="37"/>
  <c r="N9" i="37"/>
  <c r="N11" i="37"/>
  <c r="N12" i="37"/>
  <c r="E19" i="37"/>
  <c r="E18" i="37"/>
  <c r="E17" i="37"/>
  <c r="E16" i="37"/>
  <c r="E15" i="37"/>
  <c r="M14" i="37"/>
  <c r="L14" i="37"/>
  <c r="K14" i="37"/>
  <c r="J14" i="37"/>
  <c r="I14" i="37"/>
  <c r="H14" i="37"/>
  <c r="G14" i="37"/>
  <c r="C14" i="37"/>
  <c r="E12" i="37"/>
  <c r="E11" i="37"/>
  <c r="E10" i="37"/>
  <c r="E9" i="37"/>
  <c r="M7" i="37"/>
  <c r="L7" i="37"/>
  <c r="J7" i="37"/>
  <c r="I7" i="37"/>
  <c r="H7" i="37"/>
  <c r="G7" i="37"/>
  <c r="G21" i="37" s="1"/>
  <c r="F7" i="37"/>
  <c r="F21" i="37" s="1"/>
  <c r="C7" i="37"/>
  <c r="M21" i="37" l="1"/>
  <c r="H21" i="37"/>
  <c r="I21" i="37"/>
  <c r="J21" i="37"/>
  <c r="L21" i="37"/>
  <c r="N14" i="37"/>
  <c r="E14" i="37"/>
  <c r="E7" i="37"/>
  <c r="C21" i="37"/>
  <c r="N8" i="37"/>
  <c r="E21" i="37" l="1"/>
  <c r="N7" i="37"/>
  <c r="N21" i="37" s="1"/>
  <c r="K7" i="37"/>
  <c r="K21" i="37" s="1"/>
  <c r="C21" i="72" l="1"/>
  <c r="S21" i="35" l="1"/>
  <c r="S20" i="35"/>
  <c r="S19" i="35"/>
  <c r="S18" i="35"/>
  <c r="S17" i="35"/>
  <c r="S16" i="35"/>
  <c r="S15" i="35"/>
  <c r="S14" i="35"/>
  <c r="S13" i="35"/>
  <c r="S12" i="35"/>
  <c r="S11" i="35"/>
  <c r="S10" i="35"/>
  <c r="S9" i="35"/>
  <c r="S8" i="35"/>
  <c r="S22" i="35" l="1"/>
  <c r="D22" i="35" l="1"/>
  <c r="E22" i="35"/>
  <c r="F22" i="35"/>
  <c r="G22" i="35"/>
  <c r="H22" i="35"/>
  <c r="I22" i="35"/>
  <c r="J22" i="35"/>
  <c r="K22" i="35"/>
  <c r="L22" i="35"/>
  <c r="M22" i="35"/>
  <c r="N22" i="35"/>
  <c r="O22" i="35"/>
  <c r="P22" i="35"/>
  <c r="Q22" i="35"/>
  <c r="R22" i="35"/>
  <c r="C22" i="35"/>
  <c r="G22" i="74" l="1"/>
  <c r="F22" i="74"/>
  <c r="H8" i="74"/>
  <c r="V7" i="64" l="1"/>
  <c r="H13" i="74"/>
  <c r="H15" i="74"/>
  <c r="H16" i="74"/>
  <c r="H17" i="74"/>
  <c r="H18"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E21" i="75"/>
  <c r="E20" i="75"/>
  <c r="H18" i="75"/>
  <c r="E18" i="75"/>
  <c r="H17" i="75"/>
  <c r="E17" i="75"/>
  <c r="H16" i="75"/>
  <c r="E16" i="75"/>
  <c r="H15" i="75"/>
  <c r="E15" i="75"/>
  <c r="H14" i="75"/>
  <c r="E14" i="75"/>
  <c r="H13" i="75"/>
  <c r="E13" i="75"/>
  <c r="H12" i="75"/>
  <c r="E12" i="75"/>
  <c r="H11" i="75"/>
  <c r="E11" i="75"/>
  <c r="H10" i="75"/>
  <c r="E10" i="75"/>
  <c r="H9" i="75"/>
  <c r="E9" i="75"/>
  <c r="H8" i="75"/>
  <c r="E8" i="75"/>
  <c r="H7" i="75"/>
  <c r="E7" i="75"/>
  <c r="D31" i="62" l="1"/>
  <c r="D41" i="62" s="1"/>
  <c r="G31" i="62" l="1"/>
  <c r="G41" i="62" s="1"/>
  <c r="F31" i="62"/>
  <c r="F41" i="62" s="1"/>
  <c r="F20" i="62"/>
  <c r="G20" i="62"/>
  <c r="E41" i="62" l="1"/>
  <c r="E31" i="62"/>
  <c r="D22" i="74"/>
  <c r="E22" i="74"/>
  <c r="H22" i="74" s="1"/>
  <c r="C13" i="73" l="1"/>
  <c r="C43" i="28"/>
  <c r="C30" i="28" l="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41" i="62"/>
  <c r="H8" i="62"/>
  <c r="H9" i="62"/>
  <c r="H10" i="62"/>
  <c r="H11" i="62"/>
  <c r="H12" i="62"/>
  <c r="H13"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4" i="62"/>
  <c r="E35" i="62"/>
  <c r="E36" i="62"/>
  <c r="E37" i="62"/>
  <c r="E38" i="62"/>
  <c r="E39" i="62"/>
  <c r="E40" i="62"/>
  <c r="E23" i="62"/>
  <c r="E24" i="62"/>
  <c r="E25" i="62"/>
  <c r="E26" i="62"/>
  <c r="E27" i="62"/>
  <c r="E28" i="62"/>
  <c r="E29" i="62"/>
  <c r="E30" i="62"/>
  <c r="E22" i="62"/>
  <c r="E20" i="62"/>
  <c r="C44" i="69" l="1"/>
  <c r="C24" i="69"/>
</calcChain>
</file>

<file path=xl/sharedStrings.xml><?xml version="1.0" encoding="utf-8"?>
<sst xmlns="http://schemas.openxmlformats.org/spreadsheetml/2006/main" count="734" uniqueCount="506">
  <si>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</si>
  <si>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</si>
  <si>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</si>
  <si>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</si>
  <si>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</si>
  <si>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</si>
  <si>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</si>
  <si>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</si>
  <si>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</si>
  <si>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</si>
  <si>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</si>
  <si>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</si>
  <si>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</si>
  <si>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</si>
  <si>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</si>
  <si>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</si>
  <si>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</si>
  <si>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</si>
  <si>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</si>
  <si>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</si>
  <si>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</si>
  <si>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</si>
  <si>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</si>
  <si>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</si>
  <si>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</si>
  <si>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</si>
  <si>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</si>
  <si>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</si>
  <si>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</si>
  <si>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</si>
  <si>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</si>
  <si>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</si>
  <si>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</si>
  <si>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</si>
  <si>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</si>
  <si>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</si>
  <si>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</si>
  <si>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</si>
  <si>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</si>
  <si>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</si>
  <si>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</si>
  <si>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</si>
  <si>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</si>
  <si>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</si>
  <si>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</si>
  <si>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</si>
  <si>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</si>
  <si>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</si>
  <si>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</si>
  <si>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</si>
  <si>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</si>
  <si>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</si>
  <si>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</si>
  <si>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</si>
  <si>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</si>
  <si>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</si>
  <si>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</si>
  <si>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</si>
  <si>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</si>
  <si>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</si>
  <si>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</si>
  <si>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</si>
  <si>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</si>
  <si>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</si>
  <si>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</si>
  <si>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</si>
  <si>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</si>
  <si>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</si>
  <si>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</si>
  <si>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</si>
  <si>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</si>
  <si>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</si>
  <si>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</si>
  <si>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</si>
  <si>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</si>
  <si>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</si>
  <si>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</si>
  <si>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</si>
  <si>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</si>
  <si>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</si>
  <si>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</si>
  <si>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</si>
  <si>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</si>
  <si>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</si>
  <si>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</si>
  <si>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</si>
  <si>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</si>
  <si>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</si>
  <si>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</si>
  <si>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</si>
  <si>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</si>
  <si>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</si>
  <si>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</si>
  <si>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</si>
  <si>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</si>
  <si>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</si>
  <si>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</si>
  <si>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</si>
  <si>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</si>
  <si>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</si>
  <si>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</si>
  <si>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</si>
  <si>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</si>
  <si>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</si>
  <si>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</si>
  <si>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</si>
  <si>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</si>
  <si>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</si>
  <si>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</si>
  <si>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</si>
  <si>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</si>
  <si>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</si>
  <si>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</si>
  <si>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</si>
  <si>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</si>
  <si>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</si>
  <si>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</si>
  <si>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</si>
  <si>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</si>
  <si>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</si>
  <si>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</si>
  <si>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</si>
  <si>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</si>
  <si>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</si>
  <si>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</si>
  <si>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</si>
  <si>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</si>
  <si>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</si>
  <si>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</si>
  <si>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</si>
  <si>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</si>
  <si>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</si>
  <si>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</si>
  <si>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</si>
  <si>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</si>
  <si>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</si>
  <si>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</si>
  <si>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</si>
  <si>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</si>
  <si>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</si>
  <si>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</si>
  <si>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</si>
  <si>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</si>
  <si>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</si>
  <si>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</si>
  <si>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</si>
  <si>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</si>
  <si>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</si>
  <si>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</si>
  <si>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</si>
  <si>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</si>
  <si>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</si>
  <si>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</si>
  <si>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</si>
  <si>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</si>
  <si>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</si>
  <si>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</si>
  <si>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</si>
  <si>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</si>
  <si>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</si>
  <si>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</si>
  <si>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</si>
  <si>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</si>
  <si>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</si>
  <si>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</si>
  <si>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</si>
  <si>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</si>
  <si>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</si>
  <si>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</si>
  <si>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</si>
  <si>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</si>
  <si>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</si>
  <si>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</si>
  <si>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</si>
  <si>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</si>
  <si>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</si>
  <si>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</si>
  <si>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</si>
  <si>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</si>
  <si>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</si>
  <si>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</si>
  <si>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</si>
  <si>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</si>
  <si>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</si>
  <si>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</si>
  <si>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</si>
  <si>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</si>
  <si>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</si>
  <si>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</si>
  <si>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</si>
  <si>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</si>
  <si>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</si>
  <si>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</si>
  <si>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</si>
  <si>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</si>
  <si>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</si>
  <si>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</si>
  <si>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</si>
  <si>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</si>
  <si>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</si>
  <si>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</si>
  <si>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</si>
  <si>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</si>
  <si>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</si>
  <si>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</si>
  <si>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</si>
  <si>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</si>
  <si>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</si>
  <si>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</si>
  <si>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</si>
  <si>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</si>
  <si>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</si>
  <si>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</si>
  <si>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</si>
  <si>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</si>
  <si>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</si>
  <si>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</si>
  <si>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</si>
  <si>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</si>
  <si>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</si>
  <si>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</si>
  <si>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</si>
  <si>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</si>
  <si>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</si>
  <si>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</si>
  <si>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</si>
  <si>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</si>
  <si>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</si>
  <si>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</si>
  <si>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</si>
  <si>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</si>
  <si>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</si>
  <si>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</si>
  <si>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</si>
  <si>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</si>
  <si>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</si>
  <si>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</si>
  <si>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</si>
  <si>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</si>
  <si>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</si>
  <si>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</si>
  <si>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</si>
  <si>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</si>
  <si>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</si>
  <si>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</si>
  <si>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</si>
  <si>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</si>
  <si>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</si>
  <si>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</si>
  <si>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</si>
  <si>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</si>
  <si>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</si>
  <si>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</si>
  <si>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</si>
  <si>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</si>
  <si>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</si>
  <si>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</si>
  <si>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</si>
  <si>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</si>
  <si>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</si>
  <si>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</si>
  <si>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</si>
  <si>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</si>
  <si>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</si>
  <si>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</si>
  <si>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</si>
  <si>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</si>
  <si>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</si>
  <si>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</si>
  <si>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</si>
  <si>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</si>
  <si>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</si>
  <si>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</si>
  <si>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</si>
  <si>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</si>
  <si>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</si>
  <si>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</si>
  <si>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</si>
  <si>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</si>
  <si>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</si>
  <si>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</si>
  <si>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</si>
  <si>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</si>
  <si>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</si>
  <si>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</si>
  <si>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</si>
  <si>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</si>
  <si>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</si>
  <si>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</si>
  <si>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</si>
  <si>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</si>
  <si>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</si>
  <si>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</si>
  <si>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</si>
  <si>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</si>
  <si>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</si>
  <si>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</si>
  <si>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</si>
  <si>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</si>
  <si>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</si>
  <si>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</si>
  <si>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</si>
  <si>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</si>
  <si>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</si>
  <si>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</si>
  <si>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</si>
  <si>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</si>
  <si>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</si>
  <si>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</si>
  <si>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</si>
  <si>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</si>
  <si>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</si>
  <si>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</si>
  <si>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</si>
  <si>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</si>
  <si>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</si>
  <si>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</si>
  <si>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</si>
  <si>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</si>
  <si>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</si>
  <si>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</si>
  <si>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</si>
  <si>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</si>
  <si>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</si>
  <si>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</si>
  <si>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</si>
  <si>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</si>
  <si>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</si>
  <si>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</si>
  <si>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</si>
  <si>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</si>
  <si>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</si>
  <si>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</si>
  <si>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</si>
  <si>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</si>
  <si>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</si>
  <si>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</si>
  <si>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</si>
  <si>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</si>
  <si>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</si>
  <si>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</si>
  <si>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</si>
  <si>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</si>
  <si>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</si>
  <si>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</si>
  <si>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</si>
  <si>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</si>
  <si>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</si>
  <si>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</si>
  <si>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</si>
  <si>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</si>
  <si>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</si>
  <si>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</si>
  <si>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</si>
  <si>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</si>
  <si>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</si>
  <si>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</si>
  <si>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</si>
  <si>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</si>
  <si>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</si>
  <si>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</si>
  <si>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</si>
  <si>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</si>
  <si>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</si>
  <si>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</si>
  <si>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</si>
  <si>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</si>
  <si>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</si>
  <si>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</si>
  <si>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</si>
  <si>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</si>
  <si>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</si>
  <si>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</si>
  <si>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</si>
  <si>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</si>
  <si>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</si>
  <si>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</si>
  <si>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</si>
  <si>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</si>
  <si>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</si>
  <si>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</si>
  <si>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</si>
  <si>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</si>
  <si>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</si>
  <si>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</si>
  <si>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</si>
  <si>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</si>
  <si>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</si>
  <si>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</si>
  <si>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</si>
  <si>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</si>
  <si>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</si>
  <si>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</si>
  <si>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</si>
  <si>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</si>
  <si>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</si>
  <si>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</si>
  <si>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</si>
  <si>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</si>
  <si>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</si>
  <si>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</si>
  <si>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</si>
  <si>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</si>
  <si>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</si>
  <si>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</si>
  <si>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</si>
  <si>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</si>
  <si>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</si>
  <si>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</si>
  <si>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</si>
  <si>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</si>
  <si>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</si>
  <si>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</si>
  <si>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</si>
  <si>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</si>
  <si>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</si>
  <si>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</si>
  <si>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</si>
  <si>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</si>
  <si>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</si>
  <si>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</si>
  <si>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</si>
  <si>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</si>
  <si>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</si>
  <si>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</si>
  <si>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</si>
  <si>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</si>
  <si>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</si>
  <si>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</si>
  <si>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</si>
  <si>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</si>
  <si>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</si>
  <si>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</si>
  <si>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</si>
  <si>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</si>
  <si>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</si>
  <si>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</si>
  <si>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</si>
  <si>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</si>
  <si>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</si>
  <si>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</si>
  <si>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</si>
  <si>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</si>
  <si>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</si>
  <si>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</si>
  <si>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</si>
  <si>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</si>
  <si>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</si>
  <si>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</si>
  <si>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</si>
  <si>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</si>
  <si>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</si>
  <si>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</si>
  <si>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</si>
  <si>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</si>
  <si>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</si>
  <si>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</si>
  <si>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</si>
  <si>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</si>
  <si>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</si>
  <si>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</si>
  <si>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</si>
  <si>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</si>
  <si>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</si>
  <si>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</si>
  <si>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</si>
  <si>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</si>
  <si>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</si>
  <si>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</si>
  <si>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</si>
  <si>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</si>
  <si>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</si>
  <si>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</si>
  <si>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</si>
  <si>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</si>
  <si>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</si>
  <si>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</si>
  <si>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</si>
  <si>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</si>
  <si>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</si>
  <si>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</si>
  <si>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</si>
  <si>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სს ”ლიბერთი ბანკი”</t>
  </si>
  <si>
    <t>4Q 2018</t>
  </si>
  <si>
    <t xml:space="preserve">ირაკლი ოთარ რუხაძე </t>
  </si>
  <si>
    <t>www.libertybank.ge</t>
  </si>
  <si>
    <t>ლევან ლეკიშვილი</t>
  </si>
  <si>
    <t>ლევან თხელიძე</t>
  </si>
  <si>
    <t>მამუკა კვარაცხელია</t>
  </si>
  <si>
    <t>დავით ვერულაშვილი</t>
  </si>
  <si>
    <t>Georgian Financial Group B.V.</t>
  </si>
  <si>
    <t>სს,,ჰერითიჯ სიქიურითიზ"(ნომინალური მფლობელი)</t>
  </si>
  <si>
    <t>სს,,გალტ &amp; თაგარტი"(ნომინალური მფლობელი)</t>
  </si>
  <si>
    <t>დანარჩენი აქციონერები</t>
  </si>
  <si>
    <t>ბენჯამინ ალბერტ მარსონი</t>
  </si>
  <si>
    <t>იგორ ალექსეევი</t>
  </si>
  <si>
    <t>nmf</t>
  </si>
  <si>
    <t>მამუკა წერეთელი</t>
  </si>
  <si>
    <t>1Q 2019</t>
  </si>
  <si>
    <t>2Q 2019</t>
  </si>
  <si>
    <t>მურთაზ კიკორია</t>
  </si>
  <si>
    <t>3Q 2019</t>
  </si>
  <si>
    <t>მაგდა მაღრაძე</t>
  </si>
  <si>
    <t>4Q 2019</t>
  </si>
  <si>
    <t>ვასილ ხოდელი</t>
  </si>
  <si>
    <t>ცხრილი 9 (Capital), N10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</si>
</sst>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9">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u/>
      <sz val="10"/>
      <color indexed="12"/>
      <name val="Arial"/>
      <family val="2"/>
    </font>
    <font>
      <sz val="8"/>
      <color theme="1"/>
      <name val="Calibri"/>
      <family val="2"/>
      <scheme val="minor"/>
    </font>
    <font>
      <sz val="10"/>
      <name val="Calibri"/>
      <family val="2"/>
      <charset val="204"/>
      <scheme val="minor"/>
    </font>
    <font>
      <b/>
      <sz val="10"/>
      <name val="Calibri"/>
      <family val="2"/>
      <charset val="204"/>
      <scheme val="minor"/>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sz val="11"/>
      <name val="Sylfaen"/>
      <family val="1"/>
    </font>
    <font>
      <b/>
      <i/>
      <sz val="10"/>
      <color theme="1"/>
      <name val="Sylfaen"/>
      <family val="1"/>
    </font>
    <font>
      <sz val="10"/>
      <color theme="1"/>
      <name val="Calibri"/>
      <family val="1"/>
      <scheme val="minor"/>
    </font>
    <font>
      <sz val="10"/>
      <color theme="1"/>
      <name val="Sylfaen"/>
      <family val="1"/>
      <charset val="204"/>
    </font>
    <font>
      <u/>
      <sz val="10"/>
      <color indexed="12"/>
      <name val="Sylfaen"/>
      <family val="1"/>
      <charset val="204"/>
    </font>
    <font>
      <sz val="10"/>
      <color theme="1"/>
      <name val="Calibri"/>
      <family val="2"/>
      <charset val="204"/>
      <scheme val="minor"/>
    </font>
    <font>
      <i/>
      <sz val="10"/>
      <name val="Calibri"/>
      <family val="2"/>
      <charset val="204"/>
      <scheme val="minor"/>
    </font>
    <font>
      <b/>
      <sz val="10"/>
      <color theme="1"/>
      <name val="Calibri"/>
      <family val="2"/>
      <charset val="204"/>
      <scheme val="minor"/>
    </font>
    <font>
      <sz val="11"/>
      <color theme="1"/>
      <name val="Calibri"/>
      <family val="2"/>
      <charset val="204"/>
      <scheme val="minor"/>
    </font>
    <font>
      <b/>
      <i/>
      <sz val="10"/>
      <name val="Calibri"/>
      <family val="2"/>
      <charset val="204"/>
      <scheme val="minor"/>
    </font>
    <font>
      <i/>
      <sz val="10"/>
      <color theme="1"/>
      <name val="Calibri"/>
      <family val="2"/>
      <charset val="204"/>
      <scheme val="minor"/>
    </font>
    <font>
      <sz val="8"/>
      <color theme="1"/>
      <name val="Calibri"/>
      <family val="2"/>
      <charset val="204"/>
      <scheme val="minor"/>
    </font>
    <font>
      <i/>
      <sz val="11"/>
      <color theme="1"/>
      <name val="Calibri"/>
      <family val="2"/>
      <charset val="204"/>
      <scheme val="minor"/>
    </font>
    <font>
      <b/>
      <sz val="11"/>
      <color theme="1"/>
      <name val="Calibri"/>
      <family val="2"/>
      <charset val="204"/>
      <scheme val="minor"/>
    </font>
    <font>
      <sz val="9"/>
      <color theme="1"/>
      <name val="Calibri"/>
      <family val="2"/>
      <charset val="204"/>
      <scheme val="minor"/>
    </font>
    <font>
      <b/>
      <sz val="9"/>
      <name val="Calibri"/>
      <family val="2"/>
      <charset val="204"/>
      <scheme val="minor"/>
    </font>
    <font>
      <sz val="9"/>
      <name val="Calibri"/>
      <family val="2"/>
      <charset val="204"/>
      <scheme val="minor"/>
    </font>
    <font>
      <sz val="8"/>
      <name val="Calibri"/>
      <family val="2"/>
      <charset val="204"/>
      <scheme val="minor"/>
    </font>
    <font>
      <i/>
      <sz val="10"/>
      <name val="Sylfaen"/>
      <family val="1"/>
      <charset val="204"/>
    </font>
    <font>
      <i/>
      <sz val="10"/>
      <name val="Sylfaen"/>
      <family val="1"/>
    </font>
  </fonts>
  <fills count="7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6" tint="0.59999389629810485"/>
        <bgColor indexed="64"/>
      </patternFill>
    </fill>
  </fills>
  <borders count="11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8" fillId="0" borderId="0" applyNumberFormat="0" applyFill="0" applyBorder="0" applyAlignment="0" applyProtection="0">
      <alignment vertical="top"/>
      <protection locked="0"/>
    </xf>
    <xf numFmtId="0" fontId="13" fillId="0" borderId="0"/>
    <xf numFmtId="168" fontId="14" fillId="37" borderId="0"/>
    <xf numFmtId="169" fontId="14" fillId="37" borderId="0"/>
    <xf numFmtId="168" fontId="14" fillId="37" borderId="0"/>
    <xf numFmtId="0" fontId="15" fillId="38" borderId="0" applyNumberFormat="0" applyBorder="0" applyAlignment="0" applyProtection="0"/>
    <xf numFmtId="0" fontId="3" fillId="13" borderId="0" applyNumberFormat="0" applyBorder="0" applyAlignment="0" applyProtection="0"/>
    <xf numFmtId="168" fontId="16" fillId="38" borderId="0" applyNumberFormat="0" applyBorder="0" applyAlignment="0" applyProtection="0"/>
    <xf numFmtId="168" fontId="16" fillId="38" borderId="0" applyNumberFormat="0" applyBorder="0" applyAlignment="0" applyProtection="0"/>
    <xf numFmtId="169" fontId="16" fillId="38" borderId="0" applyNumberFormat="0" applyBorder="0" applyAlignment="0" applyProtection="0"/>
    <xf numFmtId="0" fontId="15"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6" fillId="38" borderId="0" applyNumberFormat="0" applyBorder="0" applyAlignment="0" applyProtection="0"/>
    <xf numFmtId="169" fontId="16" fillId="38" borderId="0" applyNumberFormat="0" applyBorder="0" applyAlignment="0" applyProtection="0"/>
    <xf numFmtId="168" fontId="16" fillId="38" borderId="0" applyNumberFormat="0" applyBorder="0" applyAlignment="0" applyProtection="0"/>
    <xf numFmtId="168" fontId="16" fillId="38" borderId="0" applyNumberFormat="0" applyBorder="0" applyAlignment="0" applyProtection="0"/>
    <xf numFmtId="169" fontId="16" fillId="38" borderId="0" applyNumberFormat="0" applyBorder="0" applyAlignment="0" applyProtection="0"/>
    <xf numFmtId="168" fontId="16" fillId="38" borderId="0" applyNumberFormat="0" applyBorder="0" applyAlignment="0" applyProtection="0"/>
    <xf numFmtId="168" fontId="16" fillId="38" borderId="0" applyNumberFormat="0" applyBorder="0" applyAlignment="0" applyProtection="0"/>
    <xf numFmtId="169" fontId="16" fillId="38" borderId="0" applyNumberFormat="0" applyBorder="0" applyAlignment="0" applyProtection="0"/>
    <xf numFmtId="168" fontId="16" fillId="38" borderId="0" applyNumberFormat="0" applyBorder="0" applyAlignment="0" applyProtection="0"/>
    <xf numFmtId="168" fontId="16" fillId="38" borderId="0" applyNumberFormat="0" applyBorder="0" applyAlignment="0" applyProtection="0"/>
    <xf numFmtId="169" fontId="16" fillId="38" borderId="0" applyNumberFormat="0" applyBorder="0" applyAlignment="0" applyProtection="0"/>
    <xf numFmtId="168" fontId="16" fillId="38"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3" fillId="17" borderId="0" applyNumberFormat="0" applyBorder="0" applyAlignment="0" applyProtection="0"/>
    <xf numFmtId="168" fontId="16" fillId="39" borderId="0" applyNumberFormat="0" applyBorder="0" applyAlignment="0" applyProtection="0"/>
    <xf numFmtId="168" fontId="16" fillId="39" borderId="0" applyNumberFormat="0" applyBorder="0" applyAlignment="0" applyProtection="0"/>
    <xf numFmtId="169" fontId="16" fillId="39" borderId="0" applyNumberFormat="0" applyBorder="0" applyAlignment="0" applyProtection="0"/>
    <xf numFmtId="0" fontId="15"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6" fillId="39" borderId="0" applyNumberFormat="0" applyBorder="0" applyAlignment="0" applyProtection="0"/>
    <xf numFmtId="169" fontId="16" fillId="39" borderId="0" applyNumberFormat="0" applyBorder="0" applyAlignment="0" applyProtection="0"/>
    <xf numFmtId="168" fontId="16" fillId="39" borderId="0" applyNumberFormat="0" applyBorder="0" applyAlignment="0" applyProtection="0"/>
    <xf numFmtId="168" fontId="16" fillId="39" borderId="0" applyNumberFormat="0" applyBorder="0" applyAlignment="0" applyProtection="0"/>
    <xf numFmtId="169" fontId="16" fillId="39" borderId="0" applyNumberFormat="0" applyBorder="0" applyAlignment="0" applyProtection="0"/>
    <xf numFmtId="168" fontId="16" fillId="39" borderId="0" applyNumberFormat="0" applyBorder="0" applyAlignment="0" applyProtection="0"/>
    <xf numFmtId="168" fontId="16" fillId="39" borderId="0" applyNumberFormat="0" applyBorder="0" applyAlignment="0" applyProtection="0"/>
    <xf numFmtId="169" fontId="16" fillId="39" borderId="0" applyNumberFormat="0" applyBorder="0" applyAlignment="0" applyProtection="0"/>
    <xf numFmtId="168" fontId="16" fillId="39" borderId="0" applyNumberFormat="0" applyBorder="0" applyAlignment="0" applyProtection="0"/>
    <xf numFmtId="168" fontId="16" fillId="39" borderId="0" applyNumberFormat="0" applyBorder="0" applyAlignment="0" applyProtection="0"/>
    <xf numFmtId="169" fontId="16" fillId="39" borderId="0" applyNumberFormat="0" applyBorder="0" applyAlignment="0" applyProtection="0"/>
    <xf numFmtId="168" fontId="16" fillId="39"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3" fillId="21" borderId="0" applyNumberFormat="0" applyBorder="0" applyAlignment="0" applyProtection="0"/>
    <xf numFmtId="168" fontId="16" fillId="40" borderId="0" applyNumberFormat="0" applyBorder="0" applyAlignment="0" applyProtection="0"/>
    <xf numFmtId="168" fontId="16" fillId="40" borderId="0" applyNumberFormat="0" applyBorder="0" applyAlignment="0" applyProtection="0"/>
    <xf numFmtId="169" fontId="16" fillId="40" borderId="0" applyNumberFormat="0" applyBorder="0" applyAlignment="0" applyProtection="0"/>
    <xf numFmtId="0" fontId="15"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6" fillId="40" borderId="0" applyNumberFormat="0" applyBorder="0" applyAlignment="0" applyProtection="0"/>
    <xf numFmtId="169" fontId="16" fillId="40" borderId="0" applyNumberFormat="0" applyBorder="0" applyAlignment="0" applyProtection="0"/>
    <xf numFmtId="168" fontId="16" fillId="40" borderId="0" applyNumberFormat="0" applyBorder="0" applyAlignment="0" applyProtection="0"/>
    <xf numFmtId="168" fontId="16" fillId="40" borderId="0" applyNumberFormat="0" applyBorder="0" applyAlignment="0" applyProtection="0"/>
    <xf numFmtId="169" fontId="16" fillId="40" borderId="0" applyNumberFormat="0" applyBorder="0" applyAlignment="0" applyProtection="0"/>
    <xf numFmtId="168" fontId="16" fillId="40" borderId="0" applyNumberFormat="0" applyBorder="0" applyAlignment="0" applyProtection="0"/>
    <xf numFmtId="168" fontId="16" fillId="40" borderId="0" applyNumberFormat="0" applyBorder="0" applyAlignment="0" applyProtection="0"/>
    <xf numFmtId="169" fontId="16" fillId="40" borderId="0" applyNumberFormat="0" applyBorder="0" applyAlignment="0" applyProtection="0"/>
    <xf numFmtId="168" fontId="16" fillId="40" borderId="0" applyNumberFormat="0" applyBorder="0" applyAlignment="0" applyProtection="0"/>
    <xf numFmtId="168" fontId="16" fillId="40" borderId="0" applyNumberFormat="0" applyBorder="0" applyAlignment="0" applyProtection="0"/>
    <xf numFmtId="169" fontId="16" fillId="40" borderId="0" applyNumberFormat="0" applyBorder="0" applyAlignment="0" applyProtection="0"/>
    <xf numFmtId="168" fontId="16" fillId="40"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3" fillId="25" borderId="0" applyNumberFormat="0" applyBorder="0" applyAlignment="0" applyProtection="0"/>
    <xf numFmtId="168" fontId="16" fillId="41"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0" fontId="15"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168" fontId="16" fillId="41"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168" fontId="16" fillId="41"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168" fontId="16" fillId="41"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168" fontId="16" fillId="41"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3" fillId="29" borderId="0" applyNumberFormat="0" applyBorder="0" applyAlignment="0" applyProtection="0"/>
    <xf numFmtId="168" fontId="16" fillId="42" borderId="0" applyNumberFormat="0" applyBorder="0" applyAlignment="0" applyProtection="0"/>
    <xf numFmtId="168" fontId="16" fillId="42" borderId="0" applyNumberFormat="0" applyBorder="0" applyAlignment="0" applyProtection="0"/>
    <xf numFmtId="169" fontId="16" fillId="42" borderId="0" applyNumberFormat="0" applyBorder="0" applyAlignment="0" applyProtection="0"/>
    <xf numFmtId="0" fontId="15"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6" fillId="42" borderId="0" applyNumberFormat="0" applyBorder="0" applyAlignment="0" applyProtection="0"/>
    <xf numFmtId="169" fontId="16" fillId="42" borderId="0" applyNumberFormat="0" applyBorder="0" applyAlignment="0" applyProtection="0"/>
    <xf numFmtId="168" fontId="16" fillId="42" borderId="0" applyNumberFormat="0" applyBorder="0" applyAlignment="0" applyProtection="0"/>
    <xf numFmtId="168" fontId="16" fillId="42" borderId="0" applyNumberFormat="0" applyBorder="0" applyAlignment="0" applyProtection="0"/>
    <xf numFmtId="169" fontId="16" fillId="42" borderId="0" applyNumberFormat="0" applyBorder="0" applyAlignment="0" applyProtection="0"/>
    <xf numFmtId="168" fontId="16" fillId="42" borderId="0" applyNumberFormat="0" applyBorder="0" applyAlignment="0" applyProtection="0"/>
    <xf numFmtId="168" fontId="16" fillId="42" borderId="0" applyNumberFormat="0" applyBorder="0" applyAlignment="0" applyProtection="0"/>
    <xf numFmtId="169" fontId="16" fillId="42" borderId="0" applyNumberFormat="0" applyBorder="0" applyAlignment="0" applyProtection="0"/>
    <xf numFmtId="168" fontId="16" fillId="42" borderId="0" applyNumberFormat="0" applyBorder="0" applyAlignment="0" applyProtection="0"/>
    <xf numFmtId="168" fontId="16" fillId="42" borderId="0" applyNumberFormat="0" applyBorder="0" applyAlignment="0" applyProtection="0"/>
    <xf numFmtId="169" fontId="16" fillId="42" borderId="0" applyNumberFormat="0" applyBorder="0" applyAlignment="0" applyProtection="0"/>
    <xf numFmtId="168" fontId="16" fillId="42"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3" fillId="33" borderId="0" applyNumberFormat="0" applyBorder="0" applyAlignment="0" applyProtection="0"/>
    <xf numFmtId="168" fontId="16" fillId="43" borderId="0" applyNumberFormat="0" applyBorder="0" applyAlignment="0" applyProtection="0"/>
    <xf numFmtId="168" fontId="16" fillId="43" borderId="0" applyNumberFormat="0" applyBorder="0" applyAlignment="0" applyProtection="0"/>
    <xf numFmtId="169" fontId="16" fillId="43" borderId="0" applyNumberFormat="0" applyBorder="0" applyAlignment="0" applyProtection="0"/>
    <xf numFmtId="0" fontId="15"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6" fillId="43" borderId="0" applyNumberFormat="0" applyBorder="0" applyAlignment="0" applyProtection="0"/>
    <xf numFmtId="169" fontId="16" fillId="43" borderId="0" applyNumberFormat="0" applyBorder="0" applyAlignment="0" applyProtection="0"/>
    <xf numFmtId="168" fontId="16" fillId="43" borderId="0" applyNumberFormat="0" applyBorder="0" applyAlignment="0" applyProtection="0"/>
    <xf numFmtId="168" fontId="16" fillId="43" borderId="0" applyNumberFormat="0" applyBorder="0" applyAlignment="0" applyProtection="0"/>
    <xf numFmtId="169" fontId="16" fillId="43" borderId="0" applyNumberFormat="0" applyBorder="0" applyAlignment="0" applyProtection="0"/>
    <xf numFmtId="168" fontId="16" fillId="43" borderId="0" applyNumberFormat="0" applyBorder="0" applyAlignment="0" applyProtection="0"/>
    <xf numFmtId="168" fontId="16" fillId="43" borderId="0" applyNumberFormat="0" applyBorder="0" applyAlignment="0" applyProtection="0"/>
    <xf numFmtId="169" fontId="16" fillId="43" borderId="0" applyNumberFormat="0" applyBorder="0" applyAlignment="0" applyProtection="0"/>
    <xf numFmtId="168" fontId="16" fillId="43" borderId="0" applyNumberFormat="0" applyBorder="0" applyAlignment="0" applyProtection="0"/>
    <xf numFmtId="168" fontId="16" fillId="43" borderId="0" applyNumberFormat="0" applyBorder="0" applyAlignment="0" applyProtection="0"/>
    <xf numFmtId="169" fontId="16" fillId="43" borderId="0" applyNumberFormat="0" applyBorder="0" applyAlignment="0" applyProtection="0"/>
    <xf numFmtId="168" fontId="16" fillId="43" borderId="0" applyNumberFormat="0" applyBorder="0" applyAlignment="0" applyProtection="0"/>
    <xf numFmtId="0" fontId="15" fillId="43" borderId="0" applyNumberFormat="0" applyBorder="0" applyAlignment="0" applyProtection="0"/>
    <xf numFmtId="0" fontId="15" fillId="44" borderId="0" applyNumberFormat="0" applyBorder="0" applyAlignment="0" applyProtection="0"/>
    <xf numFmtId="0" fontId="3" fillId="14" borderId="0" applyNumberFormat="0" applyBorder="0" applyAlignment="0" applyProtection="0"/>
    <xf numFmtId="168" fontId="16" fillId="44"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0" fontId="15"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168" fontId="16" fillId="44"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168" fontId="16" fillId="44"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168" fontId="16" fillId="44"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168" fontId="16" fillId="44"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3" fillId="18" borderId="0" applyNumberFormat="0" applyBorder="0" applyAlignment="0" applyProtection="0"/>
    <xf numFmtId="168" fontId="16" fillId="45" borderId="0" applyNumberFormat="0" applyBorder="0" applyAlignment="0" applyProtection="0"/>
    <xf numFmtId="168" fontId="16" fillId="45" borderId="0" applyNumberFormat="0" applyBorder="0" applyAlignment="0" applyProtection="0"/>
    <xf numFmtId="169" fontId="16" fillId="45" borderId="0" applyNumberFormat="0" applyBorder="0" applyAlignment="0" applyProtection="0"/>
    <xf numFmtId="0" fontId="15"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6" fillId="45" borderId="0" applyNumberFormat="0" applyBorder="0" applyAlignment="0" applyProtection="0"/>
    <xf numFmtId="169" fontId="16" fillId="45" borderId="0" applyNumberFormat="0" applyBorder="0" applyAlignment="0" applyProtection="0"/>
    <xf numFmtId="168" fontId="16" fillId="45" borderId="0" applyNumberFormat="0" applyBorder="0" applyAlignment="0" applyProtection="0"/>
    <xf numFmtId="168" fontId="16" fillId="45" borderId="0" applyNumberFormat="0" applyBorder="0" applyAlignment="0" applyProtection="0"/>
    <xf numFmtId="169" fontId="16" fillId="45" borderId="0" applyNumberFormat="0" applyBorder="0" applyAlignment="0" applyProtection="0"/>
    <xf numFmtId="168" fontId="16" fillId="45" borderId="0" applyNumberFormat="0" applyBorder="0" applyAlignment="0" applyProtection="0"/>
    <xf numFmtId="168" fontId="16" fillId="45" borderId="0" applyNumberFormat="0" applyBorder="0" applyAlignment="0" applyProtection="0"/>
    <xf numFmtId="169" fontId="16" fillId="45" borderId="0" applyNumberFormat="0" applyBorder="0" applyAlignment="0" applyProtection="0"/>
    <xf numFmtId="168" fontId="16" fillId="45" borderId="0" applyNumberFormat="0" applyBorder="0" applyAlignment="0" applyProtection="0"/>
    <xf numFmtId="168" fontId="16" fillId="45" borderId="0" applyNumberFormat="0" applyBorder="0" applyAlignment="0" applyProtection="0"/>
    <xf numFmtId="169" fontId="16" fillId="45" borderId="0" applyNumberFormat="0" applyBorder="0" applyAlignment="0" applyProtection="0"/>
    <xf numFmtId="168" fontId="16" fillId="45"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3" fillId="22" borderId="0" applyNumberFormat="0" applyBorder="0" applyAlignment="0" applyProtection="0"/>
    <xf numFmtId="168" fontId="16" fillId="46" borderId="0" applyNumberFormat="0" applyBorder="0" applyAlignment="0" applyProtection="0"/>
    <xf numFmtId="168" fontId="16" fillId="46" borderId="0" applyNumberFormat="0" applyBorder="0" applyAlignment="0" applyProtection="0"/>
    <xf numFmtId="169" fontId="16" fillId="46" borderId="0" applyNumberFormat="0" applyBorder="0" applyAlignment="0" applyProtection="0"/>
    <xf numFmtId="0" fontId="15"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6" fillId="46" borderId="0" applyNumberFormat="0" applyBorder="0" applyAlignment="0" applyProtection="0"/>
    <xf numFmtId="169" fontId="16" fillId="46" borderId="0" applyNumberFormat="0" applyBorder="0" applyAlignment="0" applyProtection="0"/>
    <xf numFmtId="168" fontId="16" fillId="46" borderId="0" applyNumberFormat="0" applyBorder="0" applyAlignment="0" applyProtection="0"/>
    <xf numFmtId="168" fontId="16" fillId="46" borderId="0" applyNumberFormat="0" applyBorder="0" applyAlignment="0" applyProtection="0"/>
    <xf numFmtId="169" fontId="16" fillId="46" borderId="0" applyNumberFormat="0" applyBorder="0" applyAlignment="0" applyProtection="0"/>
    <xf numFmtId="168" fontId="16" fillId="46" borderId="0" applyNumberFormat="0" applyBorder="0" applyAlignment="0" applyProtection="0"/>
    <xf numFmtId="168" fontId="16" fillId="46" borderId="0" applyNumberFormat="0" applyBorder="0" applyAlignment="0" applyProtection="0"/>
    <xf numFmtId="169" fontId="16" fillId="46" borderId="0" applyNumberFormat="0" applyBorder="0" applyAlignment="0" applyProtection="0"/>
    <xf numFmtId="168" fontId="16" fillId="46" borderId="0" applyNumberFormat="0" applyBorder="0" applyAlignment="0" applyProtection="0"/>
    <xf numFmtId="168" fontId="16" fillId="46" borderId="0" applyNumberFormat="0" applyBorder="0" applyAlignment="0" applyProtection="0"/>
    <xf numFmtId="169" fontId="16" fillId="46" borderId="0" applyNumberFormat="0" applyBorder="0" applyAlignment="0" applyProtection="0"/>
    <xf numFmtId="168" fontId="16" fillId="46" borderId="0" applyNumberFormat="0" applyBorder="0" applyAlignment="0" applyProtection="0"/>
    <xf numFmtId="0" fontId="15" fillId="46" borderId="0" applyNumberFormat="0" applyBorder="0" applyAlignment="0" applyProtection="0"/>
    <xf numFmtId="0" fontId="15" fillId="41" borderId="0" applyNumberFormat="0" applyBorder="0" applyAlignment="0" applyProtection="0"/>
    <xf numFmtId="0" fontId="3" fillId="26" borderId="0" applyNumberFormat="0" applyBorder="0" applyAlignment="0" applyProtection="0"/>
    <xf numFmtId="168" fontId="16" fillId="41"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0" fontId="15"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168" fontId="16" fillId="41"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168" fontId="16" fillId="41"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168" fontId="16" fillId="41"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168" fontId="16" fillId="41" borderId="0" applyNumberFormat="0" applyBorder="0" applyAlignment="0" applyProtection="0"/>
    <xf numFmtId="0" fontId="15" fillId="41" borderId="0" applyNumberFormat="0" applyBorder="0" applyAlignment="0" applyProtection="0"/>
    <xf numFmtId="0" fontId="15" fillId="44" borderId="0" applyNumberFormat="0" applyBorder="0" applyAlignment="0" applyProtection="0"/>
    <xf numFmtId="0" fontId="3" fillId="30" borderId="0" applyNumberFormat="0" applyBorder="0" applyAlignment="0" applyProtection="0"/>
    <xf numFmtId="168" fontId="16" fillId="44"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0" fontId="15"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168" fontId="16" fillId="44"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168" fontId="16" fillId="44"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168" fontId="16" fillId="44"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168" fontId="16" fillId="44" borderId="0" applyNumberFormat="0" applyBorder="0" applyAlignment="0" applyProtection="0"/>
    <xf numFmtId="0" fontId="15" fillId="44" borderId="0" applyNumberFormat="0" applyBorder="0" applyAlignment="0" applyProtection="0"/>
    <xf numFmtId="0" fontId="15" fillId="47" borderId="0" applyNumberFormat="0" applyBorder="0" applyAlignment="0" applyProtection="0"/>
    <xf numFmtId="0" fontId="3" fillId="34" borderId="0" applyNumberFormat="0" applyBorder="0" applyAlignment="0" applyProtection="0"/>
    <xf numFmtId="168" fontId="16" fillId="47" borderId="0" applyNumberFormat="0" applyBorder="0" applyAlignment="0" applyProtection="0"/>
    <xf numFmtId="168" fontId="16" fillId="47" borderId="0" applyNumberFormat="0" applyBorder="0" applyAlignment="0" applyProtection="0"/>
    <xf numFmtId="169" fontId="16" fillId="47" borderId="0" applyNumberFormat="0" applyBorder="0" applyAlignment="0" applyProtection="0"/>
    <xf numFmtId="0" fontId="15"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6" fillId="47" borderId="0" applyNumberFormat="0" applyBorder="0" applyAlignment="0" applyProtection="0"/>
    <xf numFmtId="169" fontId="16" fillId="47" borderId="0" applyNumberFormat="0" applyBorder="0" applyAlignment="0" applyProtection="0"/>
    <xf numFmtId="168" fontId="16" fillId="47" borderId="0" applyNumberFormat="0" applyBorder="0" applyAlignment="0" applyProtection="0"/>
    <xf numFmtId="168" fontId="16" fillId="47" borderId="0" applyNumberFormat="0" applyBorder="0" applyAlignment="0" applyProtection="0"/>
    <xf numFmtId="169" fontId="16" fillId="47" borderId="0" applyNumberFormat="0" applyBorder="0" applyAlignment="0" applyProtection="0"/>
    <xf numFmtId="168" fontId="16" fillId="47" borderId="0" applyNumberFormat="0" applyBorder="0" applyAlignment="0" applyProtection="0"/>
    <xf numFmtId="168" fontId="16" fillId="47" borderId="0" applyNumberFormat="0" applyBorder="0" applyAlignment="0" applyProtection="0"/>
    <xf numFmtId="169" fontId="16" fillId="47" borderId="0" applyNumberFormat="0" applyBorder="0" applyAlignment="0" applyProtection="0"/>
    <xf numFmtId="168" fontId="16" fillId="47" borderId="0" applyNumberFormat="0" applyBorder="0" applyAlignment="0" applyProtection="0"/>
    <xf numFmtId="168" fontId="16" fillId="47" borderId="0" applyNumberFormat="0" applyBorder="0" applyAlignment="0" applyProtection="0"/>
    <xf numFmtId="169" fontId="16" fillId="47" borderId="0" applyNumberFormat="0" applyBorder="0" applyAlignment="0" applyProtection="0"/>
    <xf numFmtId="168" fontId="16" fillId="47" borderId="0" applyNumberFormat="0" applyBorder="0" applyAlignment="0" applyProtection="0"/>
    <xf numFmtId="0" fontId="15" fillId="47" borderId="0" applyNumberFormat="0" applyBorder="0" applyAlignment="0" applyProtection="0"/>
    <xf numFmtId="0" fontId="17" fillId="48" borderId="0" applyNumberFormat="0" applyBorder="0" applyAlignment="0" applyProtection="0"/>
    <xf numFmtId="0" fontId="18" fillId="15" borderId="0" applyNumberFormat="0" applyBorder="0" applyAlignment="0" applyProtection="0"/>
    <xf numFmtId="168" fontId="19" fillId="48" borderId="0" applyNumberFormat="0" applyBorder="0" applyAlignment="0" applyProtection="0"/>
    <xf numFmtId="168" fontId="19" fillId="48" borderId="0" applyNumberFormat="0" applyBorder="0" applyAlignment="0" applyProtection="0"/>
    <xf numFmtId="169" fontId="19" fillId="48" borderId="0" applyNumberFormat="0" applyBorder="0" applyAlignment="0" applyProtection="0"/>
    <xf numFmtId="0" fontId="17" fillId="48"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168" fontId="19" fillId="48" borderId="0" applyNumberFormat="0" applyBorder="0" applyAlignment="0" applyProtection="0"/>
    <xf numFmtId="169" fontId="19" fillId="48" borderId="0" applyNumberFormat="0" applyBorder="0" applyAlignment="0" applyProtection="0"/>
    <xf numFmtId="168" fontId="19" fillId="48" borderId="0" applyNumberFormat="0" applyBorder="0" applyAlignment="0" applyProtection="0"/>
    <xf numFmtId="168" fontId="19" fillId="48" borderId="0" applyNumberFormat="0" applyBorder="0" applyAlignment="0" applyProtection="0"/>
    <xf numFmtId="169" fontId="19" fillId="48" borderId="0" applyNumberFormat="0" applyBorder="0" applyAlignment="0" applyProtection="0"/>
    <xf numFmtId="168" fontId="19" fillId="48" borderId="0" applyNumberFormat="0" applyBorder="0" applyAlignment="0" applyProtection="0"/>
    <xf numFmtId="168" fontId="19" fillId="48" borderId="0" applyNumberFormat="0" applyBorder="0" applyAlignment="0" applyProtection="0"/>
    <xf numFmtId="169" fontId="19" fillId="48" borderId="0" applyNumberFormat="0" applyBorder="0" applyAlignment="0" applyProtection="0"/>
    <xf numFmtId="168" fontId="19" fillId="48" borderId="0" applyNumberFormat="0" applyBorder="0" applyAlignment="0" applyProtection="0"/>
    <xf numFmtId="168" fontId="19" fillId="48" borderId="0" applyNumberFormat="0" applyBorder="0" applyAlignment="0" applyProtection="0"/>
    <xf numFmtId="169" fontId="19" fillId="48" borderId="0" applyNumberFormat="0" applyBorder="0" applyAlignment="0" applyProtection="0"/>
    <xf numFmtId="168" fontId="19" fillId="48" borderId="0" applyNumberFormat="0" applyBorder="0" applyAlignment="0" applyProtection="0"/>
    <xf numFmtId="0" fontId="17" fillId="48" borderId="0" applyNumberFormat="0" applyBorder="0" applyAlignment="0" applyProtection="0"/>
    <xf numFmtId="0" fontId="17" fillId="45" borderId="0" applyNumberFormat="0" applyBorder="0" applyAlignment="0" applyProtection="0"/>
    <xf numFmtId="0" fontId="18" fillId="19" borderId="0" applyNumberFormat="0" applyBorder="0" applyAlignment="0" applyProtection="0"/>
    <xf numFmtId="168" fontId="19" fillId="45" borderId="0" applyNumberFormat="0" applyBorder="0" applyAlignment="0" applyProtection="0"/>
    <xf numFmtId="168" fontId="19" fillId="45" borderId="0" applyNumberFormat="0" applyBorder="0" applyAlignment="0" applyProtection="0"/>
    <xf numFmtId="169" fontId="19" fillId="45" borderId="0" applyNumberFormat="0" applyBorder="0" applyAlignment="0" applyProtection="0"/>
    <xf numFmtId="0" fontId="17" fillId="45"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168" fontId="19" fillId="45" borderId="0" applyNumberFormat="0" applyBorder="0" applyAlignment="0" applyProtection="0"/>
    <xf numFmtId="169" fontId="19" fillId="45" borderId="0" applyNumberFormat="0" applyBorder="0" applyAlignment="0" applyProtection="0"/>
    <xf numFmtId="168" fontId="19" fillId="45" borderId="0" applyNumberFormat="0" applyBorder="0" applyAlignment="0" applyProtection="0"/>
    <xf numFmtId="168" fontId="19" fillId="45" borderId="0" applyNumberFormat="0" applyBorder="0" applyAlignment="0" applyProtection="0"/>
    <xf numFmtId="169" fontId="19" fillId="45" borderId="0" applyNumberFormat="0" applyBorder="0" applyAlignment="0" applyProtection="0"/>
    <xf numFmtId="168" fontId="19" fillId="45" borderId="0" applyNumberFormat="0" applyBorder="0" applyAlignment="0" applyProtection="0"/>
    <xf numFmtId="168" fontId="19" fillId="45" borderId="0" applyNumberFormat="0" applyBorder="0" applyAlignment="0" applyProtection="0"/>
    <xf numFmtId="169" fontId="19" fillId="45" borderId="0" applyNumberFormat="0" applyBorder="0" applyAlignment="0" applyProtection="0"/>
    <xf numFmtId="168" fontId="19" fillId="45" borderId="0" applyNumberFormat="0" applyBorder="0" applyAlignment="0" applyProtection="0"/>
    <xf numFmtId="168" fontId="19" fillId="45" borderId="0" applyNumberFormat="0" applyBorder="0" applyAlignment="0" applyProtection="0"/>
    <xf numFmtId="169" fontId="19" fillId="45" borderId="0" applyNumberFormat="0" applyBorder="0" applyAlignment="0" applyProtection="0"/>
    <xf numFmtId="168" fontId="19" fillId="45"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8" fillId="23" borderId="0" applyNumberFormat="0" applyBorder="0" applyAlignment="0" applyProtection="0"/>
    <xf numFmtId="168" fontId="19" fillId="46" borderId="0" applyNumberFormat="0" applyBorder="0" applyAlignment="0" applyProtection="0"/>
    <xf numFmtId="168" fontId="19" fillId="46" borderId="0" applyNumberFormat="0" applyBorder="0" applyAlignment="0" applyProtection="0"/>
    <xf numFmtId="169" fontId="19" fillId="46" borderId="0" applyNumberFormat="0" applyBorder="0" applyAlignment="0" applyProtection="0"/>
    <xf numFmtId="0" fontId="17" fillId="46"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168" fontId="19" fillId="46" borderId="0" applyNumberFormat="0" applyBorder="0" applyAlignment="0" applyProtection="0"/>
    <xf numFmtId="169" fontId="19" fillId="46" borderId="0" applyNumberFormat="0" applyBorder="0" applyAlignment="0" applyProtection="0"/>
    <xf numFmtId="168" fontId="19" fillId="46" borderId="0" applyNumberFormat="0" applyBorder="0" applyAlignment="0" applyProtection="0"/>
    <xf numFmtId="168" fontId="19" fillId="46" borderId="0" applyNumberFormat="0" applyBorder="0" applyAlignment="0" applyProtection="0"/>
    <xf numFmtId="169" fontId="19" fillId="46" borderId="0" applyNumberFormat="0" applyBorder="0" applyAlignment="0" applyProtection="0"/>
    <xf numFmtId="168" fontId="19" fillId="46" borderId="0" applyNumberFormat="0" applyBorder="0" applyAlignment="0" applyProtection="0"/>
    <xf numFmtId="168" fontId="19" fillId="46" borderId="0" applyNumberFormat="0" applyBorder="0" applyAlignment="0" applyProtection="0"/>
    <xf numFmtId="169" fontId="19" fillId="46" borderId="0" applyNumberFormat="0" applyBorder="0" applyAlignment="0" applyProtection="0"/>
    <xf numFmtId="168" fontId="19" fillId="46" borderId="0" applyNumberFormat="0" applyBorder="0" applyAlignment="0" applyProtection="0"/>
    <xf numFmtId="168" fontId="19" fillId="46" borderId="0" applyNumberFormat="0" applyBorder="0" applyAlignment="0" applyProtection="0"/>
    <xf numFmtId="169" fontId="19" fillId="46" borderId="0" applyNumberFormat="0" applyBorder="0" applyAlignment="0" applyProtection="0"/>
    <xf numFmtId="168" fontId="19" fillId="46" borderId="0" applyNumberFormat="0" applyBorder="0" applyAlignment="0" applyProtection="0"/>
    <xf numFmtId="0" fontId="17" fillId="46" borderId="0" applyNumberFormat="0" applyBorder="0" applyAlignment="0" applyProtection="0"/>
    <xf numFmtId="0" fontId="17" fillId="49" borderId="0" applyNumberFormat="0" applyBorder="0" applyAlignment="0" applyProtection="0"/>
    <xf numFmtId="0" fontId="18" fillId="27" borderId="0" applyNumberFormat="0" applyBorder="0" applyAlignment="0" applyProtection="0"/>
    <xf numFmtId="168" fontId="19" fillId="49"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0" fontId="17" fillId="49"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168" fontId="19" fillId="49"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168" fontId="19" fillId="49"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168" fontId="19" fillId="49"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168" fontId="19" fillId="49" borderId="0" applyNumberFormat="0" applyBorder="0" applyAlignment="0" applyProtection="0"/>
    <xf numFmtId="0" fontId="17" fillId="49" borderId="0" applyNumberFormat="0" applyBorder="0" applyAlignment="0" applyProtection="0"/>
    <xf numFmtId="0" fontId="17" fillId="50" borderId="0" applyNumberFormat="0" applyBorder="0" applyAlignment="0" applyProtection="0"/>
    <xf numFmtId="0" fontId="18" fillId="31" borderId="0" applyNumberFormat="0" applyBorder="0" applyAlignment="0" applyProtection="0"/>
    <xf numFmtId="168" fontId="19" fillId="50"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0" fontId="17" fillId="5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168" fontId="19" fillId="50"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168" fontId="19" fillId="50"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168" fontId="19" fillId="50"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168" fontId="19" fillId="50" borderId="0" applyNumberFormat="0" applyBorder="0" applyAlignment="0" applyProtection="0"/>
    <xf numFmtId="0" fontId="17" fillId="50" borderId="0" applyNumberFormat="0" applyBorder="0" applyAlignment="0" applyProtection="0"/>
    <xf numFmtId="0" fontId="17" fillId="51" borderId="0" applyNumberFormat="0" applyBorder="0" applyAlignment="0" applyProtection="0"/>
    <xf numFmtId="0" fontId="18" fillId="35" borderId="0" applyNumberFormat="0" applyBorder="0" applyAlignment="0" applyProtection="0"/>
    <xf numFmtId="168" fontId="19" fillId="51" borderId="0" applyNumberFormat="0" applyBorder="0" applyAlignment="0" applyProtection="0"/>
    <xf numFmtId="168" fontId="19" fillId="51" borderId="0" applyNumberFormat="0" applyBorder="0" applyAlignment="0" applyProtection="0"/>
    <xf numFmtId="169" fontId="19" fillId="51" borderId="0" applyNumberFormat="0" applyBorder="0" applyAlignment="0" applyProtection="0"/>
    <xf numFmtId="0" fontId="17" fillId="51"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168" fontId="19" fillId="51" borderId="0" applyNumberFormat="0" applyBorder="0" applyAlignment="0" applyProtection="0"/>
    <xf numFmtId="169" fontId="19" fillId="51" borderId="0" applyNumberFormat="0" applyBorder="0" applyAlignment="0" applyProtection="0"/>
    <xf numFmtId="168" fontId="19" fillId="51" borderId="0" applyNumberFormat="0" applyBorder="0" applyAlignment="0" applyProtection="0"/>
    <xf numFmtId="168" fontId="19" fillId="51" borderId="0" applyNumberFormat="0" applyBorder="0" applyAlignment="0" applyProtection="0"/>
    <xf numFmtId="169" fontId="19" fillId="51" borderId="0" applyNumberFormat="0" applyBorder="0" applyAlignment="0" applyProtection="0"/>
    <xf numFmtId="168" fontId="19" fillId="51" borderId="0" applyNumberFormat="0" applyBorder="0" applyAlignment="0" applyProtection="0"/>
    <xf numFmtId="168" fontId="19" fillId="51" borderId="0" applyNumberFormat="0" applyBorder="0" applyAlignment="0" applyProtection="0"/>
    <xf numFmtId="169" fontId="19" fillId="51" borderId="0" applyNumberFormat="0" applyBorder="0" applyAlignment="0" applyProtection="0"/>
    <xf numFmtId="168" fontId="19" fillId="51" borderId="0" applyNumberFormat="0" applyBorder="0" applyAlignment="0" applyProtection="0"/>
    <xf numFmtId="168" fontId="19" fillId="51" borderId="0" applyNumberFormat="0" applyBorder="0" applyAlignment="0" applyProtection="0"/>
    <xf numFmtId="169" fontId="19" fillId="51" borderId="0" applyNumberFormat="0" applyBorder="0" applyAlignment="0" applyProtection="0"/>
    <xf numFmtId="168" fontId="19" fillId="51" borderId="0" applyNumberFormat="0" applyBorder="0" applyAlignment="0" applyProtection="0"/>
    <xf numFmtId="0" fontId="17" fillId="51"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7" fillId="53" borderId="0" applyNumberFormat="0" applyBorder="0" applyAlignment="0" applyProtection="0"/>
    <xf numFmtId="0" fontId="17" fillId="54" borderId="0" applyNumberFormat="0" applyBorder="0" applyAlignment="0" applyProtection="0"/>
    <xf numFmtId="0" fontId="18" fillId="12" borderId="0" applyNumberFormat="0" applyBorder="0" applyAlignment="0" applyProtection="0"/>
    <xf numFmtId="168" fontId="19" fillId="54" borderId="0" applyNumberFormat="0" applyBorder="0" applyAlignment="0" applyProtection="0"/>
    <xf numFmtId="168" fontId="19" fillId="54" borderId="0" applyNumberFormat="0" applyBorder="0" applyAlignment="0" applyProtection="0"/>
    <xf numFmtId="169" fontId="19" fillId="54" borderId="0" applyNumberFormat="0" applyBorder="0" applyAlignment="0" applyProtection="0"/>
    <xf numFmtId="0" fontId="17" fillId="54"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168" fontId="19" fillId="54" borderId="0" applyNumberFormat="0" applyBorder="0" applyAlignment="0" applyProtection="0"/>
    <xf numFmtId="169" fontId="19" fillId="54" borderId="0" applyNumberFormat="0" applyBorder="0" applyAlignment="0" applyProtection="0"/>
    <xf numFmtId="168" fontId="19" fillId="54" borderId="0" applyNumberFormat="0" applyBorder="0" applyAlignment="0" applyProtection="0"/>
    <xf numFmtId="168" fontId="19" fillId="54" borderId="0" applyNumberFormat="0" applyBorder="0" applyAlignment="0" applyProtection="0"/>
    <xf numFmtId="169" fontId="19" fillId="54" borderId="0" applyNumberFormat="0" applyBorder="0" applyAlignment="0" applyProtection="0"/>
    <xf numFmtId="168" fontId="19" fillId="54" borderId="0" applyNumberFormat="0" applyBorder="0" applyAlignment="0" applyProtection="0"/>
    <xf numFmtId="168" fontId="19" fillId="54" borderId="0" applyNumberFormat="0" applyBorder="0" applyAlignment="0" applyProtection="0"/>
    <xf numFmtId="169" fontId="19" fillId="54" borderId="0" applyNumberFormat="0" applyBorder="0" applyAlignment="0" applyProtection="0"/>
    <xf numFmtId="168" fontId="19" fillId="54" borderId="0" applyNumberFormat="0" applyBorder="0" applyAlignment="0" applyProtection="0"/>
    <xf numFmtId="168" fontId="19" fillId="54" borderId="0" applyNumberFormat="0" applyBorder="0" applyAlignment="0" applyProtection="0"/>
    <xf numFmtId="169" fontId="19" fillId="54" borderId="0" applyNumberFormat="0" applyBorder="0" applyAlignment="0" applyProtection="0"/>
    <xf numFmtId="168" fontId="19"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5" fillId="55" borderId="0" applyNumberFormat="0" applyBorder="0" applyAlignment="0" applyProtection="0"/>
    <xf numFmtId="0" fontId="15" fillId="56" borderId="0" applyNumberFormat="0" applyBorder="0" applyAlignment="0" applyProtection="0"/>
    <xf numFmtId="0" fontId="17" fillId="57" borderId="0" applyNumberFormat="0" applyBorder="0" applyAlignment="0" applyProtection="0"/>
    <xf numFmtId="0" fontId="17" fillId="58" borderId="0" applyNumberFormat="0" applyBorder="0" applyAlignment="0" applyProtection="0"/>
    <xf numFmtId="0" fontId="18" fillId="16" borderId="0" applyNumberFormat="0" applyBorder="0" applyAlignment="0" applyProtection="0"/>
    <xf numFmtId="168" fontId="19" fillId="58" borderId="0" applyNumberFormat="0" applyBorder="0" applyAlignment="0" applyProtection="0"/>
    <xf numFmtId="168" fontId="19" fillId="58" borderId="0" applyNumberFormat="0" applyBorder="0" applyAlignment="0" applyProtection="0"/>
    <xf numFmtId="169" fontId="19" fillId="58" borderId="0" applyNumberFormat="0" applyBorder="0" applyAlignment="0" applyProtection="0"/>
    <xf numFmtId="0" fontId="17" fillId="58"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168" fontId="19" fillId="58" borderId="0" applyNumberFormat="0" applyBorder="0" applyAlignment="0" applyProtection="0"/>
    <xf numFmtId="169" fontId="19" fillId="58" borderId="0" applyNumberFormat="0" applyBorder="0" applyAlignment="0" applyProtection="0"/>
    <xf numFmtId="168" fontId="19" fillId="58" borderId="0" applyNumberFormat="0" applyBorder="0" applyAlignment="0" applyProtection="0"/>
    <xf numFmtId="168" fontId="19" fillId="58" borderId="0" applyNumberFormat="0" applyBorder="0" applyAlignment="0" applyProtection="0"/>
    <xf numFmtId="169" fontId="19" fillId="58" borderId="0" applyNumberFormat="0" applyBorder="0" applyAlignment="0" applyProtection="0"/>
    <xf numFmtId="168" fontId="19" fillId="58" borderId="0" applyNumberFormat="0" applyBorder="0" applyAlignment="0" applyProtection="0"/>
    <xf numFmtId="168" fontId="19" fillId="58" borderId="0" applyNumberFormat="0" applyBorder="0" applyAlignment="0" applyProtection="0"/>
    <xf numFmtId="169" fontId="19" fillId="58" borderId="0" applyNumberFormat="0" applyBorder="0" applyAlignment="0" applyProtection="0"/>
    <xf numFmtId="168" fontId="19" fillId="58" borderId="0" applyNumberFormat="0" applyBorder="0" applyAlignment="0" applyProtection="0"/>
    <xf numFmtId="168" fontId="19" fillId="58" borderId="0" applyNumberFormat="0" applyBorder="0" applyAlignment="0" applyProtection="0"/>
    <xf numFmtId="169" fontId="19" fillId="58" borderId="0" applyNumberFormat="0" applyBorder="0" applyAlignment="0" applyProtection="0"/>
    <xf numFmtId="168" fontId="19"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5" fillId="55" borderId="0" applyNumberFormat="0" applyBorder="0" applyAlignment="0" applyProtection="0"/>
    <xf numFmtId="0" fontId="15" fillId="59" borderId="0" applyNumberFormat="0" applyBorder="0" applyAlignment="0" applyProtection="0"/>
    <xf numFmtId="0" fontId="17" fillId="56" borderId="0" applyNumberFormat="0" applyBorder="0" applyAlignment="0" applyProtection="0"/>
    <xf numFmtId="0" fontId="17" fillId="60" borderId="0" applyNumberFormat="0" applyBorder="0" applyAlignment="0" applyProtection="0"/>
    <xf numFmtId="0" fontId="18" fillId="20" borderId="0" applyNumberFormat="0" applyBorder="0" applyAlignment="0" applyProtection="0"/>
    <xf numFmtId="168" fontId="19" fillId="60" borderId="0" applyNumberFormat="0" applyBorder="0" applyAlignment="0" applyProtection="0"/>
    <xf numFmtId="168" fontId="19" fillId="60" borderId="0" applyNumberFormat="0" applyBorder="0" applyAlignment="0" applyProtection="0"/>
    <xf numFmtId="169" fontId="19" fillId="60" borderId="0" applyNumberFormat="0" applyBorder="0" applyAlignment="0" applyProtection="0"/>
    <xf numFmtId="0" fontId="17" fillId="6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168" fontId="19" fillId="60" borderId="0" applyNumberFormat="0" applyBorder="0" applyAlignment="0" applyProtection="0"/>
    <xf numFmtId="169" fontId="19" fillId="60" borderId="0" applyNumberFormat="0" applyBorder="0" applyAlignment="0" applyProtection="0"/>
    <xf numFmtId="168" fontId="19" fillId="60" borderId="0" applyNumberFormat="0" applyBorder="0" applyAlignment="0" applyProtection="0"/>
    <xf numFmtId="168" fontId="19" fillId="60" borderId="0" applyNumberFormat="0" applyBorder="0" applyAlignment="0" applyProtection="0"/>
    <xf numFmtId="169" fontId="19" fillId="60" borderId="0" applyNumberFormat="0" applyBorder="0" applyAlignment="0" applyProtection="0"/>
    <xf numFmtId="168" fontId="19" fillId="60" borderId="0" applyNumberFormat="0" applyBorder="0" applyAlignment="0" applyProtection="0"/>
    <xf numFmtId="168" fontId="19" fillId="60" borderId="0" applyNumberFormat="0" applyBorder="0" applyAlignment="0" applyProtection="0"/>
    <xf numFmtId="169" fontId="19" fillId="60" borderId="0" applyNumberFormat="0" applyBorder="0" applyAlignment="0" applyProtection="0"/>
    <xf numFmtId="168" fontId="19" fillId="60" borderId="0" applyNumberFormat="0" applyBorder="0" applyAlignment="0" applyProtection="0"/>
    <xf numFmtId="168" fontId="19" fillId="60" borderId="0" applyNumberFormat="0" applyBorder="0" applyAlignment="0" applyProtection="0"/>
    <xf numFmtId="169" fontId="19" fillId="60" borderId="0" applyNumberFormat="0" applyBorder="0" applyAlignment="0" applyProtection="0"/>
    <xf numFmtId="168" fontId="19"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5" fillId="52" borderId="0" applyNumberFormat="0" applyBorder="0" applyAlignment="0" applyProtection="0"/>
    <xf numFmtId="0" fontId="15" fillId="56" borderId="0" applyNumberFormat="0" applyBorder="0" applyAlignment="0" applyProtection="0"/>
    <xf numFmtId="0" fontId="17" fillId="56" borderId="0" applyNumberFormat="0" applyBorder="0" applyAlignment="0" applyProtection="0"/>
    <xf numFmtId="0" fontId="17" fillId="49" borderId="0" applyNumberFormat="0" applyBorder="0" applyAlignment="0" applyProtection="0"/>
    <xf numFmtId="0" fontId="18" fillId="24" borderId="0" applyNumberFormat="0" applyBorder="0" applyAlignment="0" applyProtection="0"/>
    <xf numFmtId="168" fontId="19" fillId="49"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0" fontId="17" fillId="49"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168" fontId="19" fillId="49"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168" fontId="19" fillId="49"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168" fontId="19" fillId="49"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168" fontId="19"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5" fillId="61" borderId="0" applyNumberFormat="0" applyBorder="0" applyAlignment="0" applyProtection="0"/>
    <xf numFmtId="0" fontId="15" fillId="52" borderId="0" applyNumberFormat="0" applyBorder="0" applyAlignment="0" applyProtection="0"/>
    <xf numFmtId="0" fontId="17" fillId="53" borderId="0" applyNumberFormat="0" applyBorder="0" applyAlignment="0" applyProtection="0"/>
    <xf numFmtId="0" fontId="17" fillId="50" borderId="0" applyNumberFormat="0" applyBorder="0" applyAlignment="0" applyProtection="0"/>
    <xf numFmtId="0" fontId="18" fillId="28" borderId="0" applyNumberFormat="0" applyBorder="0" applyAlignment="0" applyProtection="0"/>
    <xf numFmtId="168" fontId="19" fillId="50"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0" fontId="17" fillId="50"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168" fontId="19" fillId="50"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168" fontId="19" fillId="50"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168" fontId="19" fillId="50"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168" fontId="19"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5" fillId="55" borderId="0" applyNumberFormat="0" applyBorder="0" applyAlignment="0" applyProtection="0"/>
    <xf numFmtId="0" fontId="15" fillId="62" borderId="0" applyNumberFormat="0" applyBorder="0" applyAlignment="0" applyProtection="0"/>
    <xf numFmtId="0" fontId="17" fillId="62" borderId="0" applyNumberFormat="0" applyBorder="0" applyAlignment="0" applyProtection="0"/>
    <xf numFmtId="0" fontId="17" fillId="63" borderId="0" applyNumberFormat="0" applyBorder="0" applyAlignment="0" applyProtection="0"/>
    <xf numFmtId="0" fontId="18" fillId="32" borderId="0" applyNumberFormat="0" applyBorder="0" applyAlignment="0" applyProtection="0"/>
    <xf numFmtId="168" fontId="19" fillId="63" borderId="0" applyNumberFormat="0" applyBorder="0" applyAlignment="0" applyProtection="0"/>
    <xf numFmtId="168" fontId="19" fillId="63" borderId="0" applyNumberFormat="0" applyBorder="0" applyAlignment="0" applyProtection="0"/>
    <xf numFmtId="169" fontId="19" fillId="63" borderId="0" applyNumberFormat="0" applyBorder="0" applyAlignment="0" applyProtection="0"/>
    <xf numFmtId="0" fontId="17" fillId="63"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168" fontId="19" fillId="63" borderId="0" applyNumberFormat="0" applyBorder="0" applyAlignment="0" applyProtection="0"/>
    <xf numFmtId="169" fontId="19" fillId="63" borderId="0" applyNumberFormat="0" applyBorder="0" applyAlignment="0" applyProtection="0"/>
    <xf numFmtId="168" fontId="19" fillId="63" borderId="0" applyNumberFormat="0" applyBorder="0" applyAlignment="0" applyProtection="0"/>
    <xf numFmtId="168" fontId="19" fillId="63" borderId="0" applyNumberFormat="0" applyBorder="0" applyAlignment="0" applyProtection="0"/>
    <xf numFmtId="169" fontId="19" fillId="63" borderId="0" applyNumberFormat="0" applyBorder="0" applyAlignment="0" applyProtection="0"/>
    <xf numFmtId="168" fontId="19" fillId="63" borderId="0" applyNumberFormat="0" applyBorder="0" applyAlignment="0" applyProtection="0"/>
    <xf numFmtId="168" fontId="19" fillId="63" borderId="0" applyNumberFormat="0" applyBorder="0" applyAlignment="0" applyProtection="0"/>
    <xf numFmtId="169" fontId="19" fillId="63" borderId="0" applyNumberFormat="0" applyBorder="0" applyAlignment="0" applyProtection="0"/>
    <xf numFmtId="168" fontId="19" fillId="63" borderId="0" applyNumberFormat="0" applyBorder="0" applyAlignment="0" applyProtection="0"/>
    <xf numFmtId="168" fontId="19" fillId="63" borderId="0" applyNumberFormat="0" applyBorder="0" applyAlignment="0" applyProtection="0"/>
    <xf numFmtId="169" fontId="19" fillId="63" borderId="0" applyNumberFormat="0" applyBorder="0" applyAlignment="0" applyProtection="0"/>
    <xf numFmtId="168" fontId="19"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20" fillId="39" borderId="0" applyNumberFormat="0" applyBorder="0" applyAlignment="0" applyProtection="0"/>
    <xf numFmtId="0" fontId="21" fillId="6" borderId="0" applyNumberFormat="0" applyBorder="0" applyAlignment="0" applyProtection="0"/>
    <xf numFmtId="168" fontId="22" fillId="39" borderId="0" applyNumberFormat="0" applyBorder="0" applyAlignment="0" applyProtection="0"/>
    <xf numFmtId="168" fontId="22" fillId="39" borderId="0" applyNumberFormat="0" applyBorder="0" applyAlignment="0" applyProtection="0"/>
    <xf numFmtId="169" fontId="22" fillId="39" borderId="0" applyNumberFormat="0" applyBorder="0" applyAlignment="0" applyProtection="0"/>
    <xf numFmtId="0" fontId="20" fillId="39"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68" fontId="22" fillId="39" borderId="0" applyNumberFormat="0" applyBorder="0" applyAlignment="0" applyProtection="0"/>
    <xf numFmtId="169" fontId="22" fillId="39" borderId="0" applyNumberFormat="0" applyBorder="0" applyAlignment="0" applyProtection="0"/>
    <xf numFmtId="168" fontId="22" fillId="39" borderId="0" applyNumberFormat="0" applyBorder="0" applyAlignment="0" applyProtection="0"/>
    <xf numFmtId="168" fontId="22" fillId="39" borderId="0" applyNumberFormat="0" applyBorder="0" applyAlignment="0" applyProtection="0"/>
    <xf numFmtId="169" fontId="22" fillId="39" borderId="0" applyNumberFormat="0" applyBorder="0" applyAlignment="0" applyProtection="0"/>
    <xf numFmtId="168" fontId="22" fillId="39" borderId="0" applyNumberFormat="0" applyBorder="0" applyAlignment="0" applyProtection="0"/>
    <xf numFmtId="168" fontId="22" fillId="39" borderId="0" applyNumberFormat="0" applyBorder="0" applyAlignment="0" applyProtection="0"/>
    <xf numFmtId="169" fontId="22" fillId="39" borderId="0" applyNumberFormat="0" applyBorder="0" applyAlignment="0" applyProtection="0"/>
    <xf numFmtId="168" fontId="22" fillId="39" borderId="0" applyNumberFormat="0" applyBorder="0" applyAlignment="0" applyProtection="0"/>
    <xf numFmtId="168" fontId="22" fillId="39" borderId="0" applyNumberFormat="0" applyBorder="0" applyAlignment="0" applyProtection="0"/>
    <xf numFmtId="169" fontId="22" fillId="39" borderId="0" applyNumberFormat="0" applyBorder="0" applyAlignment="0" applyProtection="0"/>
    <xf numFmtId="168" fontId="22" fillId="39" borderId="0" applyNumberFormat="0" applyBorder="0" applyAlignment="0" applyProtection="0"/>
    <xf numFmtId="0" fontId="20" fillId="39" borderId="0" applyNumberFormat="0" applyBorder="0" applyAlignment="0" applyProtection="0"/>
    <xf numFmtId="170" fontId="23"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171" fontId="25" fillId="0" borderId="0" applyFill="0" applyBorder="0" applyAlignment="0"/>
    <xf numFmtId="171" fontId="25"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172" fontId="25" fillId="0" borderId="0" applyFill="0" applyBorder="0" applyAlignment="0"/>
    <xf numFmtId="173" fontId="25" fillId="0" borderId="0" applyFill="0" applyBorder="0" applyAlignment="0"/>
    <xf numFmtId="174" fontId="25" fillId="0" borderId="0" applyFill="0" applyBorder="0" applyAlignment="0"/>
    <xf numFmtId="175" fontId="25" fillId="0" borderId="0" applyFill="0" applyBorder="0" applyAlignment="0"/>
    <xf numFmtId="171" fontId="25" fillId="0" borderId="0" applyFill="0" applyBorder="0" applyAlignment="0"/>
    <xf numFmtId="176" fontId="25" fillId="0" borderId="0" applyFill="0" applyBorder="0" applyAlignment="0"/>
    <xf numFmtId="172" fontId="25" fillId="0" borderId="0" applyFill="0" applyBorder="0" applyAlignment="0"/>
    <xf numFmtId="0" fontId="26" fillId="64" borderId="43" applyNumberFormat="0" applyAlignment="0" applyProtection="0"/>
    <xf numFmtId="0" fontId="27" fillId="9" borderId="36"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168" fontId="28"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168" fontId="28"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169" fontId="28"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7" fillId="9" borderId="36"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7" fillId="9" borderId="36"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7" fillId="9" borderId="36"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7" fillId="9" borderId="36"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7" fillId="9" borderId="36"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7" fillId="9" borderId="36"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7" fillId="9" borderId="36"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168" fontId="28" fillId="64" borderId="43" applyNumberFormat="0" applyAlignment="0" applyProtection="0"/>
    <xf numFmtId="169" fontId="28" fillId="64" borderId="43" applyNumberFormat="0" applyAlignment="0" applyProtection="0"/>
    <xf numFmtId="168" fontId="28" fillId="64" borderId="43" applyNumberFormat="0" applyAlignment="0" applyProtection="0"/>
    <xf numFmtId="168" fontId="28" fillId="64" borderId="43" applyNumberFormat="0" applyAlignment="0" applyProtection="0"/>
    <xf numFmtId="169" fontId="28" fillId="64" borderId="43" applyNumberFormat="0" applyAlignment="0" applyProtection="0"/>
    <xf numFmtId="168" fontId="28" fillId="64" borderId="43" applyNumberFormat="0" applyAlignment="0" applyProtection="0"/>
    <xf numFmtId="168" fontId="28" fillId="64" borderId="43" applyNumberFormat="0" applyAlignment="0" applyProtection="0"/>
    <xf numFmtId="169" fontId="28" fillId="64" borderId="43" applyNumberFormat="0" applyAlignment="0" applyProtection="0"/>
    <xf numFmtId="168" fontId="28" fillId="64" borderId="43" applyNumberFormat="0" applyAlignment="0" applyProtection="0"/>
    <xf numFmtId="168" fontId="28" fillId="64" borderId="43" applyNumberFormat="0" applyAlignment="0" applyProtection="0"/>
    <xf numFmtId="169" fontId="28" fillId="64" borderId="43" applyNumberFormat="0" applyAlignment="0" applyProtection="0"/>
    <xf numFmtId="168" fontId="28" fillId="64" borderId="43" applyNumberFormat="0" applyAlignment="0" applyProtection="0"/>
    <xf numFmtId="0" fontId="26" fillId="64" borderId="43" applyNumberFormat="0" applyAlignment="0" applyProtection="0"/>
    <xf numFmtId="0" fontId="29" fillId="65" borderId="44" applyNumberFormat="0" applyAlignment="0" applyProtection="0"/>
    <xf numFmtId="0" fontId="30" fillId="10" borderId="39" applyNumberFormat="0" applyAlignment="0" applyProtection="0"/>
    <xf numFmtId="168"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0" fontId="29"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0" fontId="30" fillId="10" borderId="39"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0" fontId="29"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quotePrefix="1">
      <protection locked="0"/>
    </xf>
    <xf numFmtId="43" fontId="15" fillId="0" borderId="0" applyFont="0" applyFill="0" applyBorder="0" applyAlignment="0" applyProtection="0"/>
    <xf numFmtId="43" fontId="2" fillId="0" borderId="0" quotePrefix="1">
      <protection locked="0"/>
    </xf>
    <xf numFmtId="43" fontId="15"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5" fillId="0" borderId="0" applyFont="0" applyFill="0" applyBorder="0" applyAlignment="0" applyProtection="0"/>
    <xf numFmtId="44" fontId="6" fillId="0" borderId="0" applyFont="0" applyFill="0" applyBorder="0" applyAlignment="0" applyProtection="0"/>
    <xf numFmtId="43" fontId="15" fillId="0" borderId="0" applyFont="0" applyFill="0" applyBorder="0" applyAlignment="0" applyProtection="0"/>
    <xf numFmtId="44" fontId="6" fillId="0" borderId="0" applyFont="0" applyFill="0" applyBorder="0" applyAlignment="0" applyProtection="0"/>
    <xf numFmtId="178" fontId="15"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5" fillId="0" borderId="0" applyFont="0" applyFill="0" applyBorder="0" applyAlignment="0" applyProtection="0"/>
    <xf numFmtId="44" fontId="6" fillId="0" borderId="0" applyFont="0" applyFill="0" applyBorder="0" applyAlignment="0" applyProtection="0"/>
    <xf numFmtId="178" fontId="15"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3" fillId="0" borderId="0"/>
    <xf numFmtId="172" fontId="25"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3" fillId="0" borderId="0"/>
    <xf numFmtId="14" fontId="34" fillId="0" borderId="0" applyFill="0" applyBorder="0" applyAlignment="0"/>
    <xf numFmtId="38" fontId="14" fillId="0" borderId="45">
      <alignment vertical="center"/>
    </xf>
    <xf numFmtId="38" fontId="14" fillId="0" borderId="45">
      <alignment vertical="center"/>
    </xf>
    <xf numFmtId="38" fontId="14" fillId="0" borderId="45">
      <alignment vertical="center"/>
    </xf>
    <xf numFmtId="38" fontId="14" fillId="0" borderId="45">
      <alignment vertical="center"/>
    </xf>
    <xf numFmtId="38" fontId="14" fillId="0" borderId="45">
      <alignment vertical="center"/>
    </xf>
    <xf numFmtId="38" fontId="14" fillId="0" borderId="45">
      <alignment vertical="center"/>
    </xf>
    <xf numFmtId="38" fontId="14" fillId="0" borderId="45">
      <alignment vertical="center"/>
    </xf>
    <xf numFmtId="38" fontId="14" fillId="0" borderId="0" applyFont="0" applyFill="0" applyBorder="0" applyAlignment="0" applyProtection="0"/>
    <xf numFmtId="180" fontId="2" fillId="0" borderId="0" applyFont="0" applyFill="0" applyBorder="0" applyAlignment="0" applyProtection="0"/>
    <xf numFmtId="0" fontId="35" fillId="66" borderId="0" applyNumberFormat="0" applyBorder="0" applyAlignment="0" applyProtection="0"/>
    <xf numFmtId="0" fontId="35" fillId="67" borderId="0" applyNumberFormat="0" applyBorder="0" applyAlignment="0" applyProtection="0"/>
    <xf numFmtId="0" fontId="35" fillId="68" borderId="0" applyNumberFormat="0" applyBorder="0" applyAlignment="0" applyProtection="0"/>
    <xf numFmtId="171" fontId="25" fillId="0" borderId="0" applyFill="0" applyBorder="0" applyAlignment="0"/>
    <xf numFmtId="172" fontId="25" fillId="0" borderId="0" applyFill="0" applyBorder="0" applyAlignment="0"/>
    <xf numFmtId="171" fontId="25" fillId="0" borderId="0" applyFill="0" applyBorder="0" applyAlignment="0"/>
    <xf numFmtId="176" fontId="25" fillId="0" borderId="0" applyFill="0" applyBorder="0" applyAlignment="0"/>
    <xf numFmtId="172" fontId="25"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168" fontId="38" fillId="0" borderId="0" applyNumberFormat="0" applyFill="0" applyBorder="0" applyAlignment="0" applyProtection="0"/>
    <xf numFmtId="168" fontId="38" fillId="0" borderId="0" applyNumberFormat="0" applyFill="0" applyBorder="0" applyAlignment="0" applyProtection="0"/>
    <xf numFmtId="169" fontId="38"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68" fontId="38" fillId="0" borderId="0" applyNumberFormat="0" applyFill="0" applyBorder="0" applyAlignment="0" applyProtection="0"/>
    <xf numFmtId="169" fontId="38" fillId="0" borderId="0" applyNumberFormat="0" applyFill="0" applyBorder="0" applyAlignment="0" applyProtection="0"/>
    <xf numFmtId="168" fontId="38" fillId="0" borderId="0" applyNumberFormat="0" applyFill="0" applyBorder="0" applyAlignment="0" applyProtection="0"/>
    <xf numFmtId="168" fontId="38" fillId="0" borderId="0" applyNumberFormat="0" applyFill="0" applyBorder="0" applyAlignment="0" applyProtection="0"/>
    <xf numFmtId="169" fontId="38" fillId="0" borderId="0" applyNumberFormat="0" applyFill="0" applyBorder="0" applyAlignment="0" applyProtection="0"/>
    <xf numFmtId="168" fontId="38" fillId="0" borderId="0" applyNumberFormat="0" applyFill="0" applyBorder="0" applyAlignment="0" applyProtection="0"/>
    <xf numFmtId="168" fontId="38" fillId="0" borderId="0" applyNumberFormat="0" applyFill="0" applyBorder="0" applyAlignment="0" applyProtection="0"/>
    <xf numFmtId="169" fontId="38" fillId="0" borderId="0" applyNumberFormat="0" applyFill="0" applyBorder="0" applyAlignment="0" applyProtection="0"/>
    <xf numFmtId="168" fontId="38" fillId="0" borderId="0" applyNumberFormat="0" applyFill="0" applyBorder="0" applyAlignment="0" applyProtection="0"/>
    <xf numFmtId="168" fontId="38" fillId="0" borderId="0" applyNumberFormat="0" applyFill="0" applyBorder="0" applyAlignment="0" applyProtection="0"/>
    <xf numFmtId="169" fontId="38" fillId="0" borderId="0" applyNumberFormat="0" applyFill="0" applyBorder="0" applyAlignment="0" applyProtection="0"/>
    <xf numFmtId="168" fontId="38" fillId="0" borderId="0" applyNumberFormat="0" applyFill="0" applyBorder="0" applyAlignment="0" applyProtection="0"/>
    <xf numFmtId="0" fontId="36" fillId="0" borderId="0" applyNumberFormat="0" applyFill="0" applyBorder="0" applyAlignment="0" applyProtection="0"/>
    <xf numFmtId="168" fontId="2" fillId="0" borderId="0"/>
    <xf numFmtId="0" fontId="2" fillId="0" borderId="0"/>
    <xf numFmtId="168" fontId="2" fillId="0" borderId="0"/>
    <xf numFmtId="0" fontId="24" fillId="0" borderId="3" applyNumberFormat="0" applyAlignment="0">
      <alignment horizontal="right"/>
      <protection locked="0"/>
    </xf>
    <xf numFmtId="0" fontId="24" fillId="0" borderId="3" applyNumberFormat="0" applyAlignment="0">
      <alignment horizontal="right"/>
      <protection locked="0"/>
    </xf>
    <xf numFmtId="0" fontId="24" fillId="0" borderId="3" applyNumberFormat="0" applyAlignment="0">
      <alignment horizontal="right"/>
      <protection locked="0"/>
    </xf>
    <xf numFmtId="0" fontId="24" fillId="0" borderId="3" applyNumberFormat="0" applyAlignment="0">
      <alignment horizontal="right"/>
      <protection locked="0"/>
    </xf>
    <xf numFmtId="0" fontId="24" fillId="0" borderId="3" applyNumberFormat="0" applyAlignment="0">
      <alignment horizontal="right"/>
      <protection locked="0"/>
    </xf>
    <xf numFmtId="0" fontId="24" fillId="0" borderId="3" applyNumberFormat="0" applyAlignment="0">
      <alignment horizontal="right"/>
      <protection locked="0"/>
    </xf>
    <xf numFmtId="0" fontId="24" fillId="0" borderId="3" applyNumberFormat="0" applyAlignment="0">
      <alignment horizontal="right"/>
      <protection locked="0"/>
    </xf>
    <xf numFmtId="0" fontId="24" fillId="0" borderId="3" applyNumberFormat="0" applyAlignment="0">
      <alignment horizontal="right"/>
      <protection locked="0"/>
    </xf>
    <xf numFmtId="0" fontId="24" fillId="0" borderId="3" applyNumberFormat="0" applyAlignment="0">
      <alignment horizontal="right"/>
      <protection locked="0"/>
    </xf>
    <xf numFmtId="0" fontId="24" fillId="0" borderId="3" applyNumberFormat="0" applyAlignment="0">
      <alignment horizontal="right"/>
      <protection locked="0"/>
    </xf>
    <xf numFmtId="0" fontId="39" fillId="40" borderId="0" applyNumberFormat="0" applyBorder="0" applyAlignment="0" applyProtection="0"/>
    <xf numFmtId="0" fontId="40" fillId="5" borderId="0" applyNumberFormat="0" applyBorder="0" applyAlignment="0" applyProtection="0"/>
    <xf numFmtId="168" fontId="41" fillId="40" borderId="0" applyNumberFormat="0" applyBorder="0" applyAlignment="0" applyProtection="0"/>
    <xf numFmtId="168" fontId="41" fillId="40" borderId="0" applyNumberFormat="0" applyBorder="0" applyAlignment="0" applyProtection="0"/>
    <xf numFmtId="169" fontId="41" fillId="40" borderId="0" applyNumberFormat="0" applyBorder="0" applyAlignment="0" applyProtection="0"/>
    <xf numFmtId="0" fontId="39" fillId="40"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168" fontId="41" fillId="40" borderId="0" applyNumberFormat="0" applyBorder="0" applyAlignment="0" applyProtection="0"/>
    <xf numFmtId="169" fontId="41" fillId="40" borderId="0" applyNumberFormat="0" applyBorder="0" applyAlignment="0" applyProtection="0"/>
    <xf numFmtId="168" fontId="41" fillId="40" borderId="0" applyNumberFormat="0" applyBorder="0" applyAlignment="0" applyProtection="0"/>
    <xf numFmtId="168" fontId="41" fillId="40" borderId="0" applyNumberFormat="0" applyBorder="0" applyAlignment="0" applyProtection="0"/>
    <xf numFmtId="169" fontId="41" fillId="40" borderId="0" applyNumberFormat="0" applyBorder="0" applyAlignment="0" applyProtection="0"/>
    <xf numFmtId="168" fontId="41" fillId="40" borderId="0" applyNumberFormat="0" applyBorder="0" applyAlignment="0" applyProtection="0"/>
    <xf numFmtId="168" fontId="41" fillId="40" borderId="0" applyNumberFormat="0" applyBorder="0" applyAlignment="0" applyProtection="0"/>
    <xf numFmtId="169" fontId="41" fillId="40" borderId="0" applyNumberFormat="0" applyBorder="0" applyAlignment="0" applyProtection="0"/>
    <xf numFmtId="168" fontId="41" fillId="40" borderId="0" applyNumberFormat="0" applyBorder="0" applyAlignment="0" applyProtection="0"/>
    <xf numFmtId="168" fontId="41" fillId="40" borderId="0" applyNumberFormat="0" applyBorder="0" applyAlignment="0" applyProtection="0"/>
    <xf numFmtId="169" fontId="41" fillId="40" borderId="0" applyNumberFormat="0" applyBorder="0" applyAlignment="0" applyProtection="0"/>
    <xf numFmtId="168" fontId="41" fillId="40" borderId="0" applyNumberFormat="0" applyBorder="0" applyAlignment="0" applyProtection="0"/>
    <xf numFmtId="0" fontId="39" fillId="40" borderId="0" applyNumberFormat="0" applyBorder="0" applyAlignment="0" applyProtection="0"/>
    <xf numFmtId="0" fontId="2" fillId="69" borderId="3" applyNumberFormat="0" applyFont="0" applyBorder="0" applyProtection="0">
      <alignment horizontal="center" vertical="center"/>
    </xf>
    <xf numFmtId="0" fontId="42" fillId="0" borderId="33" applyNumberFormat="0" applyAlignment="0" applyProtection="0">
      <alignment horizontal="left" vertical="center"/>
    </xf>
    <xf numFmtId="0" fontId="42" fillId="0" borderId="33" applyNumberFormat="0" applyAlignment="0" applyProtection="0">
      <alignment horizontal="left" vertical="center"/>
    </xf>
    <xf numFmtId="168" fontId="42" fillId="0" borderId="33" applyNumberFormat="0" applyAlignment="0" applyProtection="0">
      <alignment horizontal="left" vertical="center"/>
    </xf>
    <xf numFmtId="0" fontId="42" fillId="0" borderId="9">
      <alignment horizontal="left" vertical="center"/>
    </xf>
    <xf numFmtId="0" fontId="42" fillId="0" borderId="9">
      <alignment horizontal="left" vertical="center"/>
    </xf>
    <xf numFmtId="168" fontId="42" fillId="0" borderId="9">
      <alignment horizontal="left" vertical="center"/>
    </xf>
    <xf numFmtId="0" fontId="43" fillId="0" borderId="46" applyNumberFormat="0" applyFill="0" applyAlignment="0" applyProtection="0"/>
    <xf numFmtId="169" fontId="43" fillId="0" borderId="46" applyNumberFormat="0" applyFill="0" applyAlignment="0" applyProtection="0"/>
    <xf numFmtId="0" fontId="43" fillId="0" borderId="46" applyNumberFormat="0" applyFill="0" applyAlignment="0" applyProtection="0"/>
    <xf numFmtId="168" fontId="43" fillId="0" borderId="46" applyNumberFormat="0" applyFill="0" applyAlignment="0" applyProtection="0"/>
    <xf numFmtId="168" fontId="43" fillId="0" borderId="46" applyNumberFormat="0" applyFill="0" applyAlignment="0" applyProtection="0"/>
    <xf numFmtId="168" fontId="43" fillId="0" borderId="46" applyNumberFormat="0" applyFill="0" applyAlignment="0" applyProtection="0"/>
    <xf numFmtId="169" fontId="43" fillId="0" borderId="46" applyNumberFormat="0" applyFill="0" applyAlignment="0" applyProtection="0"/>
    <xf numFmtId="168" fontId="43" fillId="0" borderId="46" applyNumberFormat="0" applyFill="0" applyAlignment="0" applyProtection="0"/>
    <xf numFmtId="168" fontId="43" fillId="0" borderId="46" applyNumberFormat="0" applyFill="0" applyAlignment="0" applyProtection="0"/>
    <xf numFmtId="169" fontId="43" fillId="0" borderId="46" applyNumberFormat="0" applyFill="0" applyAlignment="0" applyProtection="0"/>
    <xf numFmtId="168" fontId="43" fillId="0" borderId="46" applyNumberFormat="0" applyFill="0" applyAlignment="0" applyProtection="0"/>
    <xf numFmtId="168" fontId="43" fillId="0" borderId="46" applyNumberFormat="0" applyFill="0" applyAlignment="0" applyProtection="0"/>
    <xf numFmtId="169" fontId="43" fillId="0" borderId="46" applyNumberFormat="0" applyFill="0" applyAlignment="0" applyProtection="0"/>
    <xf numFmtId="168" fontId="43" fillId="0" borderId="46" applyNumberFormat="0" applyFill="0" applyAlignment="0" applyProtection="0"/>
    <xf numFmtId="168" fontId="43" fillId="0" borderId="46" applyNumberFormat="0" applyFill="0" applyAlignment="0" applyProtection="0"/>
    <xf numFmtId="169" fontId="43" fillId="0" borderId="46" applyNumberFormat="0" applyFill="0" applyAlignment="0" applyProtection="0"/>
    <xf numFmtId="168" fontId="43" fillId="0" borderId="46" applyNumberFormat="0" applyFill="0" applyAlignment="0" applyProtection="0"/>
    <xf numFmtId="0" fontId="43" fillId="0" borderId="46" applyNumberFormat="0" applyFill="0" applyAlignment="0" applyProtection="0"/>
    <xf numFmtId="0" fontId="44" fillId="0" borderId="47" applyNumberFormat="0" applyFill="0" applyAlignment="0" applyProtection="0"/>
    <xf numFmtId="169" fontId="44" fillId="0" borderId="47" applyNumberFormat="0" applyFill="0" applyAlignment="0" applyProtection="0"/>
    <xf numFmtId="0" fontId="44" fillId="0" borderId="47" applyNumberFormat="0" applyFill="0" applyAlignment="0" applyProtection="0"/>
    <xf numFmtId="168" fontId="44" fillId="0" borderId="47" applyNumberFormat="0" applyFill="0" applyAlignment="0" applyProtection="0"/>
    <xf numFmtId="168" fontId="44" fillId="0" borderId="47" applyNumberFormat="0" applyFill="0" applyAlignment="0" applyProtection="0"/>
    <xf numFmtId="168" fontId="44" fillId="0" borderId="47" applyNumberFormat="0" applyFill="0" applyAlignment="0" applyProtection="0"/>
    <xf numFmtId="169" fontId="44" fillId="0" borderId="47" applyNumberFormat="0" applyFill="0" applyAlignment="0" applyProtection="0"/>
    <xf numFmtId="168" fontId="44" fillId="0" borderId="47" applyNumberFormat="0" applyFill="0" applyAlignment="0" applyProtection="0"/>
    <xf numFmtId="168" fontId="44" fillId="0" borderId="47" applyNumberFormat="0" applyFill="0" applyAlignment="0" applyProtection="0"/>
    <xf numFmtId="169" fontId="44" fillId="0" borderId="47" applyNumberFormat="0" applyFill="0" applyAlignment="0" applyProtection="0"/>
    <xf numFmtId="168" fontId="44" fillId="0" borderId="47" applyNumberFormat="0" applyFill="0" applyAlignment="0" applyProtection="0"/>
    <xf numFmtId="168" fontId="44" fillId="0" borderId="47" applyNumberFormat="0" applyFill="0" applyAlignment="0" applyProtection="0"/>
    <xf numFmtId="169" fontId="44" fillId="0" borderId="47" applyNumberFormat="0" applyFill="0" applyAlignment="0" applyProtection="0"/>
    <xf numFmtId="168" fontId="44" fillId="0" borderId="47" applyNumberFormat="0" applyFill="0" applyAlignment="0" applyProtection="0"/>
    <xf numFmtId="168" fontId="44" fillId="0" borderId="47" applyNumberFormat="0" applyFill="0" applyAlignment="0" applyProtection="0"/>
    <xf numFmtId="169" fontId="44" fillId="0" borderId="47" applyNumberFormat="0" applyFill="0" applyAlignment="0" applyProtection="0"/>
    <xf numFmtId="168" fontId="44" fillId="0" borderId="47" applyNumberFormat="0" applyFill="0" applyAlignment="0" applyProtection="0"/>
    <xf numFmtId="0" fontId="44" fillId="0" borderId="47" applyNumberFormat="0" applyFill="0" applyAlignment="0" applyProtection="0"/>
    <xf numFmtId="0" fontId="45" fillId="0" borderId="48" applyNumberFormat="0" applyFill="0" applyAlignment="0" applyProtection="0"/>
    <xf numFmtId="169" fontId="45" fillId="0" borderId="48" applyNumberFormat="0" applyFill="0" applyAlignment="0" applyProtection="0"/>
    <xf numFmtId="0" fontId="45" fillId="0" borderId="48" applyNumberFormat="0" applyFill="0" applyAlignment="0" applyProtection="0"/>
    <xf numFmtId="168" fontId="45" fillId="0" borderId="48" applyNumberFormat="0" applyFill="0" applyAlignment="0" applyProtection="0"/>
    <xf numFmtId="0" fontId="45" fillId="0" borderId="48" applyNumberFormat="0" applyFill="0" applyAlignment="0" applyProtection="0"/>
    <xf numFmtId="168"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168" fontId="45" fillId="0" borderId="48" applyNumberFormat="0" applyFill="0" applyAlignment="0" applyProtection="0"/>
    <xf numFmtId="169" fontId="45" fillId="0" borderId="48" applyNumberFormat="0" applyFill="0" applyAlignment="0" applyProtection="0"/>
    <xf numFmtId="168" fontId="45" fillId="0" borderId="48" applyNumberFormat="0" applyFill="0" applyAlignment="0" applyProtection="0"/>
    <xf numFmtId="168" fontId="45" fillId="0" borderId="48" applyNumberFormat="0" applyFill="0" applyAlignment="0" applyProtection="0"/>
    <xf numFmtId="169" fontId="45" fillId="0" borderId="48" applyNumberFormat="0" applyFill="0" applyAlignment="0" applyProtection="0"/>
    <xf numFmtId="168" fontId="45" fillId="0" borderId="48" applyNumberFormat="0" applyFill="0" applyAlignment="0" applyProtection="0"/>
    <xf numFmtId="168" fontId="45" fillId="0" borderId="48" applyNumberFormat="0" applyFill="0" applyAlignment="0" applyProtection="0"/>
    <xf numFmtId="169" fontId="45" fillId="0" borderId="48" applyNumberFormat="0" applyFill="0" applyAlignment="0" applyProtection="0"/>
    <xf numFmtId="168" fontId="45" fillId="0" borderId="48" applyNumberFormat="0" applyFill="0" applyAlignment="0" applyProtection="0"/>
    <xf numFmtId="168" fontId="45" fillId="0" borderId="48" applyNumberFormat="0" applyFill="0" applyAlignment="0" applyProtection="0"/>
    <xf numFmtId="169" fontId="45" fillId="0" borderId="48" applyNumberFormat="0" applyFill="0" applyAlignment="0" applyProtection="0"/>
    <xf numFmtId="168" fontId="45" fillId="0" borderId="48" applyNumberFormat="0" applyFill="0" applyAlignment="0" applyProtection="0"/>
    <xf numFmtId="0" fontId="45" fillId="0" borderId="48" applyNumberFormat="0" applyFill="0" applyAlignment="0" applyProtection="0"/>
    <xf numFmtId="0" fontId="45" fillId="0" borderId="0" applyNumberFormat="0" applyFill="0" applyBorder="0" applyAlignment="0" applyProtection="0"/>
    <xf numFmtId="169" fontId="45" fillId="0" borderId="0" applyNumberFormat="0" applyFill="0" applyBorder="0" applyAlignment="0" applyProtection="0"/>
    <xf numFmtId="0" fontId="45" fillId="0" borderId="0" applyNumberFormat="0" applyFill="0" applyBorder="0" applyAlignment="0" applyProtection="0"/>
    <xf numFmtId="168" fontId="45" fillId="0" borderId="0" applyNumberFormat="0" applyFill="0" applyBorder="0" applyAlignment="0" applyProtection="0"/>
    <xf numFmtId="168" fontId="45" fillId="0" borderId="0" applyNumberFormat="0" applyFill="0" applyBorder="0" applyAlignment="0" applyProtection="0"/>
    <xf numFmtId="168" fontId="45" fillId="0" borderId="0" applyNumberFormat="0" applyFill="0" applyBorder="0" applyAlignment="0" applyProtection="0"/>
    <xf numFmtId="169" fontId="45" fillId="0" borderId="0" applyNumberFormat="0" applyFill="0" applyBorder="0" applyAlignment="0" applyProtection="0"/>
    <xf numFmtId="168" fontId="45" fillId="0" borderId="0" applyNumberFormat="0" applyFill="0" applyBorder="0" applyAlignment="0" applyProtection="0"/>
    <xf numFmtId="168" fontId="45" fillId="0" borderId="0" applyNumberFormat="0" applyFill="0" applyBorder="0" applyAlignment="0" applyProtection="0"/>
    <xf numFmtId="169" fontId="45" fillId="0" borderId="0" applyNumberFormat="0" applyFill="0" applyBorder="0" applyAlignment="0" applyProtection="0"/>
    <xf numFmtId="168" fontId="45" fillId="0" borderId="0" applyNumberFormat="0" applyFill="0" applyBorder="0" applyAlignment="0" applyProtection="0"/>
    <xf numFmtId="168" fontId="45" fillId="0" borderId="0" applyNumberFormat="0" applyFill="0" applyBorder="0" applyAlignment="0" applyProtection="0"/>
    <xf numFmtId="169" fontId="45" fillId="0" borderId="0" applyNumberFormat="0" applyFill="0" applyBorder="0" applyAlignment="0" applyProtection="0"/>
    <xf numFmtId="168" fontId="45" fillId="0" borderId="0" applyNumberFormat="0" applyFill="0" applyBorder="0" applyAlignment="0" applyProtection="0"/>
    <xf numFmtId="168" fontId="45" fillId="0" borderId="0" applyNumberFormat="0" applyFill="0" applyBorder="0" applyAlignment="0" applyProtection="0"/>
    <xf numFmtId="169" fontId="45" fillId="0" borderId="0" applyNumberFormat="0" applyFill="0" applyBorder="0" applyAlignment="0" applyProtection="0"/>
    <xf numFmtId="168" fontId="45" fillId="0" borderId="0" applyNumberFormat="0" applyFill="0" applyBorder="0" applyAlignment="0" applyProtection="0"/>
    <xf numFmtId="0" fontId="45" fillId="0" borderId="0" applyNumberFormat="0" applyFill="0" applyBorder="0" applyAlignment="0" applyProtection="0"/>
    <xf numFmtId="37" fontId="46" fillId="0" borderId="0"/>
    <xf numFmtId="168" fontId="47" fillId="0" borderId="0"/>
    <xf numFmtId="0" fontId="47" fillId="0" borderId="0"/>
    <xf numFmtId="168" fontId="47" fillId="0" borderId="0"/>
    <xf numFmtId="168" fontId="42" fillId="0" borderId="0"/>
    <xf numFmtId="0" fontId="42" fillId="0" borderId="0"/>
    <xf numFmtId="168" fontId="42"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168" fontId="51" fillId="0" borderId="0"/>
    <xf numFmtId="0" fontId="51" fillId="0" borderId="0"/>
    <xf numFmtId="168" fontId="51" fillId="0" borderId="0"/>
    <xf numFmtId="0" fontId="50"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2" fillId="0" borderId="0" applyNumberFormat="0" applyFill="0" applyBorder="0" applyAlignment="0" applyProtection="0">
      <alignment vertical="top"/>
      <protection locked="0"/>
    </xf>
    <xf numFmtId="169" fontId="52" fillId="0" borderId="0" applyNumberFormat="0" applyFill="0" applyBorder="0" applyAlignment="0" applyProtection="0">
      <alignment vertical="top"/>
      <protection locked="0"/>
    </xf>
    <xf numFmtId="168" fontId="52" fillId="0" borderId="0" applyNumberFormat="0" applyFill="0" applyBorder="0" applyAlignment="0" applyProtection="0">
      <alignment vertical="top"/>
      <protection locked="0"/>
    </xf>
    <xf numFmtId="168" fontId="53" fillId="0" borderId="0"/>
    <xf numFmtId="0" fontId="54" fillId="43" borderId="43" applyNumberFormat="0" applyAlignment="0" applyProtection="0"/>
    <xf numFmtId="0" fontId="55" fillId="8" borderId="36"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168" fontId="56"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168" fontId="56"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169" fontId="56"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5" fillId="8" borderId="36"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5" fillId="8" borderId="36"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5" fillId="8" borderId="36"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5" fillId="8" borderId="36"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5" fillId="8" borderId="36"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5" fillId="8" borderId="36"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5" fillId="8" borderId="36"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168" fontId="56" fillId="43" borderId="43" applyNumberFormat="0" applyAlignment="0" applyProtection="0"/>
    <xf numFmtId="169" fontId="56" fillId="43" borderId="43" applyNumberFormat="0" applyAlignment="0" applyProtection="0"/>
    <xf numFmtId="168" fontId="56" fillId="43" borderId="43" applyNumberFormat="0" applyAlignment="0" applyProtection="0"/>
    <xf numFmtId="168" fontId="56" fillId="43" borderId="43" applyNumberFormat="0" applyAlignment="0" applyProtection="0"/>
    <xf numFmtId="169" fontId="56" fillId="43" borderId="43" applyNumberFormat="0" applyAlignment="0" applyProtection="0"/>
    <xf numFmtId="168" fontId="56" fillId="43" borderId="43" applyNumberFormat="0" applyAlignment="0" applyProtection="0"/>
    <xf numFmtId="168" fontId="56" fillId="43" borderId="43" applyNumberFormat="0" applyAlignment="0" applyProtection="0"/>
    <xf numFmtId="169" fontId="56" fillId="43" borderId="43" applyNumberFormat="0" applyAlignment="0" applyProtection="0"/>
    <xf numFmtId="168" fontId="56" fillId="43" borderId="43" applyNumberFormat="0" applyAlignment="0" applyProtection="0"/>
    <xf numFmtId="168" fontId="56" fillId="43" borderId="43" applyNumberFormat="0" applyAlignment="0" applyProtection="0"/>
    <xf numFmtId="169" fontId="56" fillId="43" borderId="43" applyNumberFormat="0" applyAlignment="0" applyProtection="0"/>
    <xf numFmtId="168" fontId="56" fillId="43" borderId="43" applyNumberFormat="0" applyAlignment="0" applyProtection="0"/>
    <xf numFmtId="0" fontId="54" fillId="43" borderId="43" applyNumberFormat="0" applyAlignment="0" applyProtection="0"/>
    <xf numFmtId="3" fontId="2" fillId="72" borderId="3" applyFont="0">
      <alignment horizontal="right" vertical="center"/>
      <protection locked="0"/>
    </xf>
    <xf numFmtId="171" fontId="25" fillId="0" borderId="0" applyFill="0" applyBorder="0" applyAlignment="0"/>
    <xf numFmtId="172" fontId="25" fillId="0" borderId="0" applyFill="0" applyBorder="0" applyAlignment="0"/>
    <xf numFmtId="171" fontId="25" fillId="0" borderId="0" applyFill="0" applyBorder="0" applyAlignment="0"/>
    <xf numFmtId="176" fontId="25" fillId="0" borderId="0" applyFill="0" applyBorder="0" applyAlignment="0"/>
    <xf numFmtId="172" fontId="25" fillId="0" borderId="0" applyFill="0" applyBorder="0" applyAlignment="0"/>
    <xf numFmtId="0" fontId="57" fillId="0" borderId="49" applyNumberFormat="0" applyFill="0" applyAlignment="0" applyProtection="0"/>
    <xf numFmtId="0" fontId="58" fillId="0" borderId="38"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0" fontId="57" fillId="0" borderId="49"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7"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60" fillId="73" borderId="0" applyNumberFormat="0" applyBorder="0" applyAlignment="0" applyProtection="0"/>
    <xf numFmtId="0" fontId="61" fillId="7" borderId="0" applyNumberFormat="0" applyBorder="0" applyAlignment="0" applyProtection="0"/>
    <xf numFmtId="168" fontId="62" fillId="73" borderId="0" applyNumberFormat="0" applyBorder="0" applyAlignment="0" applyProtection="0"/>
    <xf numFmtId="168" fontId="62" fillId="73" borderId="0" applyNumberFormat="0" applyBorder="0" applyAlignment="0" applyProtection="0"/>
    <xf numFmtId="169" fontId="62" fillId="73" borderId="0" applyNumberFormat="0" applyBorder="0" applyAlignment="0" applyProtection="0"/>
    <xf numFmtId="0" fontId="60" fillId="73"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168" fontId="62" fillId="73" borderId="0" applyNumberFormat="0" applyBorder="0" applyAlignment="0" applyProtection="0"/>
    <xf numFmtId="169" fontId="62" fillId="73" borderId="0" applyNumberFormat="0" applyBorder="0" applyAlignment="0" applyProtection="0"/>
    <xf numFmtId="168" fontId="62" fillId="73" borderId="0" applyNumberFormat="0" applyBorder="0" applyAlignment="0" applyProtection="0"/>
    <xf numFmtId="168" fontId="62" fillId="73" borderId="0" applyNumberFormat="0" applyBorder="0" applyAlignment="0" applyProtection="0"/>
    <xf numFmtId="169" fontId="62" fillId="73" borderId="0" applyNumberFormat="0" applyBorder="0" applyAlignment="0" applyProtection="0"/>
    <xf numFmtId="168" fontId="62" fillId="73" borderId="0" applyNumberFormat="0" applyBorder="0" applyAlignment="0" applyProtection="0"/>
    <xf numFmtId="168" fontId="62" fillId="73" borderId="0" applyNumberFormat="0" applyBorder="0" applyAlignment="0" applyProtection="0"/>
    <xf numFmtId="169" fontId="62" fillId="73" borderId="0" applyNumberFormat="0" applyBorder="0" applyAlignment="0" applyProtection="0"/>
    <xf numFmtId="168" fontId="62" fillId="73" borderId="0" applyNumberFormat="0" applyBorder="0" applyAlignment="0" applyProtection="0"/>
    <xf numFmtId="168" fontId="62" fillId="73" borderId="0" applyNumberFormat="0" applyBorder="0" applyAlignment="0" applyProtection="0"/>
    <xf numFmtId="169" fontId="62" fillId="73" borderId="0" applyNumberFormat="0" applyBorder="0" applyAlignment="0" applyProtection="0"/>
    <xf numFmtId="168" fontId="62" fillId="73" borderId="0" applyNumberFormat="0" applyBorder="0" applyAlignment="0" applyProtection="0"/>
    <xf numFmtId="0" fontId="60" fillId="73" borderId="0" applyNumberFormat="0" applyBorder="0" applyAlignment="0" applyProtection="0"/>
    <xf numFmtId="1" fontId="63" fillId="0" borderId="0" applyProtection="0"/>
    <xf numFmtId="168" fontId="14" fillId="0" borderId="50"/>
    <xf numFmtId="169" fontId="14" fillId="0" borderId="50"/>
    <xf numFmtId="168" fontId="14"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4" fillId="0" borderId="0"/>
    <xf numFmtId="181" fontId="2" fillId="0" borderId="0"/>
    <xf numFmtId="179" fontId="16"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0" fontId="65" fillId="0" borderId="0"/>
    <xf numFmtId="0" fontId="64" fillId="0" borderId="0"/>
    <xf numFmtId="179" fontId="16" fillId="0" borderId="0"/>
    <xf numFmtId="179" fontId="2" fillId="0" borderId="0"/>
    <xf numFmtId="179" fontId="2" fillId="0" borderId="0"/>
    <xf numFmtId="0" fontId="2" fillId="0" borderId="0"/>
    <xf numFmtId="0" fontId="2" fillId="0" borderId="0"/>
    <xf numFmtId="179"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2" fillId="0" borderId="0"/>
    <xf numFmtId="0" fontId="16" fillId="0" borderId="0"/>
    <xf numFmtId="0" fontId="2" fillId="0" borderId="0"/>
    <xf numFmtId="0" fontId="16" fillId="0" borderId="0"/>
    <xf numFmtId="0" fontId="2" fillId="0" borderId="0"/>
    <xf numFmtId="0" fontId="16" fillId="0" borderId="0"/>
    <xf numFmtId="0" fontId="2" fillId="0" borderId="0"/>
    <xf numFmtId="0" fontId="16" fillId="0" borderId="0"/>
    <xf numFmtId="0" fontId="2" fillId="0" borderId="0"/>
    <xf numFmtId="0" fontId="16"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6"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6"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6"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5"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9"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6" fillId="0" borderId="0"/>
    <xf numFmtId="0" fontId="16" fillId="0" borderId="0"/>
    <xf numFmtId="168" fontId="16" fillId="0" borderId="0"/>
    <xf numFmtId="0" fontId="1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179"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6" fillId="0" borderId="0"/>
    <xf numFmtId="168" fontId="16" fillId="0" borderId="0"/>
    <xf numFmtId="0" fontId="16" fillId="0" borderId="0"/>
    <xf numFmtId="0" fontId="16" fillId="0" borderId="0"/>
    <xf numFmtId="0" fontId="2" fillId="0" borderId="0"/>
    <xf numFmtId="17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9"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5" fillId="0" borderId="0"/>
    <xf numFmtId="179" fontId="16" fillId="0" borderId="0"/>
    <xf numFmtId="179" fontId="1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6" fillId="0" borderId="0"/>
    <xf numFmtId="179" fontId="16" fillId="0" borderId="0"/>
    <xf numFmtId="179" fontId="16" fillId="0" borderId="0"/>
    <xf numFmtId="179" fontId="16" fillId="0" borderId="0"/>
    <xf numFmtId="179"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6" fillId="0" borderId="0"/>
    <xf numFmtId="179" fontId="2"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6"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6" fillId="0" borderId="0"/>
    <xf numFmtId="0" fontId="2" fillId="0" borderId="0"/>
    <xf numFmtId="0" fontId="15" fillId="0" borderId="0"/>
    <xf numFmtId="168" fontId="13" fillId="0" borderId="0"/>
    <xf numFmtId="0" fontId="2" fillId="0" borderId="0"/>
    <xf numFmtId="0" fontId="1" fillId="0" borderId="0"/>
    <xf numFmtId="0" fontId="1" fillId="0" borderId="0"/>
    <xf numFmtId="179"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179"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16" fillId="0" borderId="0"/>
    <xf numFmtId="0" fontId="16" fillId="0" borderId="0"/>
    <xf numFmtId="168" fontId="13" fillId="0" borderId="0"/>
    <xf numFmtId="0" fontId="53" fillId="0" borderId="0"/>
    <xf numFmtId="0" fontId="2" fillId="0" borderId="0"/>
    <xf numFmtId="168" fontId="13" fillId="0" borderId="0"/>
    <xf numFmtId="0" fontId="1" fillId="0" borderId="0"/>
    <xf numFmtId="17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9"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168" fontId="13" fillId="0" borderId="0"/>
    <xf numFmtId="168" fontId="13" fillId="0" borderId="0"/>
    <xf numFmtId="0" fontId="1" fillId="0" borderId="0"/>
    <xf numFmtId="179" fontId="16" fillId="0" borderId="0"/>
    <xf numFmtId="179" fontId="16" fillId="0" borderId="0"/>
    <xf numFmtId="179" fontId="2" fillId="0" borderId="0"/>
    <xf numFmtId="0" fontId="2" fillId="0" borderId="0"/>
    <xf numFmtId="179" fontId="2" fillId="0" borderId="0"/>
    <xf numFmtId="0" fontId="2" fillId="0" borderId="0"/>
    <xf numFmtId="179" fontId="2" fillId="0" borderId="0"/>
    <xf numFmtId="0" fontId="2" fillId="0" borderId="0"/>
    <xf numFmtId="0" fontId="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16" fillId="0" borderId="0"/>
    <xf numFmtId="168" fontId="13" fillId="0" borderId="0"/>
    <xf numFmtId="168" fontId="13" fillId="0" borderId="0"/>
    <xf numFmtId="0" fontId="1" fillId="0" borderId="0"/>
    <xf numFmtId="179" fontId="16" fillId="0" borderId="0"/>
    <xf numFmtId="179" fontId="16" fillId="0" borderId="0"/>
    <xf numFmtId="0" fontId="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6" fillId="0" borderId="0"/>
    <xf numFmtId="179" fontId="16"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179" fontId="16"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179" fontId="2" fillId="0" borderId="0"/>
    <xf numFmtId="179" fontId="16" fillId="0" borderId="0"/>
    <xf numFmtId="179" fontId="16" fillId="0" borderId="0"/>
    <xf numFmtId="179" fontId="16" fillId="0" borderId="0"/>
    <xf numFmtId="179" fontId="16" fillId="0" borderId="0"/>
    <xf numFmtId="179" fontId="16" fillId="0" borderId="0"/>
    <xf numFmtId="179" fontId="16" fillId="0" borderId="0"/>
    <xf numFmtId="179" fontId="16" fillId="0" borderId="0"/>
    <xf numFmtId="179" fontId="16"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4"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4"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4"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14" fillId="0" borderId="0"/>
    <xf numFmtId="0" fontId="6"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179" fontId="6" fillId="0" borderId="0"/>
    <xf numFmtId="0" fontId="14" fillId="0" borderId="0"/>
    <xf numFmtId="179" fontId="14" fillId="0" borderId="0"/>
    <xf numFmtId="0" fontId="14" fillId="0" borderId="0"/>
    <xf numFmtId="0" fontId="2" fillId="0" borderId="0"/>
    <xf numFmtId="0" fontId="14"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4" fillId="0" borderId="0"/>
    <xf numFmtId="179" fontId="6" fillId="0" borderId="0"/>
    <xf numFmtId="179" fontId="14" fillId="0" borderId="0"/>
    <xf numFmtId="179" fontId="14" fillId="0" borderId="0"/>
    <xf numFmtId="179" fontId="14" fillId="0" borderId="0"/>
    <xf numFmtId="179" fontId="14" fillId="0" borderId="0"/>
    <xf numFmtId="179" fontId="14" fillId="0" borderId="0"/>
    <xf numFmtId="179" fontId="14" fillId="0" borderId="0"/>
    <xf numFmtId="179" fontId="14" fillId="0" borderId="0"/>
    <xf numFmtId="179" fontId="14"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4" fillId="0" borderId="0"/>
    <xf numFmtId="0" fontId="14" fillId="0" borderId="0"/>
    <xf numFmtId="168" fontId="14" fillId="0" borderId="0"/>
    <xf numFmtId="0" fontId="64" fillId="0" borderId="0"/>
    <xf numFmtId="168"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4" fillId="0" borderId="0"/>
    <xf numFmtId="0" fontId="6" fillId="0" borderId="0"/>
    <xf numFmtId="0" fontId="64" fillId="0" borderId="0"/>
    <xf numFmtId="168" fontId="6" fillId="0" borderId="0"/>
    <xf numFmtId="0" fontId="64" fillId="0" borderId="0"/>
    <xf numFmtId="168" fontId="6" fillId="0" borderId="0"/>
    <xf numFmtId="0" fontId="64"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179" fontId="6"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2"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64" fillId="0" borderId="0"/>
    <xf numFmtId="179" fontId="1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64" fillId="0" borderId="0"/>
    <xf numFmtId="0" fontId="64" fillId="0" borderId="0"/>
    <xf numFmtId="0" fontId="64" fillId="0" borderId="0"/>
    <xf numFmtId="0" fontId="64" fillId="0" borderId="0"/>
    <xf numFmtId="0" fontId="6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14"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179" fontId="14" fillId="0" borderId="0"/>
    <xf numFmtId="179" fontId="14"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2"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2" fillId="0" borderId="0"/>
    <xf numFmtId="0" fontId="2" fillId="0" borderId="0"/>
    <xf numFmtId="0" fontId="64" fillId="0" borderId="0"/>
    <xf numFmtId="168" fontId="3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4" fillId="0" borderId="0"/>
    <xf numFmtId="0" fontId="2"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79" fontId="2" fillId="0" borderId="0"/>
    <xf numFmtId="0" fontId="64"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2" fillId="0" borderId="0"/>
    <xf numFmtId="169" fontId="2"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68" fontId="2" fillId="0" borderId="0"/>
    <xf numFmtId="0" fontId="64" fillId="0" borderId="0"/>
    <xf numFmtId="0" fontId="64" fillId="0" borderId="0"/>
    <xf numFmtId="0" fontId="64" fillId="0" borderId="0"/>
    <xf numFmtId="0" fontId="64" fillId="0" borderId="0"/>
    <xf numFmtId="0" fontId="6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168" fontId="2" fillId="0" borderId="0"/>
    <xf numFmtId="0" fontId="64"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68" fontId="2" fillId="0" borderId="0"/>
    <xf numFmtId="0" fontId="64" fillId="0" borderId="0"/>
    <xf numFmtId="0" fontId="64" fillId="0" borderId="0"/>
    <xf numFmtId="0" fontId="64" fillId="0" borderId="0"/>
    <xf numFmtId="0" fontId="64" fillId="0" borderId="0"/>
    <xf numFmtId="0" fontId="6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8" fillId="0" borderId="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168" fontId="2" fillId="0" borderId="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2" fillId="74" borderId="51" applyNumberFormat="0" applyFont="0" applyAlignment="0" applyProtection="0"/>
    <xf numFmtId="0" fontId="15" fillId="74" borderId="51" applyNumberFormat="0" applyFont="0" applyAlignment="0" applyProtection="0"/>
    <xf numFmtId="168" fontId="2" fillId="0" borderId="0"/>
    <xf numFmtId="0" fontId="15" fillId="74" borderId="51" applyNumberFormat="0" applyFont="0" applyAlignment="0" applyProtection="0"/>
    <xf numFmtId="0" fontId="15"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5" fillId="74" borderId="51" applyNumberFormat="0" applyFont="0" applyAlignment="0" applyProtection="0"/>
    <xf numFmtId="0" fontId="2"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169" fontId="2" fillId="0" borderId="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2" fillId="74" borderId="51" applyNumberFormat="0" applyFont="0" applyAlignment="0" applyProtection="0"/>
    <xf numFmtId="0" fontId="2" fillId="0" borderId="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9"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70" fillId="0" borderId="0"/>
    <xf numFmtId="0" fontId="70" fillId="0" borderId="0"/>
    <xf numFmtId="168" fontId="70" fillId="0" borderId="0"/>
    <xf numFmtId="0" fontId="71" fillId="64" borderId="52" applyNumberFormat="0" applyAlignment="0" applyProtection="0"/>
    <xf numFmtId="0" fontId="72" fillId="9" borderId="37"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168" fontId="73"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168" fontId="73"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169" fontId="73"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2" fillId="9" borderId="37"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2" fillId="9" borderId="37"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2" fillId="9" borderId="37"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2" fillId="9" borderId="37"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2" fillId="9" borderId="37"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2" fillId="9" borderId="37"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2" fillId="9" borderId="37"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168" fontId="73" fillId="64" borderId="52" applyNumberFormat="0" applyAlignment="0" applyProtection="0"/>
    <xf numFmtId="169" fontId="73" fillId="64" borderId="52" applyNumberFormat="0" applyAlignment="0" applyProtection="0"/>
    <xf numFmtId="168" fontId="73" fillId="64" borderId="52" applyNumberFormat="0" applyAlignment="0" applyProtection="0"/>
    <xf numFmtId="168" fontId="73" fillId="64" borderId="52" applyNumberFormat="0" applyAlignment="0" applyProtection="0"/>
    <xf numFmtId="169" fontId="73" fillId="64" borderId="52" applyNumberFormat="0" applyAlignment="0" applyProtection="0"/>
    <xf numFmtId="168" fontId="73" fillId="64" borderId="52" applyNumberFormat="0" applyAlignment="0" applyProtection="0"/>
    <xf numFmtId="168" fontId="73" fillId="64" borderId="52" applyNumberFormat="0" applyAlignment="0" applyProtection="0"/>
    <xf numFmtId="169" fontId="73" fillId="64" borderId="52" applyNumberFormat="0" applyAlignment="0" applyProtection="0"/>
    <xf numFmtId="168" fontId="73" fillId="64" borderId="52" applyNumberFormat="0" applyAlignment="0" applyProtection="0"/>
    <xf numFmtId="168" fontId="73" fillId="64" borderId="52" applyNumberFormat="0" applyAlignment="0" applyProtection="0"/>
    <xf numFmtId="169" fontId="73" fillId="64" borderId="52" applyNumberFormat="0" applyAlignment="0" applyProtection="0"/>
    <xf numFmtId="168" fontId="73" fillId="64" borderId="52" applyNumberFormat="0" applyAlignment="0" applyProtection="0"/>
    <xf numFmtId="0" fontId="71" fillId="64" borderId="52" applyNumberFormat="0" applyAlignment="0" applyProtection="0"/>
    <xf numFmtId="0" fontId="13" fillId="0" borderId="0"/>
    <xf numFmtId="175" fontId="25" fillId="0" borderId="0" applyFont="0" applyFill="0" applyBorder="0" applyAlignment="0" applyProtection="0"/>
    <xf numFmtId="186" fontId="2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74"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5" fillId="0" borderId="0" applyFill="0" applyBorder="0" applyAlignment="0"/>
    <xf numFmtId="172" fontId="25" fillId="0" borderId="0" applyFill="0" applyBorder="0" applyAlignment="0"/>
    <xf numFmtId="171" fontId="25" fillId="0" borderId="0" applyFill="0" applyBorder="0" applyAlignment="0"/>
    <xf numFmtId="176" fontId="25" fillId="0" borderId="0" applyFill="0" applyBorder="0" applyAlignment="0"/>
    <xf numFmtId="172" fontId="25" fillId="0" borderId="0" applyFill="0" applyBorder="0" applyAlignment="0"/>
    <xf numFmtId="168" fontId="2" fillId="0" borderId="0"/>
    <xf numFmtId="0" fontId="2" fillId="0" borderId="0"/>
    <xf numFmtId="168" fontId="2" fillId="0" borderId="0"/>
    <xf numFmtId="187" fontId="53" fillId="0" borderId="3" applyNumberFormat="0">
      <alignment horizontal="center" vertical="top" wrapText="1"/>
    </xf>
    <xf numFmtId="0" fontId="75"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6" fillId="0" borderId="0"/>
    <xf numFmtId="0" fontId="13" fillId="0" borderId="0"/>
    <xf numFmtId="0" fontId="77" fillId="0" borderId="0"/>
    <xf numFmtId="0" fontId="77" fillId="0" borderId="0"/>
    <xf numFmtId="168" fontId="13" fillId="0" borderId="0"/>
    <xf numFmtId="168" fontId="13" fillId="0" borderId="0"/>
    <xf numFmtId="0" fontId="78" fillId="0" borderId="0"/>
    <xf numFmtId="0" fontId="79" fillId="0" borderId="0"/>
    <xf numFmtId="0" fontId="78" fillId="0" borderId="0"/>
    <xf numFmtId="0" fontId="78" fillId="0" borderId="0"/>
    <xf numFmtId="0" fontId="78" fillId="0" borderId="0"/>
    <xf numFmtId="0" fontId="78" fillId="0" borderId="0"/>
    <xf numFmtId="0" fontId="78" fillId="0" borderId="0"/>
    <xf numFmtId="49" fontId="34" fillId="0" borderId="0" applyFill="0" applyBorder="0" applyAlignment="0"/>
    <xf numFmtId="189" fontId="25" fillId="0" borderId="0" applyFill="0" applyBorder="0" applyAlignment="0"/>
    <xf numFmtId="190" fontId="25" fillId="0" borderId="0" applyFill="0" applyBorder="0" applyAlignment="0"/>
    <xf numFmtId="0" fontId="80" fillId="0" borderId="0">
      <alignment horizontal="center" vertical="top"/>
    </xf>
    <xf numFmtId="0" fontId="81" fillId="0" borderId="0" applyNumberFormat="0" applyFill="0" applyBorder="0" applyAlignment="0" applyProtection="0"/>
    <xf numFmtId="169" fontId="81" fillId="0" borderId="0" applyNumberFormat="0" applyFill="0" applyBorder="0" applyAlignment="0" applyProtection="0"/>
    <xf numFmtId="0" fontId="81" fillId="0" borderId="0" applyNumberFormat="0" applyFill="0" applyBorder="0" applyAlignment="0" applyProtection="0"/>
    <xf numFmtId="168" fontId="81" fillId="0" borderId="0" applyNumberFormat="0" applyFill="0" applyBorder="0" applyAlignment="0" applyProtection="0"/>
    <xf numFmtId="168" fontId="81" fillId="0" borderId="0" applyNumberFormat="0" applyFill="0" applyBorder="0" applyAlignment="0" applyProtection="0"/>
    <xf numFmtId="168" fontId="81" fillId="0" borderId="0" applyNumberFormat="0" applyFill="0" applyBorder="0" applyAlignment="0" applyProtection="0"/>
    <xf numFmtId="169" fontId="81" fillId="0" borderId="0" applyNumberFormat="0" applyFill="0" applyBorder="0" applyAlignment="0" applyProtection="0"/>
    <xf numFmtId="168" fontId="81" fillId="0" borderId="0" applyNumberFormat="0" applyFill="0" applyBorder="0" applyAlignment="0" applyProtection="0"/>
    <xf numFmtId="168" fontId="81" fillId="0" borderId="0" applyNumberFormat="0" applyFill="0" applyBorder="0" applyAlignment="0" applyProtection="0"/>
    <xf numFmtId="169" fontId="81" fillId="0" borderId="0" applyNumberFormat="0" applyFill="0" applyBorder="0" applyAlignment="0" applyProtection="0"/>
    <xf numFmtId="168" fontId="81" fillId="0" borderId="0" applyNumberFormat="0" applyFill="0" applyBorder="0" applyAlignment="0" applyProtection="0"/>
    <xf numFmtId="168" fontId="81" fillId="0" borderId="0" applyNumberFormat="0" applyFill="0" applyBorder="0" applyAlignment="0" applyProtection="0"/>
    <xf numFmtId="169" fontId="81" fillId="0" borderId="0" applyNumberFormat="0" applyFill="0" applyBorder="0" applyAlignment="0" applyProtection="0"/>
    <xf numFmtId="168" fontId="81" fillId="0" borderId="0" applyNumberFormat="0" applyFill="0" applyBorder="0" applyAlignment="0" applyProtection="0"/>
    <xf numFmtId="168" fontId="81" fillId="0" borderId="0" applyNumberFormat="0" applyFill="0" applyBorder="0" applyAlignment="0" applyProtection="0"/>
    <xf numFmtId="169" fontId="81" fillId="0" borderId="0" applyNumberFormat="0" applyFill="0" applyBorder="0" applyAlignment="0" applyProtection="0"/>
    <xf numFmtId="168" fontId="81" fillId="0" borderId="0" applyNumberFormat="0" applyFill="0" applyBorder="0" applyAlignment="0" applyProtection="0"/>
    <xf numFmtId="0" fontId="81" fillId="0" borderId="0" applyNumberFormat="0" applyFill="0" applyBorder="0" applyAlignment="0" applyProtection="0"/>
    <xf numFmtId="0" fontId="35" fillId="0" borderId="53" applyNumberFormat="0" applyFill="0" applyAlignment="0" applyProtection="0"/>
    <xf numFmtId="0" fontId="4" fillId="0" borderId="41"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168" fontId="82"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168" fontId="82"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169" fontId="82"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4" fillId="0" borderId="41"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4" fillId="0" borderId="41"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4" fillId="0" borderId="41"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4" fillId="0" borderId="41"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4" fillId="0" borderId="41"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4" fillId="0" borderId="41"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4" fillId="0" borderId="41"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168" fontId="82" fillId="0" borderId="53" applyNumberFormat="0" applyFill="0" applyAlignment="0" applyProtection="0"/>
    <xf numFmtId="169" fontId="82" fillId="0" borderId="53" applyNumberFormat="0" applyFill="0" applyAlignment="0" applyProtection="0"/>
    <xf numFmtId="168" fontId="82" fillId="0" borderId="53" applyNumberFormat="0" applyFill="0" applyAlignment="0" applyProtection="0"/>
    <xf numFmtId="168" fontId="82" fillId="0" borderId="53" applyNumberFormat="0" applyFill="0" applyAlignment="0" applyProtection="0"/>
    <xf numFmtId="169" fontId="82" fillId="0" borderId="53" applyNumberFormat="0" applyFill="0" applyAlignment="0" applyProtection="0"/>
    <xf numFmtId="168" fontId="82" fillId="0" borderId="53" applyNumberFormat="0" applyFill="0" applyAlignment="0" applyProtection="0"/>
    <xf numFmtId="168" fontId="82" fillId="0" borderId="53" applyNumberFormat="0" applyFill="0" applyAlignment="0" applyProtection="0"/>
    <xf numFmtId="169" fontId="82" fillId="0" borderId="53" applyNumberFormat="0" applyFill="0" applyAlignment="0" applyProtection="0"/>
    <xf numFmtId="168" fontId="82" fillId="0" borderId="53" applyNumberFormat="0" applyFill="0" applyAlignment="0" applyProtection="0"/>
    <xf numFmtId="168" fontId="82" fillId="0" borderId="53" applyNumberFormat="0" applyFill="0" applyAlignment="0" applyProtection="0"/>
    <xf numFmtId="169" fontId="82" fillId="0" borderId="53" applyNumberFormat="0" applyFill="0" applyAlignment="0" applyProtection="0"/>
    <xf numFmtId="168" fontId="82" fillId="0" borderId="53" applyNumberFormat="0" applyFill="0" applyAlignment="0" applyProtection="0"/>
    <xf numFmtId="0" fontId="35" fillId="0" borderId="53" applyNumberFormat="0" applyFill="0" applyAlignment="0" applyProtection="0"/>
    <xf numFmtId="0" fontId="13" fillId="0" borderId="54"/>
    <xf numFmtId="185" fontId="69"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4" fillId="0" borderId="0" applyFont="0" applyFill="0" applyBorder="0" applyAlignment="0" applyProtection="0"/>
    <xf numFmtId="192" fontId="2" fillId="0" borderId="0" applyFont="0" applyFill="0" applyBorder="0" applyAlignment="0" applyProtection="0"/>
    <xf numFmtId="0" fontId="83" fillId="0" borderId="0" applyNumberFormat="0" applyFill="0" applyBorder="0" applyAlignment="0" applyProtection="0"/>
    <xf numFmtId="0" fontId="12" fillId="0" borderId="0" applyNumberFormat="0" applyFill="0" applyBorder="0" applyAlignment="0" applyProtection="0"/>
    <xf numFmtId="168" fontId="84" fillId="0" borderId="0" applyNumberFormat="0" applyFill="0" applyBorder="0" applyAlignment="0" applyProtection="0"/>
    <xf numFmtId="168" fontId="84" fillId="0" borderId="0" applyNumberFormat="0" applyFill="0" applyBorder="0" applyAlignment="0" applyProtection="0"/>
    <xf numFmtId="169" fontId="84" fillId="0" borderId="0" applyNumberFormat="0" applyFill="0" applyBorder="0" applyAlignment="0" applyProtection="0"/>
    <xf numFmtId="0" fontId="8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8" fontId="84" fillId="0" borderId="0" applyNumberFormat="0" applyFill="0" applyBorder="0" applyAlignment="0" applyProtection="0"/>
    <xf numFmtId="169" fontId="84" fillId="0" borderId="0" applyNumberFormat="0" applyFill="0" applyBorder="0" applyAlignment="0" applyProtection="0"/>
    <xf numFmtId="168" fontId="84" fillId="0" borderId="0" applyNumberFormat="0" applyFill="0" applyBorder="0" applyAlignment="0" applyProtection="0"/>
    <xf numFmtId="168" fontId="84" fillId="0" borderId="0" applyNumberFormat="0" applyFill="0" applyBorder="0" applyAlignment="0" applyProtection="0"/>
    <xf numFmtId="169" fontId="84" fillId="0" borderId="0" applyNumberFormat="0" applyFill="0" applyBorder="0" applyAlignment="0" applyProtection="0"/>
    <xf numFmtId="168" fontId="84" fillId="0" borderId="0" applyNumberFormat="0" applyFill="0" applyBorder="0" applyAlignment="0" applyProtection="0"/>
    <xf numFmtId="168" fontId="84" fillId="0" borderId="0" applyNumberFormat="0" applyFill="0" applyBorder="0" applyAlignment="0" applyProtection="0"/>
    <xf numFmtId="169" fontId="84" fillId="0" borderId="0" applyNumberFormat="0" applyFill="0" applyBorder="0" applyAlignment="0" applyProtection="0"/>
    <xf numFmtId="168" fontId="84" fillId="0" borderId="0" applyNumberFormat="0" applyFill="0" applyBorder="0" applyAlignment="0" applyProtection="0"/>
    <xf numFmtId="168" fontId="84" fillId="0" borderId="0" applyNumberFormat="0" applyFill="0" applyBorder="0" applyAlignment="0" applyProtection="0"/>
    <xf numFmtId="169" fontId="84" fillId="0" borderId="0" applyNumberFormat="0" applyFill="0" applyBorder="0" applyAlignment="0" applyProtection="0"/>
    <xf numFmtId="168" fontId="84" fillId="0" borderId="0" applyNumberFormat="0" applyFill="0" applyBorder="0" applyAlignment="0" applyProtection="0"/>
    <xf numFmtId="0" fontId="83" fillId="0" borderId="0" applyNumberFormat="0" applyFill="0" applyBorder="0" applyAlignment="0" applyProtection="0"/>
    <xf numFmtId="1" fontId="85" fillId="0" borderId="0" applyFill="0" applyProtection="0">
      <alignment horizontal="right"/>
    </xf>
    <xf numFmtId="42" fontId="86" fillId="0" borderId="0" applyFont="0" applyFill="0" applyBorder="0" applyAlignment="0" applyProtection="0"/>
    <xf numFmtId="44" fontId="86" fillId="0" borderId="0" applyFont="0" applyFill="0" applyBorder="0" applyAlignment="0" applyProtection="0"/>
    <xf numFmtId="0" fontId="87" fillId="0" borderId="0"/>
    <xf numFmtId="0" fontId="88" fillId="0" borderId="0"/>
    <xf numFmtId="38" fontId="14" fillId="0" borderId="0" applyFont="0" applyFill="0" applyBorder="0" applyAlignment="0" applyProtection="0"/>
    <xf numFmtId="40" fontId="14" fillId="0" borderId="0" applyFont="0" applyFill="0" applyBorder="0" applyAlignment="0" applyProtection="0"/>
    <xf numFmtId="41" fontId="86" fillId="0" borderId="0" applyFont="0" applyFill="0" applyBorder="0" applyAlignment="0" applyProtection="0"/>
    <xf numFmtId="43" fontId="86" fillId="0" borderId="0" applyFont="0" applyFill="0" applyBorder="0" applyAlignment="0" applyProtection="0"/>
    <xf numFmtId="0" fontId="2" fillId="0" borderId="0"/>
    <xf numFmtId="9" fontId="1" fillId="0" borderId="0" applyFont="0" applyFill="0" applyBorder="0" applyAlignment="0" applyProtection="0"/>
    <xf numFmtId="0" fontId="35" fillId="0" borderId="92" applyNumberFormat="0" applyFill="0" applyAlignment="0" applyProtection="0"/>
    <xf numFmtId="168" fontId="82" fillId="0" borderId="92" applyNumberFormat="0" applyFill="0" applyAlignment="0" applyProtection="0"/>
    <xf numFmtId="169" fontId="82" fillId="0" borderId="92" applyNumberFormat="0" applyFill="0" applyAlignment="0" applyProtection="0"/>
    <xf numFmtId="168" fontId="82" fillId="0" borderId="92" applyNumberFormat="0" applyFill="0" applyAlignment="0" applyProtection="0"/>
    <xf numFmtId="168" fontId="82" fillId="0" borderId="92" applyNumberFormat="0" applyFill="0" applyAlignment="0" applyProtection="0"/>
    <xf numFmtId="169" fontId="82" fillId="0" borderId="92" applyNumberFormat="0" applyFill="0" applyAlignment="0" applyProtection="0"/>
    <xf numFmtId="168" fontId="82" fillId="0" borderId="92" applyNumberFormat="0" applyFill="0" applyAlignment="0" applyProtection="0"/>
    <xf numFmtId="168" fontId="82" fillId="0" borderId="92" applyNumberFormat="0" applyFill="0" applyAlignment="0" applyProtection="0"/>
    <xf numFmtId="169" fontId="82" fillId="0" borderId="92" applyNumberFormat="0" applyFill="0" applyAlignment="0" applyProtection="0"/>
    <xf numFmtId="168" fontId="82" fillId="0" borderId="92" applyNumberFormat="0" applyFill="0" applyAlignment="0" applyProtection="0"/>
    <xf numFmtId="168" fontId="82" fillId="0" borderId="92" applyNumberFormat="0" applyFill="0" applyAlignment="0" applyProtection="0"/>
    <xf numFmtId="169" fontId="82" fillId="0" borderId="92" applyNumberFormat="0" applyFill="0" applyAlignment="0" applyProtection="0"/>
    <xf numFmtId="168" fontId="82"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169" fontId="82"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168" fontId="82"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168" fontId="82"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188" fontId="2" fillId="70" borderId="86" applyFont="0">
      <alignment horizontal="right" vertical="center"/>
    </xf>
    <xf numFmtId="3" fontId="2" fillId="70" borderId="86" applyFont="0">
      <alignment horizontal="right" vertical="center"/>
    </xf>
    <xf numFmtId="0" fontId="71" fillId="64" borderId="91" applyNumberFormat="0" applyAlignment="0" applyProtection="0"/>
    <xf numFmtId="168" fontId="73" fillId="64" borderId="91" applyNumberFormat="0" applyAlignment="0" applyProtection="0"/>
    <xf numFmtId="169" fontId="73" fillId="64" borderId="91" applyNumberFormat="0" applyAlignment="0" applyProtection="0"/>
    <xf numFmtId="168" fontId="73" fillId="64" borderId="91" applyNumberFormat="0" applyAlignment="0" applyProtection="0"/>
    <xf numFmtId="168" fontId="73" fillId="64" borderId="91" applyNumberFormat="0" applyAlignment="0" applyProtection="0"/>
    <xf numFmtId="169" fontId="73" fillId="64" borderId="91" applyNumberFormat="0" applyAlignment="0" applyProtection="0"/>
    <xf numFmtId="168" fontId="73" fillId="64" borderId="91" applyNumberFormat="0" applyAlignment="0" applyProtection="0"/>
    <xf numFmtId="168" fontId="73" fillId="64" borderId="91" applyNumberFormat="0" applyAlignment="0" applyProtection="0"/>
    <xf numFmtId="169" fontId="73" fillId="64" borderId="91" applyNumberFormat="0" applyAlignment="0" applyProtection="0"/>
    <xf numFmtId="168" fontId="73" fillId="64" borderId="91" applyNumberFormat="0" applyAlignment="0" applyProtection="0"/>
    <xf numFmtId="168" fontId="73" fillId="64" borderId="91" applyNumberFormat="0" applyAlignment="0" applyProtection="0"/>
    <xf numFmtId="169" fontId="73" fillId="64" borderId="91" applyNumberFormat="0" applyAlignment="0" applyProtection="0"/>
    <xf numFmtId="168" fontId="73"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169" fontId="73"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168" fontId="73"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168" fontId="73"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3" fontId="2" fillId="75" borderId="86" applyFont="0">
      <alignment horizontal="right" vertical="center"/>
      <protection locked="0"/>
    </xf>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2"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2" fillId="74" borderId="90" applyNumberFormat="0" applyFont="0" applyAlignment="0" applyProtection="0"/>
    <xf numFmtId="0" fontId="15"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2"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3" fontId="2" fillId="72" borderId="86" applyFont="0">
      <alignment horizontal="right" vertical="center"/>
      <protection locked="0"/>
    </xf>
    <xf numFmtId="0" fontId="54" fillId="43" borderId="89" applyNumberFormat="0" applyAlignment="0" applyProtection="0"/>
    <xf numFmtId="168" fontId="56" fillId="43" borderId="89" applyNumberFormat="0" applyAlignment="0" applyProtection="0"/>
    <xf numFmtId="169" fontId="56" fillId="43" borderId="89" applyNumberFormat="0" applyAlignment="0" applyProtection="0"/>
    <xf numFmtId="168" fontId="56" fillId="43" borderId="89" applyNumberFormat="0" applyAlignment="0" applyProtection="0"/>
    <xf numFmtId="168" fontId="56" fillId="43" borderId="89" applyNumberFormat="0" applyAlignment="0" applyProtection="0"/>
    <xf numFmtId="169" fontId="56" fillId="43" borderId="89" applyNumberFormat="0" applyAlignment="0" applyProtection="0"/>
    <xf numFmtId="168" fontId="56" fillId="43" borderId="89" applyNumberFormat="0" applyAlignment="0" applyProtection="0"/>
    <xf numFmtId="168" fontId="56" fillId="43" borderId="89" applyNumberFormat="0" applyAlignment="0" applyProtection="0"/>
    <xf numFmtId="169" fontId="56" fillId="43" borderId="89" applyNumberFormat="0" applyAlignment="0" applyProtection="0"/>
    <xf numFmtId="168" fontId="56" fillId="43" borderId="89" applyNumberFormat="0" applyAlignment="0" applyProtection="0"/>
    <xf numFmtId="168" fontId="56" fillId="43" borderId="89" applyNumberFormat="0" applyAlignment="0" applyProtection="0"/>
    <xf numFmtId="169" fontId="56" fillId="43" borderId="89" applyNumberFormat="0" applyAlignment="0" applyProtection="0"/>
    <xf numFmtId="168" fontId="56"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169" fontId="56"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168" fontId="56"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168" fontId="56"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2" fillId="71" borderId="87" applyNumberFormat="0" applyFont="0" applyBorder="0" applyProtection="0">
      <alignment horizontal="left" vertical="center"/>
    </xf>
    <xf numFmtId="9" fontId="2" fillId="71" borderId="86" applyFont="0" applyProtection="0">
      <alignment horizontal="right" vertical="center"/>
    </xf>
    <xf numFmtId="3" fontId="2" fillId="71" borderId="86" applyFont="0" applyProtection="0">
      <alignment horizontal="right" vertical="center"/>
    </xf>
    <xf numFmtId="0" fontId="50" fillId="70" borderId="87" applyFont="0" applyBorder="0">
      <alignment horizontal="center" wrapText="1"/>
    </xf>
    <xf numFmtId="168" fontId="42" fillId="0" borderId="84">
      <alignment horizontal="left" vertical="center"/>
    </xf>
    <xf numFmtId="0" fontId="42" fillId="0" borderId="84">
      <alignment horizontal="left" vertical="center"/>
    </xf>
    <xf numFmtId="0" fontId="42" fillId="0" borderId="84">
      <alignment horizontal="left" vertical="center"/>
    </xf>
    <xf numFmtId="0" fontId="2" fillId="69" borderId="86" applyNumberFormat="0" applyFont="0" applyBorder="0" applyProtection="0">
      <alignment horizontal="center" vertical="center"/>
    </xf>
    <xf numFmtId="0" fontId="24" fillId="0" borderId="86" applyNumberFormat="0" applyAlignment="0">
      <alignment horizontal="right"/>
      <protection locked="0"/>
    </xf>
    <xf numFmtId="0" fontId="24" fillId="0" borderId="86" applyNumberFormat="0" applyAlignment="0">
      <alignment horizontal="right"/>
      <protection locked="0"/>
    </xf>
    <xf numFmtId="0" fontId="24" fillId="0" borderId="86" applyNumberFormat="0" applyAlignment="0">
      <alignment horizontal="right"/>
      <protection locked="0"/>
    </xf>
    <xf numFmtId="0" fontId="24" fillId="0" borderId="86" applyNumberFormat="0" applyAlignment="0">
      <alignment horizontal="right"/>
      <protection locked="0"/>
    </xf>
    <xf numFmtId="0" fontId="24" fillId="0" borderId="86" applyNumberFormat="0" applyAlignment="0">
      <alignment horizontal="right"/>
      <protection locked="0"/>
    </xf>
    <xf numFmtId="0" fontId="24" fillId="0" borderId="86" applyNumberFormat="0" applyAlignment="0">
      <alignment horizontal="right"/>
      <protection locked="0"/>
    </xf>
    <xf numFmtId="0" fontId="24" fillId="0" borderId="86" applyNumberFormat="0" applyAlignment="0">
      <alignment horizontal="right"/>
      <protection locked="0"/>
    </xf>
    <xf numFmtId="0" fontId="24" fillId="0" borderId="86" applyNumberFormat="0" applyAlignment="0">
      <alignment horizontal="right"/>
      <protection locked="0"/>
    </xf>
    <xf numFmtId="0" fontId="24" fillId="0" borderId="86" applyNumberFormat="0" applyAlignment="0">
      <alignment horizontal="right"/>
      <protection locked="0"/>
    </xf>
    <xf numFmtId="0" fontId="24" fillId="0" borderId="86" applyNumberFormat="0" applyAlignment="0">
      <alignment horizontal="right"/>
      <protection locked="0"/>
    </xf>
    <xf numFmtId="0" fontId="26" fillId="64" borderId="89" applyNumberFormat="0" applyAlignment="0" applyProtection="0"/>
    <xf numFmtId="168" fontId="28" fillId="64" borderId="89" applyNumberFormat="0" applyAlignment="0" applyProtection="0"/>
    <xf numFmtId="169" fontId="28" fillId="64" borderId="89" applyNumberFormat="0" applyAlignment="0" applyProtection="0"/>
    <xf numFmtId="168" fontId="28" fillId="64" borderId="89" applyNumberFormat="0" applyAlignment="0" applyProtection="0"/>
    <xf numFmtId="168" fontId="28" fillId="64" borderId="89" applyNumberFormat="0" applyAlignment="0" applyProtection="0"/>
    <xf numFmtId="169" fontId="28" fillId="64" borderId="89" applyNumberFormat="0" applyAlignment="0" applyProtection="0"/>
    <xf numFmtId="168" fontId="28" fillId="64" borderId="89" applyNumberFormat="0" applyAlignment="0" applyProtection="0"/>
    <xf numFmtId="168" fontId="28" fillId="64" borderId="89" applyNumberFormat="0" applyAlignment="0" applyProtection="0"/>
    <xf numFmtId="169" fontId="28" fillId="64" borderId="89" applyNumberFormat="0" applyAlignment="0" applyProtection="0"/>
    <xf numFmtId="168" fontId="28" fillId="64" borderId="89" applyNumberFormat="0" applyAlignment="0" applyProtection="0"/>
    <xf numFmtId="168" fontId="28" fillId="64" borderId="89" applyNumberFormat="0" applyAlignment="0" applyProtection="0"/>
    <xf numFmtId="169" fontId="28" fillId="64" borderId="89" applyNumberFormat="0" applyAlignment="0" applyProtection="0"/>
    <xf numFmtId="168" fontId="28"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169" fontId="28"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168" fontId="28"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168" fontId="28"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1" fillId="0" borderId="0"/>
    <xf numFmtId="169" fontId="14" fillId="37" borderId="0"/>
    <xf numFmtId="0" fontId="2" fillId="0" borderId="0">
      <alignment vertical="center"/>
    </xf>
  </cellStyleXfs>
  <cellXfs count="551">
    <xf numFmtId="0" fontId="0" fillId="0" borderId="0" xfId="0"/>
    <xf numFmtId="0" fontId="3" fillId="0" borderId="0" xfId="0" applyFont="1"/>
    <xf numFmtId="0" fontId="0" fillId="0" borderId="0" xfId="0" applyFill="1"/>
    <xf numFmtId="0" fontId="3" fillId="0" borderId="0" xfId="0" applyFont="1" applyFill="1"/>
    <xf numFmtId="0" fontId="3" fillId="0" borderId="3" xfId="0" applyFont="1" applyBorder="1"/>
    <xf numFmtId="0" fontId="9" fillId="0" borderId="0" xfId="0" applyFont="1"/>
    <xf numFmtId="0" fontId="3" fillId="0" borderId="7" xfId="0" applyFont="1" applyBorder="1"/>
    <xf numFmtId="0" fontId="9" fillId="0" borderId="0" xfId="0" applyFont="1" applyAlignment="1">
      <alignment wrapText="1"/>
    </xf>
    <xf numFmtId="0" fontId="10" fillId="0" borderId="3" xfId="0" applyFont="1" applyFill="1" applyBorder="1" applyAlignment="1">
      <alignment horizontal="left" vertical="center"/>
    </xf>
    <xf numFmtId="0" fontId="10" fillId="0" borderId="3" xfId="0" applyFont="1" applyFill="1" applyBorder="1" applyAlignment="1">
      <alignment horizontal="center" vertical="center" wrapText="1"/>
    </xf>
    <xf numFmtId="0" fontId="10" fillId="0" borderId="3" xfId="0" applyFont="1" applyFill="1" applyBorder="1" applyAlignment="1">
      <alignment horizontal="left" indent="1"/>
    </xf>
    <xf numFmtId="0" fontId="11" fillId="0" borderId="3" xfId="0" applyFont="1" applyFill="1" applyBorder="1" applyAlignment="1">
      <alignment horizontal="center"/>
    </xf>
    <xf numFmtId="38" fontId="10" fillId="0" borderId="3" xfId="0" applyNumberFormat="1" applyFont="1" applyFill="1" applyBorder="1" applyAlignment="1" applyProtection="1">
      <alignment horizontal="right"/>
      <protection locked="0"/>
    </xf>
    <xf numFmtId="0" fontId="10" fillId="0" borderId="3" xfId="0" applyFont="1" applyFill="1" applyBorder="1" applyAlignment="1">
      <alignment horizontal="left" wrapText="1" indent="1"/>
    </xf>
    <xf numFmtId="0" fontId="10" fillId="0" borderId="3" xfId="0" applyFont="1" applyFill="1" applyBorder="1" applyAlignment="1">
      <alignment horizontal="left" wrapText="1" indent="2"/>
    </xf>
    <xf numFmtId="0" fontId="11" fillId="0" borderId="3" xfId="0" applyFont="1" applyFill="1" applyBorder="1" applyAlignment="1"/>
    <xf numFmtId="0" fontId="11" fillId="0" borderId="3" xfId="0" applyFont="1" applyFill="1" applyBorder="1" applyAlignment="1">
      <alignment horizontal="left"/>
    </xf>
    <xf numFmtId="0" fontId="11" fillId="0" borderId="3" xfId="0" applyFont="1" applyFill="1" applyBorder="1" applyAlignment="1">
      <alignment horizontal="left" indent="1"/>
    </xf>
    <xf numFmtId="0" fontId="11" fillId="0" borderId="3" xfId="0" applyFont="1" applyFill="1" applyBorder="1" applyAlignment="1">
      <alignment horizontal="center" vertical="center" wrapText="1"/>
    </xf>
    <xf numFmtId="0" fontId="5" fillId="3" borderId="3" xfId="13" applyFont="1" applyFill="1" applyBorder="1" applyAlignment="1" applyProtection="1">
      <alignment horizontal="left" vertical="center" wrapText="1"/>
      <protection locked="0"/>
    </xf>
    <xf numFmtId="0" fontId="3" fillId="0" borderId="21" xfId="0" applyFont="1" applyBorder="1"/>
    <xf numFmtId="0" fontId="3" fillId="0" borderId="18" xfId="0" applyFont="1" applyBorder="1"/>
    <xf numFmtId="0" fontId="10" fillId="0" borderId="18" xfId="0" applyFont="1" applyFill="1" applyBorder="1" applyAlignment="1">
      <alignment horizontal="left" vertical="center" indent="1"/>
    </xf>
    <xf numFmtId="0" fontId="10" fillId="0" borderId="19" xfId="0" applyFont="1" applyFill="1" applyBorder="1" applyAlignment="1">
      <alignment horizontal="left" vertical="center"/>
    </xf>
    <xf numFmtId="0" fontId="10" fillId="0" borderId="21" xfId="0" applyFont="1" applyFill="1" applyBorder="1" applyAlignment="1">
      <alignment horizontal="left" vertical="center" indent="1"/>
    </xf>
    <xf numFmtId="0" fontId="10" fillId="0" borderId="22" xfId="0" applyFont="1" applyFill="1" applyBorder="1" applyAlignment="1">
      <alignment horizontal="center" vertical="center" wrapText="1"/>
    </xf>
    <xf numFmtId="0" fontId="10" fillId="0" borderId="21" xfId="0" applyFont="1" applyFill="1" applyBorder="1" applyAlignment="1">
      <alignment horizontal="left" indent="1"/>
    </xf>
    <xf numFmtId="38" fontId="10" fillId="0" borderId="22" xfId="0" applyNumberFormat="1" applyFont="1" applyFill="1" applyBorder="1" applyAlignment="1" applyProtection="1">
      <alignment horizontal="right"/>
      <protection locked="0"/>
    </xf>
    <xf numFmtId="0" fontId="10" fillId="0" borderId="24" xfId="0" applyFont="1" applyFill="1" applyBorder="1" applyAlignment="1">
      <alignment horizontal="left" vertical="center" indent="1"/>
    </xf>
    <xf numFmtId="0" fontId="11" fillId="0" borderId="25" xfId="0" applyFont="1" applyFill="1" applyBorder="1" applyAlignment="1"/>
    <xf numFmtId="0" fontId="3" fillId="0" borderId="70" xfId="0" applyFont="1" applyBorder="1"/>
    <xf numFmtId="0" fontId="3" fillId="0" borderId="19" xfId="0" applyFont="1" applyBorder="1"/>
    <xf numFmtId="0" fontId="3" fillId="0" borderId="24" xfId="0" applyFont="1" applyBorder="1"/>
    <xf numFmtId="0" fontId="4" fillId="0" borderId="25" xfId="0" applyFont="1" applyBorder="1"/>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89" fillId="0" borderId="3" xfId="20960" applyFont="1" applyFill="1" applyBorder="1" applyAlignment="1" applyProtection="1">
      <alignment horizontal="center" vertical="center"/>
    </xf>
    <xf numFmtId="0" fontId="90" fillId="0" borderId="0" xfId="0" applyFont="1" applyBorder="1" applyAlignment="1">
      <alignment wrapText="1"/>
    </xf>
    <xf numFmtId="0" fontId="7" fillId="0" borderId="2" xfId="20960" applyFont="1" applyFill="1" applyBorder="1" applyAlignment="1" applyProtection="1">
      <alignment horizontal="left" wrapText="1" indent="1"/>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193" fontId="3" fillId="36" borderId="25" xfId="0" applyNumberFormat="1" applyFont="1" applyFill="1" applyBorder="1"/>
    <xf numFmtId="0" fontId="3" fillId="0" borderId="3" xfId="0" applyFont="1" applyFill="1" applyBorder="1" applyAlignment="1">
      <alignment horizontal="center" vertical="center" wrapText="1"/>
    </xf>
    <xf numFmtId="0" fontId="4" fillId="0" borderId="0" xfId="0" applyFont="1" applyFill="1" applyAlignment="1">
      <alignment horizontal="center"/>
    </xf>
    <xf numFmtId="0" fontId="3" fillId="0" borderId="0" xfId="0" applyFont="1"/>
    <xf numFmtId="0" fontId="8" fillId="0" borderId="86" xfId="17" applyFill="1" applyBorder="1" applyAlignment="1" applyProtection="1"/>
    <xf numFmtId="0" fontId="5" fillId="3" borderId="86" xfId="20960" applyFont="1" applyFill="1" applyBorder="1" applyAlignment="1" applyProtection="1"/>
    <xf numFmtId="0" fontId="89" fillId="0" borderId="86" xfId="20960" applyFont="1" applyFill="1" applyBorder="1" applyAlignment="1" applyProtection="1">
      <alignment horizontal="center" vertical="center"/>
    </xf>
    <xf numFmtId="0" fontId="3" fillId="0" borderId="86" xfId="0" applyFont="1" applyBorder="1"/>
    <xf numFmtId="0" fontId="8" fillId="0" borderId="86" xfId="17" applyFill="1" applyBorder="1" applyAlignment="1" applyProtection="1">
      <alignment horizontal="left" vertical="center" wrapText="1"/>
    </xf>
    <xf numFmtId="49" fontId="91" fillId="0" borderId="86" xfId="0" applyNumberFormat="1" applyFont="1" applyFill="1" applyBorder="1" applyAlignment="1">
      <alignment horizontal="right" vertical="center" wrapText="1"/>
    </xf>
    <xf numFmtId="0" fontId="8" fillId="0" borderId="86" xfId="17" applyFill="1" applyBorder="1" applyAlignment="1" applyProtection="1">
      <alignment horizontal="left" vertical="center"/>
    </xf>
    <xf numFmtId="0" fontId="8" fillId="0" borderId="86" xfId="17" applyBorder="1" applyAlignment="1" applyProtection="1"/>
    <xf numFmtId="0" fontId="3" fillId="0" borderId="86" xfId="0" applyFont="1" applyFill="1" applyBorder="1"/>
    <xf numFmtId="0" fontId="92" fillId="0" borderId="86" xfId="0" applyFont="1" applyBorder="1"/>
    <xf numFmtId="0" fontId="93" fillId="0" borderId="86" xfId="17" applyFont="1" applyBorder="1" applyAlignment="1" applyProtection="1"/>
    <xf numFmtId="0" fontId="3" fillId="0" borderId="0" xfId="0" applyFont="1" applyAlignment="1">
      <alignment horizontal="left"/>
    </xf>
    <xf numFmtId="14" fontId="3" fillId="0" borderId="0" xfId="0" applyNumberFormat="1" applyFont="1" applyAlignment="1">
      <alignment horizontal="left"/>
    </xf>
    <xf numFmtId="0" fontId="94" fillId="0" borderId="0" xfId="0" applyFont="1"/>
    <xf numFmtId="14" fontId="94" fillId="0" borderId="0" xfId="0" applyNumberFormat="1" applyFont="1" applyAlignment="1">
      <alignment horizontal="left"/>
    </xf>
    <xf numFmtId="0" fontId="10" fillId="0" borderId="0" xfId="0" applyFont="1" applyFill="1" applyBorder="1" applyAlignment="1">
      <alignment horizontal="center"/>
    </xf>
    <xf numFmtId="0" fontId="10" fillId="0" borderId="0" xfId="0" applyFont="1" applyFill="1" applyAlignment="1">
      <alignment horizontal="center"/>
    </xf>
    <xf numFmtId="0" fontId="95" fillId="0" borderId="0" xfId="0" applyFont="1" applyFill="1" applyAlignment="1">
      <alignment horizontal="center"/>
    </xf>
    <xf numFmtId="0" fontId="10" fillId="0" borderId="3"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wrapText="1"/>
    </xf>
    <xf numFmtId="0" fontId="94" fillId="0" borderId="21" xfId="0" applyFont="1" applyFill="1" applyBorder="1" applyAlignment="1">
      <alignment horizontal="center" vertical="center"/>
    </xf>
    <xf numFmtId="0" fontId="11" fillId="0" borderId="10" xfId="0" applyNumberFormat="1" applyFont="1" applyFill="1" applyBorder="1" applyAlignment="1">
      <alignment vertical="center" wrapText="1"/>
    </xf>
    <xf numFmtId="164" fontId="11" fillId="36" borderId="86" xfId="7" applyNumberFormat="1" applyFont="1" applyFill="1" applyBorder="1" applyAlignment="1" applyProtection="1">
      <alignment horizontal="right"/>
    </xf>
    <xf numFmtId="0" fontId="94" fillId="0" borderId="0" xfId="0" applyFont="1" applyFill="1"/>
    <xf numFmtId="0" fontId="10" fillId="0" borderId="10" xfId="0" applyNumberFormat="1" applyFont="1" applyFill="1" applyBorder="1" applyAlignment="1">
      <alignment horizontal="left" vertical="center" wrapText="1"/>
    </xf>
    <xf numFmtId="164" fontId="10" fillId="0" borderId="86" xfId="7" applyNumberFormat="1" applyFont="1" applyFill="1" applyBorder="1" applyAlignment="1" applyProtection="1">
      <alignment horizontal="right"/>
    </xf>
    <xf numFmtId="164" fontId="10" fillId="36" borderId="86" xfId="7" applyNumberFormat="1" applyFont="1" applyFill="1" applyBorder="1" applyAlignment="1" applyProtection="1">
      <alignment horizontal="right"/>
    </xf>
    <xf numFmtId="0" fontId="95" fillId="0" borderId="10" xfId="0" applyFont="1" applyFill="1" applyBorder="1" applyAlignment="1" applyProtection="1">
      <alignment horizontal="left" vertical="center" indent="1"/>
      <protection locked="0"/>
    </xf>
    <xf numFmtId="0" fontId="95" fillId="0" borderId="10" xfId="0" applyFont="1" applyFill="1" applyBorder="1" applyAlignment="1" applyProtection="1">
      <alignment horizontal="left" vertical="center"/>
      <protection locked="0"/>
    </xf>
    <xf numFmtId="0" fontId="94" fillId="0" borderId="24" xfId="0" applyFont="1" applyFill="1" applyBorder="1" applyAlignment="1">
      <alignment horizontal="center" vertical="center"/>
    </xf>
    <xf numFmtId="0" fontId="11" fillId="0" borderId="28" xfId="0" applyNumberFormat="1" applyFont="1" applyFill="1" applyBorder="1" applyAlignment="1">
      <alignment vertical="center" wrapText="1"/>
    </xf>
    <xf numFmtId="164" fontId="11" fillId="36" borderId="25" xfId="7" applyNumberFormat="1" applyFont="1" applyFill="1" applyBorder="1" applyAlignment="1" applyProtection="1">
      <alignment horizontal="right"/>
    </xf>
    <xf numFmtId="0" fontId="10" fillId="0" borderId="0" xfId="11" applyFont="1" applyFill="1" applyBorder="1" applyProtection="1"/>
    <xf numFmtId="0" fontId="10" fillId="0" borderId="0" xfId="0" applyFont="1"/>
    <xf numFmtId="14" fontId="10" fillId="0" borderId="0" xfId="0" applyNumberFormat="1" applyFont="1" applyAlignment="1">
      <alignment horizontal="left"/>
    </xf>
    <xf numFmtId="0" fontId="10" fillId="0" borderId="0" xfId="0" applyFont="1" applyBorder="1"/>
    <xf numFmtId="0" fontId="94" fillId="0" borderId="0" xfId="0" applyFont="1" applyBorder="1"/>
    <xf numFmtId="0" fontId="10" fillId="0" borderId="0" xfId="0" applyFont="1" applyFill="1" applyBorder="1"/>
    <xf numFmtId="0" fontId="11" fillId="0" borderId="0" xfId="0" applyFont="1" applyAlignment="1">
      <alignment horizontal="center"/>
    </xf>
    <xf numFmtId="0" fontId="10" fillId="0" borderId="0" xfId="0" applyFont="1" applyFill="1" applyBorder="1" applyProtection="1">
      <protection locked="0"/>
    </xf>
    <xf numFmtId="0" fontId="96" fillId="0" borderId="0" xfId="0" applyFont="1"/>
    <xf numFmtId="0" fontId="97" fillId="0" borderId="0" xfId="0" applyFont="1"/>
    <xf numFmtId="14" fontId="96" fillId="0" borderId="0" xfId="0" applyNumberFormat="1" applyFont="1" applyBorder="1" applyAlignment="1">
      <alignment horizontal="left"/>
    </xf>
    <xf numFmtId="0" fontId="97" fillId="0" borderId="0" xfId="0" applyFont="1" applyBorder="1"/>
    <xf numFmtId="0" fontId="10" fillId="0" borderId="1" xfId="0" applyFont="1" applyBorder="1"/>
    <xf numFmtId="0" fontId="11" fillId="0" borderId="1" xfId="0" applyFont="1" applyBorder="1" applyAlignment="1">
      <alignment horizontal="center"/>
    </xf>
    <xf numFmtId="0" fontId="96" fillId="0" borderId="1" xfId="0" applyFont="1" applyBorder="1" applyAlignment="1">
      <alignment horizontal="center" vertical="center"/>
    </xf>
    <xf numFmtId="0" fontId="10" fillId="0" borderId="18" xfId="0" applyFont="1" applyFill="1" applyBorder="1" applyAlignment="1">
      <alignment horizontal="right" vertical="center" wrapText="1"/>
    </xf>
    <xf numFmtId="0" fontId="10" fillId="0" borderId="19" xfId="0" applyFont="1" applyFill="1" applyBorder="1" applyAlignment="1">
      <alignment vertical="center" wrapText="1"/>
    </xf>
    <xf numFmtId="0" fontId="94" fillId="0" borderId="19" xfId="0" applyFont="1" applyFill="1" applyBorder="1" applyAlignment="1">
      <alignment horizontal="center" vertical="center" wrapText="1"/>
    </xf>
    <xf numFmtId="0" fontId="94" fillId="0" borderId="20" xfId="0" applyFont="1" applyFill="1" applyBorder="1" applyAlignment="1">
      <alignment horizontal="center" vertical="center" wrapText="1"/>
    </xf>
    <xf numFmtId="0" fontId="10" fillId="0" borderId="102" xfId="0" applyFont="1" applyFill="1" applyBorder="1" applyAlignment="1">
      <alignment horizontal="center" vertical="center" wrapText="1"/>
    </xf>
    <xf numFmtId="169" fontId="10" fillId="37" borderId="0" xfId="20" applyFont="1" applyBorder="1"/>
    <xf numFmtId="169" fontId="10" fillId="37" borderId="79" xfId="20" applyFont="1" applyBorder="1"/>
    <xf numFmtId="0" fontId="10" fillId="0" borderId="102" xfId="0" applyFont="1" applyFill="1" applyBorder="1" applyAlignment="1">
      <alignment horizontal="right" vertical="center" wrapText="1"/>
    </xf>
    <xf numFmtId="0" fontId="97" fillId="0" borderId="0" xfId="0" applyFont="1" applyFill="1"/>
    <xf numFmtId="0" fontId="10" fillId="0" borderId="102" xfId="0" applyFont="1" applyBorder="1" applyAlignment="1">
      <alignment horizontal="right" vertical="center" wrapText="1"/>
    </xf>
    <xf numFmtId="0" fontId="10" fillId="2" borderId="102" xfId="0" applyFont="1" applyFill="1" applyBorder="1" applyAlignment="1">
      <alignment horizontal="right" vertical="center"/>
    </xf>
    <xf numFmtId="0" fontId="11" fillId="0" borderId="102" xfId="0" applyFont="1" applyFill="1" applyBorder="1" applyAlignment="1">
      <alignment horizontal="center" vertical="center" wrapText="1"/>
    </xf>
    <xf numFmtId="0" fontId="10" fillId="2" borderId="24" xfId="0" applyFont="1" applyFill="1" applyBorder="1" applyAlignment="1">
      <alignment horizontal="right" vertical="center"/>
    </xf>
    <xf numFmtId="193" fontId="10" fillId="2" borderId="25" xfId="0" applyNumberFormat="1" applyFont="1" applyFill="1" applyBorder="1" applyAlignment="1" applyProtection="1">
      <alignment vertical="center"/>
      <protection locked="0"/>
    </xf>
    <xf numFmtId="10" fontId="10" fillId="0" borderId="25" xfId="20641" applyNumberFormat="1" applyFont="1" applyFill="1" applyBorder="1" applyAlignment="1" applyProtection="1">
      <alignment vertical="center"/>
      <protection locked="0"/>
    </xf>
    <xf numFmtId="10" fontId="10" fillId="0" borderId="26" xfId="20641" applyNumberFormat="1" applyFont="1" applyFill="1" applyBorder="1" applyAlignment="1" applyProtection="1">
      <alignment vertical="center"/>
      <protection locked="0"/>
    </xf>
    <xf numFmtId="0" fontId="10" fillId="0" borderId="0" xfId="0" applyFont="1" applyAlignment="1">
      <alignment horizontal="right"/>
    </xf>
    <xf numFmtId="0" fontId="10" fillId="0" borderId="0" xfId="0" applyFont="1" applyAlignment="1">
      <alignment wrapText="1"/>
    </xf>
    <xf numFmtId="0" fontId="10" fillId="0" borderId="0" xfId="0" applyFont="1" applyFill="1" applyAlignment="1">
      <alignment wrapText="1"/>
    </xf>
    <xf numFmtId="193" fontId="94" fillId="0" borderId="0" xfId="0" applyNumberFormat="1" applyFont="1"/>
    <xf numFmtId="0" fontId="10" fillId="0" borderId="0" xfId="0" applyFont="1" applyFill="1" applyBorder="1" applyProtection="1"/>
    <xf numFmtId="0" fontId="11" fillId="0" borderId="0" xfId="0" applyFont="1" applyFill="1" applyBorder="1" applyAlignment="1" applyProtection="1">
      <alignment horizontal="center" vertical="center"/>
    </xf>
    <xf numFmtId="10" fontId="10" fillId="0" borderId="0" xfId="6" applyNumberFormat="1" applyFont="1" applyFill="1" applyBorder="1" applyProtection="1">
      <protection locked="0"/>
    </xf>
    <xf numFmtId="0" fontId="95" fillId="0" borderId="0" xfId="0" applyFont="1" applyFill="1" applyBorder="1" applyAlignment="1" applyProtection="1">
      <alignment horizontal="center"/>
      <protection locked="0"/>
    </xf>
    <xf numFmtId="0" fontId="11" fillId="0" borderId="18" xfId="0" applyFont="1" applyFill="1" applyBorder="1" applyAlignment="1" applyProtection="1">
      <alignment horizontal="center" vertical="center"/>
    </xf>
    <xf numFmtId="0" fontId="10" fillId="0" borderId="19" xfId="0" applyFont="1" applyFill="1" applyBorder="1" applyProtection="1"/>
    <xf numFmtId="0" fontId="10" fillId="0" borderId="21" xfId="0" applyFont="1" applyFill="1" applyBorder="1" applyAlignment="1" applyProtection="1">
      <alignment horizontal="left" indent="1"/>
    </xf>
    <xf numFmtId="0" fontId="11" fillId="0" borderId="8" xfId="0" applyFont="1" applyFill="1" applyBorder="1" applyAlignment="1" applyProtection="1">
      <alignment horizontal="center"/>
    </xf>
    <xf numFmtId="0" fontId="10" fillId="0" borderId="8" xfId="0" applyFont="1" applyFill="1" applyBorder="1" applyAlignment="1" applyProtection="1">
      <alignment horizontal="left" indent="1"/>
    </xf>
    <xf numFmtId="0" fontId="10" fillId="0" borderId="8" xfId="0" applyFont="1" applyFill="1" applyBorder="1" applyAlignment="1" applyProtection="1">
      <alignment horizontal="left" indent="2"/>
    </xf>
    <xf numFmtId="0" fontId="11" fillId="0" borderId="8" xfId="0" applyFont="1" applyFill="1" applyBorder="1" applyAlignment="1" applyProtection="1"/>
    <xf numFmtId="0" fontId="10" fillId="0" borderId="24" xfId="0" applyFont="1" applyFill="1" applyBorder="1" applyAlignment="1" applyProtection="1">
      <alignment horizontal="left" indent="1"/>
    </xf>
    <xf numFmtId="0" fontId="11" fillId="0" borderId="27" xfId="0" applyFont="1" applyFill="1" applyBorder="1" applyAlignment="1" applyProtection="1"/>
    <xf numFmtId="0" fontId="99" fillId="0" borderId="0" xfId="0" applyFont="1" applyAlignment="1">
      <alignment vertical="center"/>
    </xf>
    <xf numFmtId="0" fontId="100" fillId="0" borderId="0" xfId="0" applyFont="1"/>
    <xf numFmtId="0" fontId="100" fillId="0" borderId="0" xfId="0" applyFont="1" applyAlignment="1">
      <alignment horizontal="left" indent="1"/>
    </xf>
    <xf numFmtId="0" fontId="100" fillId="0" borderId="0" xfId="0" applyFont="1" applyBorder="1"/>
    <xf numFmtId="0" fontId="94" fillId="0" borderId="1" xfId="0" applyFont="1" applyBorder="1"/>
    <xf numFmtId="0" fontId="96" fillId="0" borderId="1" xfId="0" applyFont="1" applyBorder="1" applyAlignment="1">
      <alignment horizontal="center"/>
    </xf>
    <xf numFmtId="0" fontId="94" fillId="0" borderId="76" xfId="0" applyFont="1" applyBorder="1" applyAlignment="1">
      <alignment vertical="center" wrapText="1"/>
    </xf>
    <xf numFmtId="0" fontId="96" fillId="0" borderId="7" xfId="0" applyFont="1" applyBorder="1" applyAlignment="1">
      <alignment vertical="center" wrapText="1"/>
    </xf>
    <xf numFmtId="14" fontId="10" fillId="3" borderId="86" xfId="8" quotePrefix="1" applyNumberFormat="1" applyFont="1" applyFill="1" applyBorder="1" applyAlignment="1" applyProtection="1">
      <alignment horizontal="left" vertical="center" wrapText="1" indent="2"/>
      <protection locked="0"/>
    </xf>
    <xf numFmtId="14" fontId="10" fillId="3" borderId="86" xfId="8" quotePrefix="1" applyNumberFormat="1" applyFont="1" applyFill="1" applyBorder="1" applyAlignment="1" applyProtection="1">
      <alignment horizontal="left" vertical="center" wrapText="1" indent="3"/>
      <protection locked="0"/>
    </xf>
    <xf numFmtId="0" fontId="94" fillId="0" borderId="0" xfId="0" applyFont="1" applyAlignment="1">
      <alignment wrapText="1"/>
    </xf>
    <xf numFmtId="0" fontId="94" fillId="0" borderId="0" xfId="0" applyFont="1" applyFill="1" applyBorder="1" applyAlignment="1">
      <alignment wrapText="1"/>
    </xf>
    <xf numFmtId="0" fontId="95" fillId="0" borderId="1" xfId="0" applyFont="1" applyFill="1" applyBorder="1" applyAlignment="1">
      <alignment horizontal="center"/>
    </xf>
    <xf numFmtId="0" fontId="94" fillId="0" borderId="7" xfId="0" applyFont="1" applyBorder="1" applyAlignment="1">
      <alignment horizontal="center" vertical="center" wrapText="1"/>
    </xf>
    <xf numFmtId="0" fontId="94" fillId="0" borderId="71" xfId="0" applyFont="1" applyBorder="1" applyAlignment="1">
      <alignment horizontal="center" vertical="center" wrapText="1"/>
    </xf>
    <xf numFmtId="0" fontId="94" fillId="0" borderId="102" xfId="0" applyFont="1" applyBorder="1" applyAlignment="1">
      <alignment horizontal="center" vertical="center" wrapText="1"/>
    </xf>
    <xf numFmtId="0" fontId="94" fillId="0" borderId="86" xfId="0" applyFont="1" applyBorder="1" applyAlignment="1">
      <alignment vertical="center" wrapText="1"/>
    </xf>
    <xf numFmtId="3" fontId="94" fillId="36" borderId="86" xfId="0" applyNumberFormat="1" applyFont="1" applyFill="1" applyBorder="1" applyAlignment="1">
      <alignment vertical="center" wrapText="1"/>
    </xf>
    <xf numFmtId="3" fontId="94" fillId="36" borderId="100" xfId="0" applyNumberFormat="1" applyFont="1" applyFill="1" applyBorder="1" applyAlignment="1">
      <alignment vertical="center" wrapText="1"/>
    </xf>
    <xf numFmtId="0" fontId="94" fillId="0" borderId="86" xfId="0" applyFont="1" applyFill="1" applyBorder="1" applyAlignment="1">
      <alignment horizontal="left" vertical="center" wrapText="1" indent="2"/>
    </xf>
    <xf numFmtId="0" fontId="94" fillId="0" borderId="102" xfId="0" applyFont="1" applyFill="1" applyBorder="1" applyAlignment="1">
      <alignment horizontal="center" vertical="center" wrapText="1"/>
    </xf>
    <xf numFmtId="0" fontId="94" fillId="0" borderId="86" xfId="0" applyFont="1" applyFill="1" applyBorder="1" applyAlignment="1">
      <alignment vertical="center" wrapText="1"/>
    </xf>
    <xf numFmtId="0" fontId="94" fillId="0" borderId="24" xfId="0" applyFont="1" applyBorder="1" applyAlignment="1">
      <alignment horizontal="center" vertical="center" wrapText="1"/>
    </xf>
    <xf numFmtId="0" fontId="94" fillId="0" borderId="25" xfId="0" applyFont="1" applyBorder="1" applyAlignment="1">
      <alignment vertical="center" wrapText="1"/>
    </xf>
    <xf numFmtId="0" fontId="94" fillId="0" borderId="23" xfId="0" applyFont="1" applyBorder="1" applyAlignment="1"/>
    <xf numFmtId="0" fontId="94" fillId="0" borderId="42" xfId="0" applyFont="1" applyBorder="1" applyAlignment="1"/>
    <xf numFmtId="0" fontId="10" fillId="0" borderId="0" xfId="0" applyFont="1" applyBorder="1" applyAlignment="1">
      <alignment horizontal="left" wrapText="1"/>
    </xf>
    <xf numFmtId="0" fontId="11" fillId="0" borderId="0" xfId="0" applyFont="1" applyFill="1" applyBorder="1" applyAlignment="1">
      <alignment horizontal="center" vertical="center" wrapText="1"/>
    </xf>
    <xf numFmtId="0" fontId="10" fillId="0" borderId="0" xfId="0" applyFont="1" applyBorder="1" applyAlignment="1">
      <alignment horizontal="right" wrapText="1"/>
    </xf>
    <xf numFmtId="0" fontId="10" fillId="0" borderId="18" xfId="0" applyFont="1" applyBorder="1"/>
    <xf numFmtId="0" fontId="10" fillId="0" borderId="102" xfId="0" applyFont="1" applyBorder="1" applyAlignment="1">
      <alignment vertical="center"/>
    </xf>
    <xf numFmtId="0" fontId="10" fillId="0" borderId="87" xfId="0" applyFont="1" applyBorder="1" applyAlignment="1">
      <alignment wrapText="1"/>
    </xf>
    <xf numFmtId="0" fontId="10" fillId="0" borderId="21" xfId="0" applyFont="1" applyBorder="1" applyAlignment="1">
      <alignment vertical="center"/>
    </xf>
    <xf numFmtId="0" fontId="10" fillId="0" borderId="8" xfId="0" applyFont="1" applyBorder="1" applyAlignment="1">
      <alignment wrapText="1"/>
    </xf>
    <xf numFmtId="0" fontId="10" fillId="0" borderId="23" xfId="0" applyFont="1" applyBorder="1" applyAlignment="1"/>
    <xf numFmtId="0" fontId="10" fillId="0" borderId="23" xfId="0" applyFont="1" applyBorder="1" applyAlignment="1">
      <alignment wrapText="1"/>
    </xf>
    <xf numFmtId="0" fontId="10" fillId="0" borderId="94" xfId="0" applyFont="1" applyBorder="1" applyAlignment="1">
      <alignment vertical="center"/>
    </xf>
    <xf numFmtId="0" fontId="10" fillId="0" borderId="82" xfId="0" applyFont="1" applyBorder="1" applyAlignment="1">
      <alignment wrapText="1"/>
    </xf>
    <xf numFmtId="0" fontId="10" fillId="0" borderId="24" xfId="0" applyFont="1" applyBorder="1"/>
    <xf numFmtId="0" fontId="10" fillId="0" borderId="27" xfId="0" applyFont="1" applyBorder="1" applyAlignment="1">
      <alignment wrapText="1"/>
    </xf>
    <xf numFmtId="14" fontId="94" fillId="0" borderId="0" xfId="0" applyNumberFormat="1" applyFont="1" applyFill="1" applyAlignment="1">
      <alignment horizontal="left"/>
    </xf>
    <xf numFmtId="0" fontId="96" fillId="0" borderId="0" xfId="0" applyFont="1" applyFill="1" applyAlignment="1">
      <alignment horizontal="center"/>
    </xf>
    <xf numFmtId="0" fontId="99" fillId="3" borderId="98" xfId="0" applyFont="1" applyFill="1" applyBorder="1" applyAlignment="1">
      <alignment horizontal="left"/>
    </xf>
    <xf numFmtId="0" fontId="99" fillId="3" borderId="99" xfId="0" applyFont="1" applyFill="1" applyBorder="1" applyAlignment="1">
      <alignment horizontal="left"/>
    </xf>
    <xf numFmtId="0" fontId="94" fillId="0" borderId="100" xfId="0" applyFont="1" applyFill="1" applyBorder="1" applyAlignment="1">
      <alignment horizontal="center" vertical="center" wrapText="1"/>
    </xf>
    <xf numFmtId="0" fontId="96" fillId="3" borderId="101" xfId="0" applyFont="1" applyFill="1" applyBorder="1" applyAlignment="1">
      <alignment vertical="center"/>
    </xf>
    <xf numFmtId="0" fontId="94" fillId="3" borderId="84" xfId="0" applyFont="1" applyFill="1" applyBorder="1" applyAlignment="1">
      <alignment vertical="center"/>
    </xf>
    <xf numFmtId="0" fontId="94" fillId="3" borderId="23" xfId="0" applyFont="1" applyFill="1" applyBorder="1" applyAlignment="1">
      <alignment vertical="center"/>
    </xf>
    <xf numFmtId="0" fontId="94" fillId="0" borderId="76" xfId="0" applyFont="1" applyFill="1" applyBorder="1" applyAlignment="1">
      <alignment horizontal="center" vertical="center"/>
    </xf>
    <xf numFmtId="0" fontId="94" fillId="0" borderId="7" xfId="0" applyFont="1" applyFill="1" applyBorder="1" applyAlignment="1">
      <alignment vertical="center"/>
    </xf>
    <xf numFmtId="0" fontId="94" fillId="0" borderId="102" xfId="0" applyFont="1" applyFill="1" applyBorder="1" applyAlignment="1">
      <alignment horizontal="center" vertical="center"/>
    </xf>
    <xf numFmtId="0" fontId="94" fillId="0" borderId="86" xfId="0" applyFont="1" applyFill="1" applyBorder="1" applyAlignment="1">
      <alignment vertical="center"/>
    </xf>
    <xf numFmtId="0" fontId="96" fillId="0" borderId="86" xfId="0" applyFont="1" applyFill="1" applyBorder="1" applyAlignment="1">
      <alignment vertical="center"/>
    </xf>
    <xf numFmtId="0" fontId="96" fillId="0" borderId="25" xfId="0" applyFont="1" applyFill="1" applyBorder="1" applyAlignment="1">
      <alignment vertical="center"/>
    </xf>
    <xf numFmtId="0" fontId="94" fillId="3" borderId="70" xfId="0" applyFont="1" applyFill="1" applyBorder="1" applyAlignment="1">
      <alignment horizontal="center" vertical="center"/>
    </xf>
    <xf numFmtId="0" fontId="94" fillId="3" borderId="0" xfId="0" applyFont="1" applyFill="1" applyBorder="1" applyAlignment="1">
      <alignment vertical="center"/>
    </xf>
    <xf numFmtId="0" fontId="94" fillId="0" borderId="18" xfId="0" applyFont="1" applyFill="1" applyBorder="1" applyAlignment="1">
      <alignment horizontal="center" vertical="center"/>
    </xf>
    <xf numFmtId="0" fontId="94" fillId="0" borderId="19" xfId="0" applyFont="1" applyFill="1" applyBorder="1" applyAlignment="1">
      <alignment vertical="center"/>
    </xf>
    <xf numFmtId="0" fontId="94" fillId="0" borderId="94" xfId="0" applyFont="1" applyFill="1" applyBorder="1" applyAlignment="1">
      <alignment horizontal="center" vertical="center"/>
    </xf>
    <xf numFmtId="0" fontId="94" fillId="0" borderId="81" xfId="0" applyFont="1" applyFill="1" applyBorder="1" applyAlignment="1">
      <alignment vertical="center"/>
    </xf>
    <xf numFmtId="0" fontId="94" fillId="0" borderId="95" xfId="0" applyFont="1" applyFill="1" applyBorder="1" applyAlignment="1">
      <alignment horizontal="center" vertical="center"/>
    </xf>
    <xf numFmtId="0" fontId="94" fillId="0" borderId="83" xfId="0" applyFont="1" applyFill="1" applyBorder="1" applyAlignment="1">
      <alignment vertical="center"/>
    </xf>
    <xf numFmtId="169" fontId="10" fillId="37" borderId="60" xfId="20" applyFont="1" applyBorder="1"/>
    <xf numFmtId="169" fontId="10" fillId="37" borderId="27" xfId="20" applyFont="1" applyBorder="1"/>
    <xf numFmtId="169" fontId="10" fillId="37" borderId="97" xfId="20" applyFont="1" applyBorder="1"/>
    <xf numFmtId="169" fontId="10" fillId="37" borderId="88" xfId="20" applyFont="1" applyBorder="1"/>
    <xf numFmtId="169" fontId="10" fillId="37" borderId="33" xfId="20" applyFont="1" applyBorder="1"/>
    <xf numFmtId="3" fontId="10" fillId="37" borderId="0" xfId="20" applyNumberFormat="1" applyFont="1" applyBorder="1"/>
    <xf numFmtId="3" fontId="94" fillId="0" borderId="58" xfId="0" applyNumberFormat="1" applyFont="1" applyFill="1" applyBorder="1" applyAlignment="1">
      <alignment vertical="center"/>
    </xf>
    <xf numFmtId="3" fontId="94" fillId="0" borderId="71" xfId="0" applyNumberFormat="1" applyFont="1" applyFill="1" applyBorder="1" applyAlignment="1">
      <alignment vertical="center"/>
    </xf>
    <xf numFmtId="3" fontId="94" fillId="3" borderId="84" xfId="0" applyNumberFormat="1" applyFont="1" applyFill="1" applyBorder="1" applyAlignment="1">
      <alignment vertical="center"/>
    </xf>
    <xf numFmtId="3" fontId="94" fillId="3" borderId="23" xfId="0" applyNumberFormat="1" applyFont="1" applyFill="1" applyBorder="1" applyAlignment="1">
      <alignment vertical="center"/>
    </xf>
    <xf numFmtId="3" fontId="94" fillId="0" borderId="86" xfId="0" applyNumberFormat="1" applyFont="1" applyFill="1" applyBorder="1" applyAlignment="1">
      <alignment vertical="center"/>
    </xf>
    <xf numFmtId="3" fontId="94" fillId="0" borderId="87" xfId="0" applyNumberFormat="1" applyFont="1" applyFill="1" applyBorder="1" applyAlignment="1">
      <alignment vertical="center"/>
    </xf>
    <xf numFmtId="3" fontId="94" fillId="0" borderId="100" xfId="0" applyNumberFormat="1" applyFont="1" applyFill="1" applyBorder="1" applyAlignment="1">
      <alignment vertical="center"/>
    </xf>
    <xf numFmtId="3" fontId="94" fillId="0" borderId="25" xfId="0" applyNumberFormat="1" applyFont="1" applyFill="1" applyBorder="1" applyAlignment="1">
      <alignment vertical="center"/>
    </xf>
    <xf numFmtId="3" fontId="94" fillId="0" borderId="27" xfId="0" applyNumberFormat="1" applyFont="1" applyFill="1" applyBorder="1" applyAlignment="1">
      <alignment vertical="center"/>
    </xf>
    <xf numFmtId="3" fontId="94" fillId="0" borderId="26" xfId="0" applyNumberFormat="1" applyFont="1" applyFill="1" applyBorder="1" applyAlignment="1">
      <alignment vertical="center"/>
    </xf>
    <xf numFmtId="10" fontId="94" fillId="0" borderId="0" xfId="0" applyNumberFormat="1" applyFont="1"/>
    <xf numFmtId="0" fontId="94" fillId="0" borderId="67" xfId="0" applyFont="1" applyFill="1" applyBorder="1" applyAlignment="1">
      <alignment horizontal="center" vertical="center" wrapText="1"/>
    </xf>
    <xf numFmtId="0" fontId="10" fillId="0" borderId="0" xfId="11" applyFont="1" applyFill="1" applyBorder="1" applyAlignment="1" applyProtection="1"/>
    <xf numFmtId="14" fontId="10" fillId="0" borderId="0" xfId="11" applyNumberFormat="1" applyFont="1" applyFill="1" applyBorder="1" applyAlignment="1" applyProtection="1">
      <alignment horizontal="left"/>
    </xf>
    <xf numFmtId="0" fontId="11" fillId="0" borderId="0" xfId="11" applyFont="1" applyFill="1" applyBorder="1" applyAlignment="1" applyProtection="1"/>
    <xf numFmtId="0" fontId="11" fillId="0" borderId="0" xfId="11" applyFont="1" applyFill="1" applyBorder="1" applyAlignment="1" applyProtection="1">
      <alignment horizontal="center"/>
    </xf>
    <xf numFmtId="0" fontId="95" fillId="0" borderId="0" xfId="0" applyFont="1" applyFill="1" applyBorder="1" applyAlignment="1" applyProtection="1">
      <alignment horizontal="right"/>
      <protection locked="0"/>
    </xf>
    <xf numFmtId="0" fontId="94" fillId="0" borderId="4" xfId="0" applyFont="1" applyFill="1" applyBorder="1" applyAlignment="1">
      <alignment horizontal="center" vertical="center" wrapText="1"/>
    </xf>
    <xf numFmtId="0" fontId="94" fillId="0" borderId="5" xfId="0" applyFont="1" applyFill="1" applyBorder="1" applyAlignment="1">
      <alignment horizontal="center" vertical="center" wrapText="1"/>
    </xf>
    <xf numFmtId="0" fontId="94" fillId="0" borderId="6" xfId="0" applyFont="1" applyFill="1" applyBorder="1" applyAlignment="1">
      <alignment horizontal="center" vertical="center" wrapText="1"/>
    </xf>
    <xf numFmtId="0" fontId="94" fillId="0" borderId="21" xfId="0" applyFont="1" applyBorder="1" applyAlignment="1">
      <alignment horizontal="center"/>
    </xf>
    <xf numFmtId="0" fontId="94" fillId="0" borderId="35" xfId="0" applyFont="1" applyBorder="1" applyAlignment="1">
      <alignment wrapText="1"/>
    </xf>
    <xf numFmtId="167" fontId="94" fillId="0" borderId="68" xfId="0" applyNumberFormat="1" applyFont="1" applyBorder="1" applyAlignment="1">
      <alignment horizontal="center"/>
    </xf>
    <xf numFmtId="167" fontId="97" fillId="0" borderId="0" xfId="0" applyNumberFormat="1" applyFont="1" applyBorder="1" applyAlignment="1">
      <alignment horizontal="center"/>
    </xf>
    <xf numFmtId="0" fontId="94" fillId="0" borderId="11" xfId="0" applyFont="1" applyBorder="1" applyAlignment="1">
      <alignment wrapText="1"/>
    </xf>
    <xf numFmtId="167" fontId="94" fillId="0" borderId="66" xfId="0" applyNumberFormat="1" applyFont="1" applyBorder="1" applyAlignment="1">
      <alignment horizontal="center"/>
    </xf>
    <xf numFmtId="167" fontId="101" fillId="0" borderId="0" xfId="0" applyNumberFormat="1" applyFont="1" applyBorder="1" applyAlignment="1">
      <alignment horizontal="center"/>
    </xf>
    <xf numFmtId="0" fontId="99" fillId="0" borderId="11" xfId="0" applyFont="1" applyBorder="1" applyAlignment="1">
      <alignment wrapText="1"/>
    </xf>
    <xf numFmtId="0" fontId="99" fillId="0" borderId="11" xfId="0" applyFont="1" applyBorder="1" applyAlignment="1">
      <alignment horizontal="right" wrapText="1"/>
    </xf>
    <xf numFmtId="0" fontId="94" fillId="0" borderId="12" xfId="0" applyFont="1" applyBorder="1" applyAlignment="1">
      <alignment wrapText="1"/>
    </xf>
    <xf numFmtId="167" fontId="94" fillId="0" borderId="69" xfId="0" applyNumberFormat="1" applyFont="1" applyBorder="1" applyAlignment="1">
      <alignment horizontal="center"/>
    </xf>
    <xf numFmtId="0" fontId="96" fillId="36" borderId="15" xfId="0" applyFont="1" applyFill="1" applyBorder="1" applyAlignment="1">
      <alignment wrapText="1"/>
    </xf>
    <xf numFmtId="167" fontId="96" fillId="36" borderId="61" xfId="0" applyNumberFormat="1" applyFont="1" applyFill="1" applyBorder="1" applyAlignment="1">
      <alignment horizontal="center"/>
    </xf>
    <xf numFmtId="167" fontId="102" fillId="0" borderId="0" xfId="0" applyNumberFormat="1" applyFont="1" applyFill="1" applyBorder="1" applyAlignment="1">
      <alignment horizontal="center"/>
    </xf>
    <xf numFmtId="167" fontId="94" fillId="0" borderId="65" xfId="0" applyNumberFormat="1" applyFont="1" applyBorder="1" applyAlignment="1">
      <alignment horizontal="center"/>
    </xf>
    <xf numFmtId="0" fontId="99" fillId="0" borderId="12" xfId="0" applyFont="1" applyBorder="1" applyAlignment="1">
      <alignment horizontal="right" wrapText="1"/>
    </xf>
    <xf numFmtId="0" fontId="94" fillId="0" borderId="24" xfId="0" applyFont="1" applyBorder="1" applyAlignment="1">
      <alignment horizontal="center"/>
    </xf>
    <xf numFmtId="0" fontId="96" fillId="36" borderId="62" xfId="0" applyFont="1" applyFill="1" applyBorder="1" applyAlignment="1">
      <alignment wrapText="1"/>
    </xf>
    <xf numFmtId="167" fontId="96" fillId="36" borderId="64" xfId="0" applyNumberFormat="1" applyFont="1" applyFill="1" applyBorder="1" applyAlignment="1">
      <alignment horizontal="center"/>
    </xf>
    <xf numFmtId="0" fontId="10" fillId="0" borderId="1" xfId="11" applyFont="1" applyFill="1" applyBorder="1" applyAlignment="1" applyProtection="1"/>
    <xf numFmtId="0" fontId="11" fillId="0" borderId="1" xfId="11" applyFont="1" applyFill="1" applyBorder="1" applyAlignment="1" applyProtection="1">
      <alignment horizontal="left" vertical="center"/>
    </xf>
    <xf numFmtId="0" fontId="10" fillId="0" borderId="0" xfId="11" applyFont="1" applyFill="1" applyBorder="1" applyAlignment="1" applyProtection="1">
      <alignment horizontal="left"/>
    </xf>
    <xf numFmtId="0" fontId="95" fillId="0" borderId="0" xfId="11" applyFont="1" applyFill="1" applyBorder="1" applyAlignment="1" applyProtection="1">
      <alignment horizontal="right"/>
    </xf>
    <xf numFmtId="0" fontId="10" fillId="0" borderId="18" xfId="11" applyFont="1" applyFill="1" applyBorder="1" applyAlignment="1" applyProtection="1">
      <alignment vertical="center"/>
    </xf>
    <xf numFmtId="0" fontId="10" fillId="0" borderId="19" xfId="11" applyFont="1" applyFill="1" applyBorder="1" applyAlignment="1" applyProtection="1">
      <alignment vertical="center"/>
    </xf>
    <xf numFmtId="0" fontId="11" fillId="0" borderId="19" xfId="11" applyFont="1" applyFill="1" applyBorder="1" applyAlignment="1" applyProtection="1">
      <alignment horizontal="center" vertical="center"/>
    </xf>
    <xf numFmtId="0" fontId="11" fillId="0" borderId="20" xfId="11" applyFont="1" applyFill="1" applyBorder="1" applyAlignment="1" applyProtection="1">
      <alignment horizontal="center" vertical="center"/>
    </xf>
    <xf numFmtId="0" fontId="10" fillId="0" borderId="0" xfId="11" applyFont="1" applyFill="1" applyBorder="1" applyAlignment="1" applyProtection="1">
      <alignment vertical="center"/>
    </xf>
    <xf numFmtId="0" fontId="97" fillId="0" borderId="102" xfId="0" applyFont="1" applyBorder="1"/>
    <xf numFmtId="0" fontId="94" fillId="0" borderId="7" xfId="0" applyFont="1" applyFill="1" applyBorder="1" applyAlignment="1">
      <alignment horizontal="center" vertical="center" wrapText="1"/>
    </xf>
    <xf numFmtId="0" fontId="94" fillId="0" borderId="71" xfId="0" applyFont="1" applyFill="1" applyBorder="1" applyAlignment="1">
      <alignment horizontal="center" vertical="center" wrapText="1"/>
    </xf>
    <xf numFmtId="0" fontId="97" fillId="0" borderId="102" xfId="0" applyFont="1" applyBorder="1" applyAlignment="1">
      <alignment horizontal="center"/>
    </xf>
    <xf numFmtId="0" fontId="94" fillId="0" borderId="85" xfId="0" applyFont="1" applyBorder="1" applyAlignment="1">
      <alignment vertical="center" wrapText="1"/>
    </xf>
    <xf numFmtId="167" fontId="94" fillId="0" borderId="86" xfId="0" applyNumberFormat="1" applyFont="1" applyBorder="1" applyAlignment="1">
      <alignment horizontal="center" vertical="center"/>
    </xf>
    <xf numFmtId="167" fontId="99" fillId="0" borderId="86" xfId="0" applyNumberFormat="1" applyFont="1" applyBorder="1" applyAlignment="1">
      <alignment horizontal="center" vertical="center"/>
    </xf>
    <xf numFmtId="0" fontId="99" fillId="0" borderId="85" xfId="0" applyFont="1" applyBorder="1" applyAlignment="1">
      <alignment vertical="center" wrapText="1"/>
    </xf>
    <xf numFmtId="167" fontId="97" fillId="0" borderId="0" xfId="0" applyNumberFormat="1" applyFont="1"/>
    <xf numFmtId="0" fontId="97" fillId="0" borderId="24" xfId="0" applyFont="1" applyBorder="1"/>
    <xf numFmtId="0" fontId="96" fillId="36" borderId="103" xfId="0" applyFont="1" applyFill="1" applyBorder="1" applyAlignment="1">
      <alignment vertical="center" wrapText="1"/>
    </xf>
    <xf numFmtId="167" fontId="96" fillId="36" borderId="25" xfId="0" applyNumberFormat="1" applyFont="1" applyFill="1" applyBorder="1" applyAlignment="1">
      <alignment horizontal="center" vertical="center"/>
    </xf>
    <xf numFmtId="167" fontId="96" fillId="36" borderId="26" xfId="0" applyNumberFormat="1" applyFont="1" applyFill="1" applyBorder="1" applyAlignment="1">
      <alignment horizontal="center" vertical="center"/>
    </xf>
    <xf numFmtId="0" fontId="94" fillId="0" borderId="0" xfId="0" applyFont="1" applyAlignment="1">
      <alignment vertical="center"/>
    </xf>
    <xf numFmtId="0" fontId="11" fillId="0" borderId="0" xfId="11" applyFont="1" applyFill="1" applyBorder="1" applyAlignment="1" applyProtection="1">
      <alignment horizontal="center" vertical="center" wrapText="1"/>
    </xf>
    <xf numFmtId="0" fontId="96" fillId="36" borderId="30" xfId="0" applyFont="1" applyFill="1" applyBorder="1" applyAlignment="1">
      <alignment wrapText="1"/>
    </xf>
    <xf numFmtId="0" fontId="94" fillId="0" borderId="21" xfId="0" applyFont="1" applyBorder="1" applyAlignment="1">
      <alignment horizontal="center" vertical="center"/>
    </xf>
    <xf numFmtId="0" fontId="94" fillId="0" borderId="9" xfId="0" applyFont="1" applyFill="1" applyBorder="1" applyAlignment="1"/>
    <xf numFmtId="0" fontId="94" fillId="0" borderId="21" xfId="0" applyFont="1" applyBorder="1" applyAlignment="1">
      <alignment horizontal="center" vertical="center" wrapText="1"/>
    </xf>
    <xf numFmtId="0" fontId="94" fillId="0" borderId="9" xfId="0" applyFont="1" applyFill="1" applyBorder="1" applyAlignment="1">
      <alignment vertical="center" wrapText="1"/>
    </xf>
    <xf numFmtId="0" fontId="97" fillId="0" borderId="0" xfId="0" applyFont="1" applyAlignment="1">
      <alignment wrapText="1"/>
    </xf>
    <xf numFmtId="0" fontId="96" fillId="36" borderId="9" xfId="0" applyFont="1" applyFill="1" applyBorder="1" applyAlignment="1">
      <alignment wrapText="1"/>
    </xf>
    <xf numFmtId="0" fontId="94" fillId="0" borderId="9" xfId="0" applyFont="1" applyFill="1" applyBorder="1" applyAlignment="1">
      <alignment vertical="center"/>
    </xf>
    <xf numFmtId="0" fontId="94" fillId="0" borderId="9" xfId="0" applyFont="1" applyBorder="1" applyAlignment="1">
      <alignment wrapText="1"/>
    </xf>
    <xf numFmtId="0" fontId="96" fillId="36" borderId="75" xfId="0" applyFont="1" applyFill="1" applyBorder="1" applyAlignment="1">
      <alignment wrapText="1"/>
    </xf>
    <xf numFmtId="0" fontId="94" fillId="0" borderId="0" xfId="0" applyFont="1" applyAlignment="1">
      <alignment horizontal="center" vertical="center"/>
    </xf>
    <xf numFmtId="0" fontId="96" fillId="0" borderId="0" xfId="0" applyFont="1" applyAlignment="1">
      <alignment horizontal="center"/>
    </xf>
    <xf numFmtId="0" fontId="10" fillId="0" borderId="18" xfId="9" applyFont="1" applyFill="1" applyBorder="1" applyAlignment="1" applyProtection="1">
      <alignment horizontal="center" vertical="center"/>
      <protection locked="0"/>
    </xf>
    <xf numFmtId="0" fontId="11" fillId="3" borderId="5" xfId="9" applyFont="1" applyFill="1" applyBorder="1" applyAlignment="1" applyProtection="1">
      <alignment horizontal="center" vertical="center" wrapText="1"/>
      <protection locked="0"/>
    </xf>
    <xf numFmtId="164" fontId="10" fillId="3" borderId="20" xfId="2" applyNumberFormat="1" applyFont="1" applyFill="1" applyBorder="1" applyAlignment="1" applyProtection="1">
      <alignment horizontal="center" vertical="center"/>
      <protection locked="0"/>
    </xf>
    <xf numFmtId="0" fontId="10" fillId="0" borderId="21" xfId="9" applyFont="1" applyFill="1" applyBorder="1" applyAlignment="1" applyProtection="1">
      <alignment horizontal="center" vertical="center"/>
      <protection locked="0"/>
    </xf>
    <xf numFmtId="0" fontId="96" fillId="36" borderId="3" xfId="0" applyFont="1" applyFill="1" applyBorder="1" applyAlignment="1">
      <alignment horizontal="left" vertical="top" wrapText="1"/>
    </xf>
    <xf numFmtId="0" fontId="10" fillId="3" borderId="7" xfId="13" applyFont="1" applyFill="1" applyBorder="1" applyAlignment="1" applyProtection="1">
      <alignment vertical="center" wrapText="1"/>
      <protection locked="0"/>
    </xf>
    <xf numFmtId="0" fontId="10" fillId="3" borderId="3" xfId="13" applyFont="1" applyFill="1" applyBorder="1" applyAlignment="1" applyProtection="1">
      <alignment vertical="center" wrapText="1"/>
      <protection locked="0"/>
    </xf>
    <xf numFmtId="0" fontId="10" fillId="3" borderId="2" xfId="13" applyFont="1" applyFill="1" applyBorder="1" applyAlignment="1" applyProtection="1">
      <alignment vertical="center" wrapText="1"/>
      <protection locked="0"/>
    </xf>
    <xf numFmtId="0" fontId="10" fillId="3" borderId="7" xfId="13" applyFont="1" applyFill="1" applyBorder="1" applyAlignment="1" applyProtection="1">
      <alignment horizontal="left" vertical="center" wrapText="1"/>
      <protection locked="0"/>
    </xf>
    <xf numFmtId="0" fontId="10" fillId="3" borderId="3" xfId="13" applyFont="1" applyFill="1" applyBorder="1" applyAlignment="1" applyProtection="1">
      <alignment horizontal="left" vertical="center" wrapText="1"/>
      <protection locked="0"/>
    </xf>
    <xf numFmtId="0" fontId="10" fillId="3" borderId="3" xfId="9" applyFont="1" applyFill="1" applyBorder="1" applyAlignment="1" applyProtection="1">
      <alignment horizontal="left" vertical="center" wrapText="1"/>
      <protection locked="0"/>
    </xf>
    <xf numFmtId="0" fontId="10" fillId="0" borderId="3" xfId="13" applyFont="1" applyBorder="1" applyAlignment="1" applyProtection="1">
      <alignment horizontal="left" vertical="center" wrapText="1"/>
      <protection locked="0"/>
    </xf>
    <xf numFmtId="0" fontId="10" fillId="0" borderId="0" xfId="13" applyFont="1" applyBorder="1" applyAlignment="1" applyProtection="1">
      <alignment wrapText="1"/>
      <protection locked="0"/>
    </xf>
    <xf numFmtId="0" fontId="10" fillId="0" borderId="3" xfId="13" applyFont="1" applyFill="1" applyBorder="1" applyAlignment="1" applyProtection="1">
      <alignment horizontal="left" vertical="center" wrapText="1"/>
      <protection locked="0"/>
    </xf>
    <xf numFmtId="1" fontId="11" fillId="36" borderId="3" xfId="2" applyNumberFormat="1" applyFont="1" applyFill="1" applyBorder="1" applyAlignment="1" applyProtection="1">
      <alignment horizontal="left" vertical="top" wrapText="1"/>
    </xf>
    <xf numFmtId="0" fontId="10" fillId="0" borderId="21" xfId="9" applyFont="1" applyFill="1" applyBorder="1" applyAlignment="1" applyProtection="1">
      <alignment horizontal="center" vertical="center" wrapText="1"/>
      <protection locked="0"/>
    </xf>
    <xf numFmtId="0" fontId="11" fillId="3" borderId="3" xfId="13" applyFont="1" applyFill="1" applyBorder="1" applyAlignment="1" applyProtection="1">
      <alignment vertical="center" wrapText="1"/>
      <protection locked="0"/>
    </xf>
    <xf numFmtId="0" fontId="10" fillId="3" borderId="3" xfId="13" applyFont="1" applyFill="1" applyBorder="1" applyAlignment="1" applyProtection="1">
      <alignment horizontal="left" vertical="center" wrapText="1" indent="3"/>
      <protection locked="0"/>
    </xf>
    <xf numFmtId="0" fontId="11" fillId="36" borderId="3" xfId="13" applyFont="1" applyFill="1" applyBorder="1" applyAlignment="1" applyProtection="1">
      <alignment vertical="center" wrapText="1"/>
      <protection locked="0"/>
    </xf>
    <xf numFmtId="0" fontId="10" fillId="0" borderId="24" xfId="9" applyFont="1" applyFill="1" applyBorder="1" applyAlignment="1" applyProtection="1">
      <alignment horizontal="center" vertical="center" wrapText="1"/>
      <protection locked="0"/>
    </xf>
    <xf numFmtId="0" fontId="11" fillId="36" borderId="25" xfId="13" applyFont="1" applyFill="1" applyBorder="1" applyAlignment="1" applyProtection="1">
      <alignment vertical="center" wrapText="1"/>
      <protection locked="0"/>
    </xf>
    <xf numFmtId="0" fontId="96" fillId="0" borderId="0" xfId="21410" applyFont="1" applyFill="1" applyAlignment="1" applyProtection="1">
      <alignment horizontal="left" vertical="center"/>
      <protection locked="0"/>
    </xf>
    <xf numFmtId="0" fontId="96" fillId="36" borderId="19" xfId="0" applyFont="1" applyFill="1" applyBorder="1" applyAlignment="1">
      <alignment horizontal="center" vertical="center" wrapText="1"/>
    </xf>
    <xf numFmtId="0" fontId="96" fillId="36" borderId="20" xfId="0" applyFont="1" applyFill="1" applyBorder="1" applyAlignment="1">
      <alignment horizontal="center" vertical="center" wrapText="1"/>
    </xf>
    <xf numFmtId="0" fontId="94" fillId="0" borderId="0" xfId="0" applyFont="1" applyFill="1" applyAlignment="1">
      <alignment horizontal="center" vertical="center"/>
    </xf>
    <xf numFmtId="0" fontId="96" fillId="36" borderId="102" xfId="0" applyFont="1" applyFill="1" applyBorder="1" applyAlignment="1">
      <alignment horizontal="left" vertical="center" wrapText="1"/>
    </xf>
    <xf numFmtId="0" fontId="96" fillId="36" borderId="86" xfId="0" applyFont="1" applyFill="1" applyBorder="1" applyAlignment="1">
      <alignment horizontal="left" vertical="center" wrapText="1"/>
    </xf>
    <xf numFmtId="0" fontId="96" fillId="36" borderId="100" xfId="0" applyFont="1" applyFill="1" applyBorder="1" applyAlignment="1">
      <alignment horizontal="left" vertical="center" wrapText="1"/>
    </xf>
    <xf numFmtId="0" fontId="94" fillId="0" borderId="0" xfId="0" applyFont="1" applyFill="1" applyAlignment="1">
      <alignment horizontal="left" vertical="center"/>
    </xf>
    <xf numFmtId="0" fontId="94" fillId="0" borderId="102" xfId="0" applyFont="1" applyFill="1" applyBorder="1" applyAlignment="1">
      <alignment horizontal="right" vertical="center" wrapText="1"/>
    </xf>
    <xf numFmtId="0" fontId="94" fillId="0" borderId="86" xfId="0" applyFont="1" applyFill="1" applyBorder="1" applyAlignment="1">
      <alignment horizontal="left" vertical="center" wrapText="1"/>
    </xf>
    <xf numFmtId="10" fontId="10" fillId="0" borderId="86" xfId="20961" applyNumberFormat="1" applyFont="1" applyFill="1" applyBorder="1" applyAlignment="1">
      <alignment horizontal="left" vertical="center" wrapText="1"/>
    </xf>
    <xf numFmtId="10" fontId="94" fillId="0" borderId="86" xfId="20961" applyNumberFormat="1" applyFont="1" applyFill="1" applyBorder="1" applyAlignment="1">
      <alignment horizontal="left" vertical="center" wrapText="1"/>
    </xf>
    <xf numFmtId="10" fontId="96" fillId="36" borderId="86" xfId="0" applyNumberFormat="1" applyFont="1" applyFill="1" applyBorder="1" applyAlignment="1">
      <alignment horizontal="left" vertical="center" wrapText="1"/>
    </xf>
    <xf numFmtId="10" fontId="96" fillId="36" borderId="86" xfId="20961" applyNumberFormat="1" applyFont="1" applyFill="1" applyBorder="1" applyAlignment="1">
      <alignment horizontal="left" vertical="center" wrapText="1"/>
    </xf>
    <xf numFmtId="49" fontId="94" fillId="0" borderId="102" xfId="0" applyNumberFormat="1" applyFont="1" applyFill="1" applyBorder="1" applyAlignment="1">
      <alignment horizontal="right" vertical="center" wrapText="1"/>
    </xf>
    <xf numFmtId="10" fontId="96" fillId="36" borderId="86" xfId="0" applyNumberFormat="1" applyFont="1" applyFill="1" applyBorder="1" applyAlignment="1">
      <alignment horizontal="center" vertical="center" wrapText="1"/>
    </xf>
    <xf numFmtId="0" fontId="96" fillId="0" borderId="102" xfId="0" applyFont="1" applyFill="1" applyBorder="1" applyAlignment="1">
      <alignment horizontal="left" vertical="center" wrapText="1"/>
    </xf>
    <xf numFmtId="49" fontId="11" fillId="0" borderId="24" xfId="5" applyNumberFormat="1" applyFont="1" applyFill="1" applyBorder="1" applyAlignment="1" applyProtection="1">
      <alignment horizontal="left" vertical="center"/>
      <protection locked="0"/>
    </xf>
    <xf numFmtId="0" fontId="10" fillId="0" borderId="25" xfId="9" applyFont="1" applyFill="1" applyBorder="1" applyAlignment="1" applyProtection="1">
      <alignment horizontal="left" vertical="center" wrapText="1"/>
      <protection locked="0"/>
    </xf>
    <xf numFmtId="10" fontId="10" fillId="0" borderId="25" xfId="20961" applyNumberFormat="1" applyFont="1" applyFill="1" applyBorder="1" applyAlignment="1" applyProtection="1">
      <alignment horizontal="left" vertical="center"/>
    </xf>
    <xf numFmtId="0" fontId="96" fillId="0" borderId="0" xfId="0" applyFont="1" applyFill="1" applyBorder="1" applyAlignment="1">
      <alignment horizontal="center" wrapText="1"/>
    </xf>
    <xf numFmtId="0" fontId="94" fillId="0" borderId="59" xfId="0" applyFont="1" applyBorder="1"/>
    <xf numFmtId="0" fontId="94" fillId="0" borderId="60" xfId="0" applyFont="1" applyBorder="1"/>
    <xf numFmtId="0" fontId="94" fillId="0" borderId="19" xfId="0" applyFont="1" applyBorder="1" applyAlignment="1">
      <alignment horizontal="center" vertical="center"/>
    </xf>
    <xf numFmtId="0" fontId="94" fillId="0" borderId="29" xfId="0" applyFont="1" applyBorder="1" applyAlignment="1">
      <alignment horizontal="center" vertical="center"/>
    </xf>
    <xf numFmtId="0" fontId="94" fillId="0" borderId="20" xfId="0" applyFont="1" applyBorder="1" applyAlignment="1">
      <alignment horizontal="center" vertical="center"/>
    </xf>
    <xf numFmtId="0" fontId="94" fillId="0" borderId="70" xfId="0" applyFont="1" applyBorder="1"/>
    <xf numFmtId="9" fontId="103" fillId="0" borderId="3" xfId="0" applyNumberFormat="1" applyFont="1" applyFill="1" applyBorder="1" applyAlignment="1">
      <alignment horizontal="center" vertical="center"/>
    </xf>
    <xf numFmtId="0" fontId="94" fillId="0" borderId="21" xfId="0" applyFont="1" applyBorder="1" applyAlignment="1">
      <alignment vertical="center"/>
    </xf>
    <xf numFmtId="0" fontId="10" fillId="3" borderId="3" xfId="13" applyFont="1" applyFill="1" applyBorder="1" applyAlignment="1" applyProtection="1">
      <alignment horizontal="left" vertical="center"/>
      <protection locked="0"/>
    </xf>
    <xf numFmtId="167" fontId="94" fillId="0" borderId="22" xfId="0" applyNumberFormat="1" applyFont="1" applyBorder="1" applyAlignment="1"/>
    <xf numFmtId="0" fontId="100" fillId="0" borderId="0" xfId="0" applyFont="1" applyAlignment="1"/>
    <xf numFmtId="0" fontId="10" fillId="3" borderId="24" xfId="9" applyFont="1" applyFill="1" applyBorder="1" applyAlignment="1" applyProtection="1">
      <alignment horizontal="left" vertical="center"/>
      <protection locked="0"/>
    </xf>
    <xf numFmtId="0" fontId="11" fillId="3" borderId="25" xfId="16" applyFont="1" applyFill="1" applyBorder="1" applyAlignment="1" applyProtection="1">
      <protection locked="0"/>
    </xf>
    <xf numFmtId="0" fontId="96" fillId="0" borderId="0" xfId="0" applyFont="1" applyFill="1" applyAlignment="1">
      <alignment horizontal="center" wrapText="1"/>
    </xf>
    <xf numFmtId="0" fontId="94" fillId="0" borderId="18" xfId="0" applyFont="1" applyBorder="1"/>
    <xf numFmtId="0" fontId="94" fillId="0" borderId="20" xfId="0" applyFont="1" applyBorder="1"/>
    <xf numFmtId="0" fontId="94" fillId="0" borderId="22" xfId="0" applyFont="1" applyBorder="1" applyAlignment="1">
      <alignment horizontal="center" vertical="center"/>
    </xf>
    <xf numFmtId="164" fontId="10" fillId="3" borderId="21" xfId="1" applyNumberFormat="1" applyFont="1" applyFill="1" applyBorder="1" applyAlignment="1" applyProtection="1">
      <alignment horizontal="center" vertical="center" wrapText="1"/>
      <protection locked="0"/>
    </xf>
    <xf numFmtId="164" fontId="10" fillId="3" borderId="3" xfId="1" applyNumberFormat="1" applyFont="1" applyFill="1" applyBorder="1" applyAlignment="1" applyProtection="1">
      <alignment horizontal="center" vertical="center" wrapText="1"/>
      <protection locked="0"/>
    </xf>
    <xf numFmtId="0" fontId="10" fillId="0" borderId="3" xfId="13" applyFont="1" applyBorder="1" applyAlignment="1" applyProtection="1">
      <alignment horizontal="center" vertical="center" wrapText="1"/>
      <protection locked="0"/>
    </xf>
    <xf numFmtId="0" fontId="10" fillId="0" borderId="3" xfId="13" applyFont="1" applyFill="1" applyBorder="1" applyAlignment="1" applyProtection="1">
      <alignment horizontal="center" vertical="center" wrapText="1"/>
      <protection locked="0"/>
    </xf>
    <xf numFmtId="164" fontId="10" fillId="3" borderId="22" xfId="1" applyNumberFormat="1" applyFont="1" applyFill="1" applyBorder="1" applyAlignment="1" applyProtection="1">
      <alignment horizontal="center" vertical="center" wrapText="1"/>
      <protection locked="0"/>
    </xf>
    <xf numFmtId="0" fontId="10" fillId="3" borderId="21" xfId="5" applyFont="1" applyFill="1" applyBorder="1" applyAlignment="1" applyProtection="1">
      <alignment horizontal="right" vertical="center"/>
      <protection locked="0"/>
    </xf>
    <xf numFmtId="0" fontId="10" fillId="3" borderId="22" xfId="13" applyFont="1" applyFill="1" applyBorder="1" applyAlignment="1" applyProtection="1">
      <alignment horizontal="left" vertical="center"/>
      <protection locked="0"/>
    </xf>
    <xf numFmtId="0" fontId="11" fillId="3" borderId="26" xfId="16" applyFont="1" applyFill="1" applyBorder="1" applyAlignment="1" applyProtection="1">
      <protection locked="0"/>
    </xf>
    <xf numFmtId="0" fontId="94" fillId="0" borderId="0" xfId="0" applyFont="1" applyBorder="1" applyAlignment="1">
      <alignment horizontal="center" vertical="center" wrapText="1"/>
    </xf>
    <xf numFmtId="0" fontId="94" fillId="0" borderId="0" xfId="0" applyFont="1" applyBorder="1" applyAlignment="1">
      <alignment vertical="center"/>
    </xf>
    <xf numFmtId="0" fontId="94" fillId="0" borderId="0" xfId="0" applyFont="1" applyBorder="1" applyAlignment="1">
      <alignment vertical="center" wrapText="1"/>
    </xf>
    <xf numFmtId="0" fontId="94" fillId="0" borderId="59" xfId="0" applyFont="1" applyBorder="1" applyAlignment="1">
      <alignment horizontal="center"/>
    </xf>
    <xf numFmtId="0" fontId="94" fillId="0" borderId="60" xfId="0" applyFont="1" applyBorder="1" applyAlignment="1">
      <alignment horizontal="center"/>
    </xf>
    <xf numFmtId="0" fontId="94" fillId="0" borderId="19" xfId="0" applyFont="1" applyBorder="1" applyAlignment="1">
      <alignment horizontal="center"/>
    </xf>
    <xf numFmtId="0" fontId="94" fillId="0" borderId="20" xfId="0" applyFont="1" applyBorder="1" applyAlignment="1">
      <alignment horizontal="center"/>
    </xf>
    <xf numFmtId="0" fontId="100" fillId="0" borderId="0" xfId="0" applyFont="1" applyAlignment="1">
      <alignment horizontal="center"/>
    </xf>
    <xf numFmtId="0" fontId="10" fillId="3" borderId="21" xfId="5" applyFont="1" applyFill="1" applyBorder="1" applyAlignment="1" applyProtection="1">
      <alignment horizontal="left" vertical="center"/>
      <protection locked="0"/>
    </xf>
    <xf numFmtId="0" fontId="10" fillId="3" borderId="3" xfId="5" applyFont="1" applyFill="1" applyBorder="1" applyProtection="1">
      <protection locked="0"/>
    </xf>
    <xf numFmtId="0" fontId="10" fillId="3" borderId="3" xfId="13" applyFont="1" applyFill="1" applyBorder="1" applyAlignment="1" applyProtection="1">
      <alignment horizontal="center" vertical="center" wrapText="1"/>
      <protection locked="0"/>
    </xf>
    <xf numFmtId="3" fontId="10" fillId="3" borderId="3" xfId="1" applyNumberFormat="1" applyFont="1" applyFill="1" applyBorder="1" applyAlignment="1" applyProtection="1">
      <alignment horizontal="center" vertical="center" wrapText="1"/>
      <protection locked="0"/>
    </xf>
    <xf numFmtId="9" fontId="10" fillId="3" borderId="3" xfId="15" applyNumberFormat="1" applyFont="1" applyFill="1" applyBorder="1" applyAlignment="1" applyProtection="1">
      <alignment horizontal="center" vertical="center"/>
      <protection locked="0"/>
    </xf>
    <xf numFmtId="0" fontId="10" fillId="3" borderId="22" xfId="13" applyFont="1" applyFill="1" applyBorder="1" applyAlignment="1" applyProtection="1">
      <alignment horizontal="center" vertical="center" wrapText="1"/>
      <protection locked="0"/>
    </xf>
    <xf numFmtId="0" fontId="11" fillId="3" borderId="3" xfId="13" applyFont="1" applyFill="1" applyBorder="1" applyAlignment="1" applyProtection="1">
      <alignment wrapText="1"/>
      <protection locked="0"/>
    </xf>
    <xf numFmtId="165" fontId="10" fillId="3" borderId="3" xfId="8" applyNumberFormat="1" applyFont="1" applyFill="1" applyBorder="1" applyAlignment="1" applyProtection="1">
      <alignment horizontal="right" wrapText="1"/>
      <protection locked="0"/>
    </xf>
    <xf numFmtId="165" fontId="10" fillId="4" borderId="3" xfId="8" applyNumberFormat="1" applyFont="1" applyFill="1" applyBorder="1" applyAlignment="1" applyProtection="1">
      <alignment horizontal="right" wrapText="1"/>
      <protection locked="0"/>
    </xf>
    <xf numFmtId="0" fontId="11" fillId="0" borderId="3" xfId="13" applyFont="1" applyFill="1" applyBorder="1" applyAlignment="1" applyProtection="1">
      <alignment wrapText="1"/>
      <protection locked="0"/>
    </xf>
    <xf numFmtId="0" fontId="10" fillId="3" borderId="24" xfId="9" applyFont="1" applyFill="1" applyBorder="1" applyAlignment="1" applyProtection="1">
      <alignment horizontal="right" vertical="center"/>
      <protection locked="0"/>
    </xf>
    <xf numFmtId="3" fontId="11" fillId="36" borderId="25" xfId="16" applyNumberFormat="1" applyFont="1" applyFill="1" applyBorder="1" applyAlignment="1" applyProtection="1">
      <protection locked="0"/>
    </xf>
    <xf numFmtId="14" fontId="97" fillId="0" borderId="0" xfId="0" applyNumberFormat="1" applyFont="1" applyAlignment="1">
      <alignment horizontal="left"/>
    </xf>
    <xf numFmtId="0" fontId="104" fillId="76" borderId="87" xfId="21412" applyFont="1" applyFill="1" applyBorder="1" applyAlignment="1" applyProtection="1">
      <alignment vertical="center" wrapText="1"/>
      <protection locked="0"/>
    </xf>
    <xf numFmtId="0" fontId="11" fillId="76" borderId="85" xfId="21412" applyFont="1" applyFill="1" applyBorder="1" applyAlignment="1" applyProtection="1">
      <alignment vertical="center"/>
      <protection locked="0"/>
    </xf>
    <xf numFmtId="0" fontId="105" fillId="70" borderId="81" xfId="21412" applyFont="1" applyFill="1" applyBorder="1" applyAlignment="1" applyProtection="1">
      <alignment horizontal="center" vertical="center"/>
      <protection locked="0"/>
    </xf>
    <xf numFmtId="0" fontId="105" fillId="0" borderId="85" xfId="21412" applyFont="1" applyFill="1" applyBorder="1" applyAlignment="1" applyProtection="1">
      <alignment horizontal="left" vertical="center" wrapText="1"/>
      <protection locked="0"/>
    </xf>
    <xf numFmtId="0" fontId="104" fillId="77" borderId="86" xfId="21412" applyFont="1" applyFill="1" applyBorder="1" applyAlignment="1" applyProtection="1">
      <alignment horizontal="center" vertical="center"/>
      <protection locked="0"/>
    </xf>
    <xf numFmtId="0" fontId="104" fillId="77" borderId="85" xfId="21412" applyFont="1" applyFill="1" applyBorder="1" applyAlignment="1" applyProtection="1">
      <alignment vertical="top" wrapText="1"/>
      <protection locked="0"/>
    </xf>
    <xf numFmtId="0" fontId="104" fillId="76" borderId="87" xfId="21412" applyFont="1" applyFill="1" applyBorder="1" applyAlignment="1" applyProtection="1">
      <alignment vertical="center"/>
      <protection locked="0"/>
    </xf>
    <xf numFmtId="0" fontId="105" fillId="70" borderId="85" xfId="21412" applyFont="1" applyFill="1" applyBorder="1" applyAlignment="1" applyProtection="1">
      <alignment vertical="center" wrapText="1"/>
      <protection locked="0"/>
    </xf>
    <xf numFmtId="0" fontId="105" fillId="70" borderId="85" xfId="21412" applyFont="1" applyFill="1" applyBorder="1" applyAlignment="1" applyProtection="1">
      <alignment horizontal="left" vertical="center" wrapText="1"/>
      <protection locked="0"/>
    </xf>
    <xf numFmtId="0" fontId="105" fillId="3" borderId="81" xfId="21412" applyFont="1" applyFill="1" applyBorder="1" applyAlignment="1" applyProtection="1">
      <alignment horizontal="center" vertical="center"/>
      <protection locked="0"/>
    </xf>
    <xf numFmtId="0" fontId="105" fillId="0" borderId="85" xfId="21412" applyFont="1" applyFill="1" applyBorder="1" applyAlignment="1" applyProtection="1">
      <alignment vertical="center" wrapText="1"/>
      <protection locked="0"/>
    </xf>
    <xf numFmtId="0" fontId="105" fillId="3" borderId="85" xfId="21412" applyFont="1" applyFill="1" applyBorder="1" applyAlignment="1" applyProtection="1">
      <alignment horizontal="left" vertical="center" wrapText="1"/>
      <protection locked="0"/>
    </xf>
    <xf numFmtId="0" fontId="105" fillId="0" borderId="81" xfId="21412" applyFont="1" applyFill="1" applyBorder="1" applyAlignment="1" applyProtection="1">
      <alignment horizontal="center" vertical="center"/>
      <protection locked="0"/>
    </xf>
    <xf numFmtId="0" fontId="104" fillId="77" borderId="85" xfId="21412" applyFont="1" applyFill="1" applyBorder="1" applyAlignment="1" applyProtection="1">
      <alignment vertical="center" wrapText="1"/>
      <protection locked="0"/>
    </xf>
    <xf numFmtId="0" fontId="104" fillId="76" borderId="87" xfId="21412" applyFont="1" applyFill="1" applyBorder="1" applyAlignment="1" applyProtection="1">
      <alignment horizontal="center" vertical="center"/>
      <protection locked="0"/>
    </xf>
    <xf numFmtId="0" fontId="11" fillId="76" borderId="87" xfId="21412" applyFont="1" applyFill="1" applyBorder="1" applyAlignment="1" applyProtection="1">
      <alignment vertical="center"/>
      <protection locked="0"/>
    </xf>
    <xf numFmtId="0" fontId="105" fillId="70" borderId="86" xfId="21412" applyFont="1" applyFill="1" applyBorder="1" applyAlignment="1" applyProtection="1">
      <alignment horizontal="center" vertical="center"/>
      <protection locked="0"/>
    </xf>
    <xf numFmtId="0" fontId="106" fillId="70" borderId="86" xfId="21412" applyFont="1" applyFill="1" applyBorder="1" applyAlignment="1" applyProtection="1">
      <alignment horizontal="center" vertical="center"/>
      <protection locked="0"/>
    </xf>
    <xf numFmtId="164" fontId="10" fillId="0" borderId="3" xfId="7" applyNumberFormat="1" applyFont="1" applyFill="1" applyBorder="1" applyAlignment="1" applyProtection="1">
      <alignment horizontal="right"/>
    </xf>
    <xf numFmtId="164" fontId="10" fillId="36" borderId="3" xfId="7" applyNumberFormat="1" applyFont="1" applyFill="1" applyBorder="1" applyAlignment="1" applyProtection="1">
      <alignment horizontal="right"/>
    </xf>
    <xf numFmtId="164" fontId="10" fillId="0" borderId="10" xfId="7" applyNumberFormat="1" applyFont="1" applyFill="1" applyBorder="1" applyAlignment="1" applyProtection="1">
      <alignment horizontal="right"/>
    </xf>
    <xf numFmtId="164" fontId="10" fillId="36" borderId="22" xfId="7" applyNumberFormat="1" applyFont="1" applyFill="1" applyBorder="1" applyAlignment="1" applyProtection="1">
      <alignment horizontal="right"/>
    </xf>
    <xf numFmtId="164" fontId="11" fillId="36" borderId="3" xfId="7" applyNumberFormat="1" applyFont="1" applyFill="1" applyBorder="1" applyAlignment="1" applyProtection="1">
      <alignment horizontal="right"/>
    </xf>
    <xf numFmtId="164" fontId="11" fillId="36" borderId="22" xfId="7" applyNumberFormat="1" applyFont="1" applyFill="1" applyBorder="1" applyAlignment="1" applyProtection="1">
      <alignment horizontal="right"/>
    </xf>
    <xf numFmtId="164" fontId="10" fillId="0" borderId="3" xfId="7" applyNumberFormat="1" applyFont="1" applyFill="1" applyBorder="1" applyAlignment="1" applyProtection="1">
      <alignment horizontal="right"/>
      <protection locked="0"/>
    </xf>
    <xf numFmtId="164" fontId="10" fillId="0" borderId="10" xfId="7" applyNumberFormat="1" applyFont="1" applyFill="1" applyBorder="1" applyAlignment="1" applyProtection="1">
      <alignment horizontal="right"/>
      <protection locked="0"/>
    </xf>
    <xf numFmtId="164" fontId="10" fillId="0" borderId="22" xfId="7" applyNumberFormat="1" applyFont="1" applyFill="1" applyBorder="1" applyAlignment="1" applyProtection="1">
      <alignment horizontal="right"/>
    </xf>
    <xf numFmtId="164" fontId="11" fillId="0" borderId="3" xfId="7" applyNumberFormat="1" applyFont="1" applyFill="1" applyBorder="1" applyAlignment="1" applyProtection="1">
      <alignment horizontal="right"/>
    </xf>
    <xf numFmtId="164" fontId="11" fillId="0" borderId="3" xfId="7" applyNumberFormat="1" applyFont="1" applyFill="1" applyBorder="1" applyAlignment="1" applyProtection="1">
      <alignment horizontal="right"/>
      <protection locked="0"/>
    </xf>
    <xf numFmtId="164" fontId="11" fillId="0" borderId="10" xfId="7" applyNumberFormat="1" applyFont="1" applyFill="1" applyBorder="1" applyAlignment="1" applyProtection="1">
      <alignment horizontal="right"/>
    </xf>
    <xf numFmtId="164" fontId="11" fillId="36" borderId="26" xfId="7" applyNumberFormat="1" applyFont="1" applyFill="1" applyBorder="1" applyAlignment="1" applyProtection="1">
      <alignment horizontal="right"/>
    </xf>
    <xf numFmtId="164" fontId="10" fillId="36" borderId="3" xfId="7" applyNumberFormat="1" applyFont="1" applyFill="1" applyBorder="1" applyAlignment="1">
      <alignment horizontal="right"/>
    </xf>
    <xf numFmtId="164" fontId="11" fillId="36" borderId="3" xfId="7" applyNumberFormat="1" applyFont="1" applyFill="1" applyBorder="1" applyAlignment="1">
      <alignment horizontal="right"/>
    </xf>
    <xf numFmtId="164" fontId="11" fillId="0" borderId="3" xfId="7" applyNumberFormat="1" applyFont="1" applyFill="1" applyBorder="1" applyAlignment="1">
      <alignment horizontal="center"/>
    </xf>
    <xf numFmtId="164" fontId="11" fillId="0" borderId="22" xfId="7" applyNumberFormat="1" applyFont="1" applyFill="1" applyBorder="1" applyAlignment="1">
      <alignment horizontal="center"/>
    </xf>
    <xf numFmtId="164" fontId="10" fillId="0" borderId="22" xfId="7" applyNumberFormat="1" applyFont="1" applyFill="1" applyBorder="1" applyAlignment="1" applyProtection="1">
      <alignment horizontal="right"/>
      <protection locked="0"/>
    </xf>
    <xf numFmtId="164" fontId="10" fillId="36" borderId="3" xfId="7" applyNumberFormat="1" applyFont="1" applyFill="1" applyBorder="1" applyAlignment="1" applyProtection="1"/>
    <xf numFmtId="164" fontId="10" fillId="0" borderId="3" xfId="7" applyNumberFormat="1" applyFont="1" applyFill="1" applyBorder="1" applyAlignment="1" applyProtection="1">
      <protection locked="0"/>
    </xf>
    <xf numFmtId="164" fontId="10" fillId="36" borderId="22" xfId="7" applyNumberFormat="1" applyFont="1" applyFill="1" applyBorder="1" applyAlignment="1" applyProtection="1"/>
    <xf numFmtId="164" fontId="10" fillId="0" borderId="3" xfId="7" applyNumberFormat="1" applyFont="1" applyFill="1" applyBorder="1" applyAlignment="1" applyProtection="1">
      <alignment horizontal="right" vertical="center"/>
      <protection locked="0"/>
    </xf>
    <xf numFmtId="164" fontId="11" fillId="36" borderId="25" xfId="7" applyNumberFormat="1" applyFont="1" applyFill="1" applyBorder="1" applyAlignment="1">
      <alignment horizontal="right"/>
    </xf>
    <xf numFmtId="164" fontId="94" fillId="0" borderId="86" xfId="7" applyNumberFormat="1" applyFont="1" applyBorder="1" applyAlignment="1">
      <alignment vertical="center" wrapText="1"/>
    </xf>
    <xf numFmtId="164" fontId="94" fillId="0" borderId="100" xfId="7" applyNumberFormat="1" applyFont="1" applyBorder="1" applyAlignment="1">
      <alignment vertical="center" wrapText="1"/>
    </xf>
    <xf numFmtId="164" fontId="94" fillId="0" borderId="86" xfId="7" applyNumberFormat="1" applyFont="1" applyFill="1" applyBorder="1" applyAlignment="1">
      <alignment vertical="center" wrapText="1"/>
    </xf>
    <xf numFmtId="164" fontId="94" fillId="0" borderId="100" xfId="7" applyNumberFormat="1" applyFont="1" applyFill="1" applyBorder="1" applyAlignment="1">
      <alignment vertical="center" wrapText="1"/>
    </xf>
    <xf numFmtId="164" fontId="10" fillId="36" borderId="22" xfId="7" applyNumberFormat="1" applyFont="1" applyFill="1" applyBorder="1" applyAlignment="1" applyProtection="1">
      <alignment vertical="top" wrapText="1"/>
    </xf>
    <xf numFmtId="164" fontId="10" fillId="3" borderId="22" xfId="7" applyNumberFormat="1" applyFont="1" applyFill="1" applyBorder="1" applyAlignment="1" applyProtection="1">
      <alignment vertical="top" wrapText="1"/>
      <protection locked="0"/>
    </xf>
    <xf numFmtId="164" fontId="10" fillId="36" borderId="22" xfId="7" applyNumberFormat="1" applyFont="1" applyFill="1" applyBorder="1" applyAlignment="1" applyProtection="1">
      <alignment vertical="top" wrapText="1"/>
      <protection locked="0"/>
    </xf>
    <xf numFmtId="164" fontId="10" fillId="36" borderId="26" xfId="7" applyNumberFormat="1" applyFont="1" applyFill="1" applyBorder="1" applyAlignment="1" applyProtection="1">
      <alignment vertical="top" wrapText="1"/>
    </xf>
    <xf numFmtId="164" fontId="94" fillId="0" borderId="100" xfId="7" applyNumberFormat="1" applyFont="1" applyFill="1" applyBorder="1" applyAlignment="1">
      <alignment horizontal="right" vertical="center" wrapText="1"/>
    </xf>
    <xf numFmtId="164" fontId="96" fillId="36" borderId="100" xfId="7" applyNumberFormat="1" applyFont="1" applyFill="1" applyBorder="1" applyAlignment="1">
      <alignment horizontal="right" vertical="center" wrapText="1"/>
    </xf>
    <xf numFmtId="164" fontId="96" fillId="36" borderId="100" xfId="7" applyNumberFormat="1" applyFont="1" applyFill="1" applyBorder="1" applyAlignment="1">
      <alignment horizontal="center" vertical="center" wrapText="1"/>
    </xf>
    <xf numFmtId="164" fontId="10" fillId="0" borderId="26" xfId="7" applyNumberFormat="1" applyFont="1" applyFill="1" applyBorder="1" applyAlignment="1" applyProtection="1">
      <alignment horizontal="right" vertical="center"/>
    </xf>
    <xf numFmtId="164" fontId="94" fillId="0" borderId="34" xfId="7" applyNumberFormat="1" applyFont="1" applyBorder="1" applyAlignment="1">
      <alignment vertical="center"/>
    </xf>
    <xf numFmtId="164" fontId="94" fillId="0" borderId="13" xfId="7" applyNumberFormat="1" applyFont="1" applyBorder="1" applyAlignment="1">
      <alignment vertical="center"/>
    </xf>
    <xf numFmtId="164" fontId="99" fillId="0" borderId="13" xfId="7" applyNumberFormat="1" applyFont="1" applyBorder="1" applyAlignment="1">
      <alignment vertical="center"/>
    </xf>
    <xf numFmtId="164" fontId="94" fillId="36" borderId="13" xfId="7" applyNumberFormat="1" applyFont="1" applyFill="1" applyBorder="1" applyAlignment="1">
      <alignment vertical="center"/>
    </xf>
    <xf numFmtId="164" fontId="94" fillId="0" borderId="14" xfId="7" applyNumberFormat="1" applyFont="1" applyBorder="1" applyAlignment="1">
      <alignment vertical="center"/>
    </xf>
    <xf numFmtId="164" fontId="96" fillId="36" borderId="16" xfId="7" applyNumberFormat="1" applyFont="1" applyFill="1" applyBorder="1" applyAlignment="1">
      <alignment vertical="center"/>
    </xf>
    <xf numFmtId="164" fontId="94" fillId="0" borderId="17" xfId="7" applyNumberFormat="1" applyFont="1" applyBorder="1" applyAlignment="1">
      <alignment vertical="center"/>
    </xf>
    <xf numFmtId="164" fontId="99" fillId="0" borderId="14" xfId="7" applyNumberFormat="1" applyFont="1" applyBorder="1" applyAlignment="1">
      <alignment vertical="center"/>
    </xf>
    <xf numFmtId="164" fontId="96" fillId="36" borderId="63" xfId="7" applyNumberFormat="1" applyFont="1" applyFill="1" applyBorder="1" applyAlignment="1">
      <alignment vertical="center"/>
    </xf>
    <xf numFmtId="164" fontId="94" fillId="0" borderId="3" xfId="7" applyNumberFormat="1" applyFont="1" applyBorder="1" applyAlignment="1"/>
    <xf numFmtId="164" fontId="94" fillId="0" borderId="8" xfId="7" applyNumberFormat="1" applyFont="1" applyBorder="1" applyAlignment="1"/>
    <xf numFmtId="164" fontId="94" fillId="36" borderId="25" xfId="7" applyNumberFormat="1" applyFont="1" applyFill="1" applyBorder="1"/>
    <xf numFmtId="164" fontId="94" fillId="36" borderId="26" xfId="7" applyNumberFormat="1" applyFont="1" applyFill="1" applyBorder="1"/>
    <xf numFmtId="164" fontId="94" fillId="0" borderId="21" xfId="7" applyNumberFormat="1" applyFont="1" applyBorder="1" applyAlignment="1"/>
    <xf numFmtId="164" fontId="94" fillId="0" borderId="22" xfId="7" applyNumberFormat="1" applyFont="1" applyBorder="1" applyAlignment="1"/>
    <xf numFmtId="164" fontId="94" fillId="0" borderId="23" xfId="7" applyNumberFormat="1" applyFont="1" applyBorder="1" applyAlignment="1">
      <alignment wrapText="1"/>
    </xf>
    <xf numFmtId="164" fontId="94" fillId="0" borderId="23" xfId="7" applyNumberFormat="1" applyFont="1" applyBorder="1" applyAlignment="1"/>
    <xf numFmtId="164" fontId="94" fillId="36" borderId="24" xfId="7" applyNumberFormat="1" applyFont="1" applyFill="1" applyBorder="1"/>
    <xf numFmtId="164" fontId="94" fillId="36" borderId="57" xfId="7" applyNumberFormat="1" applyFont="1" applyFill="1" applyBorder="1"/>
    <xf numFmtId="164" fontId="94" fillId="36" borderId="56" xfId="7" applyNumberFormat="1" applyFont="1" applyFill="1" applyBorder="1" applyAlignment="1"/>
    <xf numFmtId="164" fontId="3" fillId="0" borderId="3" xfId="7" applyNumberFormat="1" applyFont="1" applyBorder="1"/>
    <xf numFmtId="164" fontId="3" fillId="0" borderId="3" xfId="7" applyNumberFormat="1" applyFont="1" applyFill="1" applyBorder="1"/>
    <xf numFmtId="164" fontId="3" fillId="0" borderId="8" xfId="7" applyNumberFormat="1" applyFont="1" applyBorder="1"/>
    <xf numFmtId="164" fontId="3" fillId="0" borderId="8" xfId="7" applyNumberFormat="1" applyFont="1" applyFill="1" applyBorder="1"/>
    <xf numFmtId="10" fontId="3" fillId="0" borderId="22" xfId="20961" applyNumberFormat="1" applyFont="1" applyBorder="1" applyAlignment="1">
      <alignment horizontal="right"/>
    </xf>
    <xf numFmtId="10" fontId="3" fillId="36" borderId="26" xfId="20961" applyNumberFormat="1" applyFont="1" applyFill="1" applyBorder="1" applyAlignment="1">
      <alignment horizontal="right"/>
    </xf>
    <xf numFmtId="164" fontId="10" fillId="3" borderId="3" xfId="7" applyNumberFormat="1" applyFont="1" applyFill="1" applyBorder="1" applyProtection="1">
      <protection locked="0"/>
    </xf>
    <xf numFmtId="164" fontId="10" fillId="36" borderId="3" xfId="7" applyNumberFormat="1" applyFont="1" applyFill="1" applyBorder="1" applyProtection="1">
      <protection locked="0"/>
    </xf>
    <xf numFmtId="164" fontId="11" fillId="36" borderId="25" xfId="7" applyNumberFormat="1" applyFont="1" applyFill="1" applyBorder="1" applyAlignment="1" applyProtection="1">
      <protection locked="0"/>
    </xf>
    <xf numFmtId="164" fontId="10" fillId="36" borderId="22" xfId="7" applyNumberFormat="1" applyFont="1" applyFill="1" applyBorder="1" applyProtection="1">
      <protection locked="0"/>
    </xf>
    <xf numFmtId="164" fontId="10" fillId="0" borderId="3" xfId="7" applyNumberFormat="1" applyFont="1" applyFill="1" applyBorder="1" applyProtection="1">
      <protection locked="0"/>
    </xf>
    <xf numFmtId="164" fontId="10" fillId="3" borderId="25" xfId="7" applyNumberFormat="1" applyFont="1" applyFill="1" applyBorder="1" applyProtection="1">
      <protection locked="0"/>
    </xf>
    <xf numFmtId="164" fontId="11" fillId="36" borderId="26" xfId="7" applyNumberFormat="1" applyFont="1" applyFill="1" applyBorder="1" applyAlignment="1" applyProtection="1">
      <protection locked="0"/>
    </xf>
    <xf numFmtId="164" fontId="10" fillId="36" borderId="22" xfId="7" applyNumberFormat="1" applyFont="1" applyFill="1" applyBorder="1" applyAlignment="1" applyProtection="1">
      <alignment vertical="top"/>
    </xf>
    <xf numFmtId="164" fontId="10" fillId="3" borderId="22" xfId="7" applyNumberFormat="1" applyFont="1" applyFill="1" applyBorder="1" applyAlignment="1" applyProtection="1">
      <alignment vertical="top"/>
      <protection locked="0"/>
    </xf>
    <xf numFmtId="164" fontId="3" fillId="0" borderId="0" xfId="7" applyNumberFormat="1" applyFont="1"/>
    <xf numFmtId="164" fontId="9" fillId="0" borderId="0" xfId="0" applyNumberFormat="1" applyFont="1"/>
    <xf numFmtId="164" fontId="94" fillId="0" borderId="0" xfId="0" applyNumberFormat="1" applyFont="1"/>
    <xf numFmtId="0" fontId="11" fillId="0" borderId="106" xfId="0" applyFont="1" applyFill="1" applyBorder="1" applyAlignment="1">
      <alignment horizontal="center" vertical="center" wrapText="1"/>
    </xf>
    <xf numFmtId="0" fontId="98" fillId="0" borderId="106" xfId="0" applyFont="1" applyFill="1" applyBorder="1" applyAlignment="1">
      <alignment horizontal="left" vertical="center" wrapText="1"/>
    </xf>
    <xf numFmtId="0" fontId="10" fillId="0" borderId="106" xfId="0" applyFont="1" applyFill="1" applyBorder="1" applyAlignment="1">
      <alignment vertical="center" wrapText="1"/>
    </xf>
    <xf numFmtId="193" fontId="94" fillId="0" borderId="106" xfId="0" applyNumberFormat="1" applyFont="1" applyFill="1" applyBorder="1" applyAlignment="1" applyProtection="1">
      <alignment vertical="center" wrapText="1"/>
      <protection locked="0"/>
    </xf>
    <xf numFmtId="193" fontId="94" fillId="0" borderId="107" xfId="0" applyNumberFormat="1" applyFont="1" applyFill="1" applyBorder="1" applyAlignment="1" applyProtection="1">
      <alignment vertical="center" wrapText="1"/>
      <protection locked="0"/>
    </xf>
    <xf numFmtId="0" fontId="10" fillId="0" borderId="106" xfId="0" applyFont="1" applyBorder="1" applyAlignment="1">
      <alignment vertical="center" wrapText="1"/>
    </xf>
    <xf numFmtId="10" fontId="10" fillId="0" borderId="106" xfId="20641" applyNumberFormat="1" applyFont="1" applyFill="1" applyBorder="1" applyAlignment="1" applyProtection="1">
      <alignment vertical="center" wrapText="1"/>
      <protection locked="0"/>
    </xf>
    <xf numFmtId="10" fontId="10" fillId="0" borderId="106" xfId="20641" applyNumberFormat="1" applyFont="1" applyBorder="1" applyAlignment="1" applyProtection="1">
      <alignment vertical="center" wrapText="1"/>
      <protection locked="0"/>
    </xf>
    <xf numFmtId="10" fontId="10" fillId="0" borderId="107" xfId="20641" applyNumberFormat="1" applyFont="1" applyFill="1" applyBorder="1" applyAlignment="1" applyProtection="1">
      <alignment vertical="center" wrapText="1"/>
      <protection locked="0"/>
    </xf>
    <xf numFmtId="0" fontId="10" fillId="2" borderId="106" xfId="0" applyFont="1" applyFill="1" applyBorder="1" applyAlignment="1">
      <alignment vertical="center"/>
    </xf>
    <xf numFmtId="193" fontId="10" fillId="2" borderId="106" xfId="0" applyNumberFormat="1" applyFont="1" applyFill="1" applyBorder="1" applyAlignment="1" applyProtection="1">
      <alignment vertical="center"/>
      <protection locked="0"/>
    </xf>
    <xf numFmtId="0" fontId="10" fillId="0" borderId="106" xfId="0" applyFont="1" applyFill="1" applyBorder="1" applyAlignment="1">
      <alignment horizontal="left" vertical="center" wrapText="1"/>
    </xf>
    <xf numFmtId="164" fontId="10" fillId="0" borderId="106" xfId="7" applyNumberFormat="1" applyFont="1" applyFill="1" applyBorder="1" applyAlignment="1" applyProtection="1">
      <alignment horizontal="right" vertical="center" wrapText="1"/>
      <protection locked="0"/>
    </xf>
    <xf numFmtId="164" fontId="10" fillId="0" borderId="107" xfId="7" applyNumberFormat="1" applyFont="1" applyFill="1" applyBorder="1" applyAlignment="1" applyProtection="1">
      <alignment horizontal="right" vertical="center" wrapText="1"/>
      <protection locked="0"/>
    </xf>
    <xf numFmtId="167" fontId="94" fillId="0" borderId="107" xfId="0" applyNumberFormat="1" applyFont="1" applyBorder="1" applyAlignment="1">
      <alignment horizontal="center" vertical="center"/>
    </xf>
    <xf numFmtId="3" fontId="94" fillId="36" borderId="42" xfId="0" applyNumberFormat="1" applyFont="1" applyFill="1" applyBorder="1" applyAlignment="1">
      <alignment vertical="center" wrapText="1"/>
    </xf>
    <xf numFmtId="3" fontId="94" fillId="36" borderId="25" xfId="0" applyNumberFormat="1" applyFont="1" applyFill="1" applyBorder="1" applyAlignment="1">
      <alignment vertical="center" wrapText="1"/>
    </xf>
    <xf numFmtId="0" fontId="10" fillId="0" borderId="87" xfId="0" applyFont="1" applyFill="1" applyBorder="1" applyAlignment="1">
      <alignment wrapText="1"/>
    </xf>
    <xf numFmtId="0" fontId="10" fillId="0" borderId="8" xfId="0" applyFont="1" applyFill="1" applyBorder="1" applyAlignment="1">
      <alignment wrapText="1"/>
    </xf>
    <xf numFmtId="0" fontId="10" fillId="0" borderId="110" xfId="0" applyFont="1" applyFill="1" applyBorder="1" applyAlignment="1">
      <alignment wrapText="1"/>
    </xf>
    <xf numFmtId="0" fontId="3" fillId="0" borderId="19" xfId="0" applyFont="1" applyBorder="1" applyAlignment="1">
      <alignment horizontal="center" wrapText="1"/>
    </xf>
    <xf numFmtId="0" fontId="3" fillId="0" borderId="29" xfId="0" applyFont="1" applyBorder="1" applyAlignment="1">
      <alignment horizontal="center" wrapText="1"/>
    </xf>
    <xf numFmtId="0" fontId="3" fillId="0" borderId="20" xfId="0" applyFont="1" applyBorder="1" applyAlignment="1">
      <alignment horizontal="center" wrapText="1"/>
    </xf>
    <xf numFmtId="167" fontId="105" fillId="0" borderId="111" xfId="948" applyNumberFormat="1" applyFont="1" applyFill="1" applyBorder="1" applyAlignment="1" applyProtection="1">
      <alignment horizontal="right" vertical="center"/>
      <protection locked="0"/>
    </xf>
    <xf numFmtId="167" fontId="105" fillId="77" borderId="111" xfId="948" applyNumberFormat="1" applyFont="1" applyFill="1" applyBorder="1" applyAlignment="1" applyProtection="1">
      <alignment horizontal="right" vertical="center"/>
    </xf>
    <xf numFmtId="167" fontId="11" fillId="76" borderId="112" xfId="948" applyNumberFormat="1" applyFont="1" applyFill="1" applyBorder="1" applyAlignment="1" applyProtection="1">
      <alignment horizontal="right" vertical="center"/>
      <protection locked="0"/>
    </xf>
    <xf numFmtId="167" fontId="104" fillId="76" borderId="112" xfId="948" applyNumberFormat="1" applyFont="1" applyFill="1" applyBorder="1" applyAlignment="1" applyProtection="1">
      <alignment horizontal="right" vertical="center"/>
      <protection locked="0"/>
    </xf>
    <xf numFmtId="167" fontId="105" fillId="3" borderId="111" xfId="948" applyNumberFormat="1" applyFont="1" applyFill="1" applyBorder="1" applyAlignment="1" applyProtection="1">
      <alignment horizontal="right" vertical="center"/>
      <protection locked="0"/>
    </xf>
    <xf numFmtId="164" fontId="11" fillId="76" borderId="112" xfId="948" applyNumberFormat="1" applyFont="1" applyFill="1" applyBorder="1" applyAlignment="1" applyProtection="1">
      <alignment horizontal="right" vertical="center"/>
      <protection locked="0"/>
    </xf>
    <xf numFmtId="10" fontId="105" fillId="77" borderId="111" xfId="20961" applyNumberFormat="1" applyFont="1" applyFill="1" applyBorder="1" applyAlignment="1" applyProtection="1">
      <alignment horizontal="right" vertical="center"/>
    </xf>
    <xf numFmtId="164" fontId="105" fillId="3" borderId="111" xfId="948" applyNumberFormat="1" applyFont="1" applyFill="1" applyBorder="1" applyAlignment="1" applyProtection="1">
      <alignment horizontal="right" vertical="center"/>
      <protection locked="0"/>
    </xf>
    <xf numFmtId="167" fontId="107" fillId="0" borderId="100" xfId="0" applyNumberFormat="1" applyFont="1" applyFill="1" applyBorder="1" applyAlignment="1">
      <alignment horizontal="center"/>
    </xf>
    <xf numFmtId="0" fontId="94" fillId="0" borderId="86" xfId="0" applyFont="1" applyFill="1" applyBorder="1" applyAlignment="1">
      <alignment horizontal="center" vertical="center" wrapText="1"/>
    </xf>
    <xf numFmtId="10" fontId="94" fillId="0" borderId="23" xfId="20961" applyNumberFormat="1" applyFont="1" applyFill="1" applyBorder="1" applyAlignment="1"/>
    <xf numFmtId="0" fontId="10" fillId="0" borderId="87" xfId="0" applyFont="1" applyFill="1" applyBorder="1" applyAlignment="1">
      <alignment vertical="top" wrapText="1"/>
    </xf>
    <xf numFmtId="10" fontId="94" fillId="0" borderId="105" xfId="20961" applyNumberFormat="1" applyFont="1" applyFill="1" applyBorder="1" applyAlignment="1"/>
    <xf numFmtId="164" fontId="94" fillId="0" borderId="29" xfId="0" applyNumberFormat="1" applyFont="1" applyFill="1" applyBorder="1" applyAlignment="1">
      <alignment vertical="center"/>
    </xf>
    <xf numFmtId="164" fontId="94" fillId="0" borderId="29" xfId="7" applyNumberFormat="1" applyFont="1" applyFill="1" applyBorder="1" applyAlignment="1">
      <alignment vertical="center"/>
    </xf>
    <xf numFmtId="164" fontId="94" fillId="0" borderId="20" xfId="7" applyNumberFormat="1" applyFont="1" applyFill="1" applyBorder="1" applyAlignment="1">
      <alignment vertical="center"/>
    </xf>
    <xf numFmtId="164" fontId="94" fillId="0" borderId="108" xfId="7" applyNumberFormat="1" applyFont="1" applyFill="1" applyBorder="1" applyAlignment="1">
      <alignment vertical="center"/>
    </xf>
    <xf numFmtId="164" fontId="94" fillId="0" borderId="109" xfId="7" applyNumberFormat="1" applyFont="1" applyFill="1" applyBorder="1" applyAlignment="1">
      <alignment vertical="center"/>
    </xf>
    <xf numFmtId="10" fontId="94" fillId="0" borderId="80" xfId="20961" applyNumberFormat="1" applyFont="1" applyFill="1" applyBorder="1" applyAlignment="1">
      <alignment vertical="center"/>
    </xf>
    <xf numFmtId="10" fontId="94" fillId="0" borderId="96" xfId="20961" applyNumberFormat="1" applyFont="1" applyFill="1" applyBorder="1" applyAlignment="1">
      <alignment vertical="center"/>
    </xf>
    <xf numFmtId="0" fontId="94" fillId="0" borderId="18" xfId="0" applyFont="1" applyBorder="1" applyAlignment="1">
      <alignment horizontal="center" vertical="center"/>
    </xf>
    <xf numFmtId="164" fontId="94" fillId="36" borderId="20" xfId="7" applyNumberFormat="1" applyFont="1" applyFill="1" applyBorder="1" applyAlignment="1">
      <alignment horizontal="center" vertical="center"/>
    </xf>
    <xf numFmtId="0" fontId="94" fillId="0" borderId="0" xfId="0" applyFont="1" applyAlignment="1"/>
    <xf numFmtId="164" fontId="94" fillId="0" borderId="22" xfId="7" applyNumberFormat="1" applyFont="1" applyBorder="1" applyAlignment="1">
      <alignment wrapText="1"/>
    </xf>
    <xf numFmtId="164" fontId="94" fillId="36" borderId="22" xfId="7" applyNumberFormat="1" applyFont="1" applyFill="1" applyBorder="1" applyAlignment="1">
      <alignment horizontal="center" vertical="center" wrapText="1"/>
    </xf>
    <xf numFmtId="164" fontId="94" fillId="0" borderId="22" xfId="7" applyNumberFormat="1" applyFont="1" applyFill="1" applyBorder="1" applyAlignment="1">
      <alignment wrapText="1"/>
    </xf>
    <xf numFmtId="164" fontId="94" fillId="36" borderId="26" xfId="7" applyNumberFormat="1" applyFont="1" applyFill="1" applyBorder="1" applyAlignment="1">
      <alignment horizontal="center" vertical="center" wrapText="1"/>
    </xf>
    <xf numFmtId="167" fontId="108" fillId="78" borderId="66" xfId="0" applyNumberFormat="1" applyFont="1" applyFill="1" applyBorder="1" applyAlignment="1">
      <alignment horizontal="center"/>
    </xf>
    <xf numFmtId="0" fontId="90" fillId="0" borderId="73" xfId="0" applyFont="1" applyBorder="1" applyAlignment="1">
      <alignment horizontal="left" vertical="center" wrapText="1"/>
    </xf>
    <xf numFmtId="0" fontId="90" fillId="0" borderId="72" xfId="0" applyFont="1" applyBorder="1" applyAlignment="1">
      <alignment horizontal="left" vertical="center" wrapText="1"/>
    </xf>
    <xf numFmtId="0" fontId="10" fillId="0" borderId="29" xfId="0" applyFont="1" applyFill="1" applyBorder="1" applyAlignment="1" applyProtection="1">
      <alignment horizontal="center"/>
    </xf>
    <xf numFmtId="0" fontId="10" fillId="0" borderId="30" xfId="0" applyFont="1" applyFill="1" applyBorder="1" applyAlignment="1" applyProtection="1">
      <alignment horizontal="center"/>
    </xf>
    <xf numFmtId="0" fontId="10" fillId="0" borderId="32" xfId="0" applyFont="1" applyFill="1" applyBorder="1" applyAlignment="1" applyProtection="1">
      <alignment horizontal="center"/>
    </xf>
    <xf numFmtId="0" fontId="10" fillId="0" borderId="31" xfId="0" applyFont="1" applyFill="1" applyBorder="1" applyAlignment="1" applyProtection="1">
      <alignment horizontal="center"/>
    </xf>
    <xf numFmtId="0" fontId="96" fillId="0" borderId="4" xfId="0" applyFont="1" applyBorder="1" applyAlignment="1">
      <alignment horizontal="center" vertical="center"/>
    </xf>
    <xf numFmtId="0" fontId="96" fillId="0" borderId="76" xfId="0" applyFont="1" applyBorder="1" applyAlignment="1">
      <alignment horizontal="center" vertical="center"/>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19" xfId="0" applyFont="1" applyFill="1" applyBorder="1" applyAlignment="1" applyProtection="1">
      <alignment horizontal="center"/>
    </xf>
    <xf numFmtId="0" fontId="11" fillId="0" borderId="20" xfId="0" applyFont="1" applyFill="1" applyBorder="1" applyAlignment="1" applyProtection="1">
      <alignment horizontal="center"/>
    </xf>
    <xf numFmtId="0" fontId="11" fillId="0" borderId="29" xfId="0" applyFont="1" applyBorder="1" applyAlignment="1">
      <alignment horizontal="center" wrapText="1"/>
    </xf>
    <xf numFmtId="0" fontId="10" fillId="0" borderId="31" xfId="0" applyFont="1" applyBorder="1" applyAlignment="1">
      <alignment horizontal="center"/>
    </xf>
    <xf numFmtId="0" fontId="10" fillId="0" borderId="3" xfId="0" applyFont="1" applyBorder="1" applyAlignment="1">
      <alignment wrapText="1"/>
    </xf>
    <xf numFmtId="0" fontId="94" fillId="0" borderId="22" xfId="0" applyFont="1" applyBorder="1" applyAlignment="1"/>
    <xf numFmtId="0" fontId="11" fillId="0" borderId="8" xfId="0" applyFont="1" applyBorder="1" applyAlignment="1">
      <alignment horizontal="center" wrapText="1"/>
    </xf>
    <xf numFmtId="0" fontId="10" fillId="0" borderId="23" xfId="0" applyFont="1" applyBorder="1" applyAlignment="1">
      <alignment horizontal="center"/>
    </xf>
    <xf numFmtId="0" fontId="11" fillId="0" borderId="8" xfId="0" applyFont="1" applyBorder="1" applyAlignment="1">
      <alignment horizontal="center" vertical="center" wrapText="1"/>
    </xf>
    <xf numFmtId="0" fontId="11" fillId="0" borderId="23" xfId="0" applyFont="1" applyBorder="1" applyAlignment="1">
      <alignment horizontal="center" vertical="center" wrapText="1"/>
    </xf>
    <xf numFmtId="0" fontId="94" fillId="0" borderId="86" xfId="0" applyFont="1" applyFill="1" applyBorder="1" applyAlignment="1">
      <alignment horizontal="center" vertical="center" wrapText="1"/>
    </xf>
    <xf numFmtId="0" fontId="94" fillId="0" borderId="87" xfId="0" applyFont="1" applyFill="1" applyBorder="1" applyAlignment="1">
      <alignment horizontal="center"/>
    </xf>
    <xf numFmtId="0" fontId="94" fillId="0" borderId="23" xfId="0" applyFont="1" applyFill="1" applyBorder="1" applyAlignment="1">
      <alignment horizontal="center"/>
    </xf>
    <xf numFmtId="0" fontId="96" fillId="36" borderId="104" xfId="0" applyFont="1" applyFill="1" applyBorder="1" applyAlignment="1">
      <alignment horizontal="center" vertical="center" wrapText="1"/>
    </xf>
    <xf numFmtId="0" fontId="96" fillId="36" borderId="32" xfId="0" applyFont="1" applyFill="1" applyBorder="1" applyAlignment="1">
      <alignment horizontal="center" vertical="center" wrapText="1"/>
    </xf>
    <xf numFmtId="0" fontId="96" fillId="36" borderId="101" xfId="0" applyFont="1" applyFill="1" applyBorder="1" applyAlignment="1">
      <alignment horizontal="center" vertical="center" wrapText="1"/>
    </xf>
    <xf numFmtId="0" fontId="96" fillId="36" borderId="85" xfId="0" applyFont="1" applyFill="1" applyBorder="1" applyAlignment="1">
      <alignment horizontal="center" vertical="center" wrapText="1"/>
    </xf>
    <xf numFmtId="0" fontId="10" fillId="3" borderId="74" xfId="13" applyFont="1" applyFill="1" applyBorder="1" applyAlignment="1" applyProtection="1">
      <alignment horizontal="center" vertical="center" wrapText="1"/>
      <protection locked="0"/>
    </xf>
    <xf numFmtId="0" fontId="10" fillId="3" borderId="71" xfId="13" applyFont="1" applyFill="1" applyBorder="1" applyAlignment="1" applyProtection="1">
      <alignment horizontal="center" vertical="center" wrapText="1"/>
      <protection locked="0"/>
    </xf>
    <xf numFmtId="9" fontId="94" fillId="0" borderId="8" xfId="0" applyNumberFormat="1" applyFont="1" applyBorder="1" applyAlignment="1">
      <alignment horizontal="center" vertical="center"/>
    </xf>
    <xf numFmtId="9" fontId="94" fillId="0" borderId="10" xfId="0" applyNumberFormat="1" applyFont="1" applyBorder="1" applyAlignment="1">
      <alignment horizontal="center" vertical="center"/>
    </xf>
    <xf numFmtId="0" fontId="94" fillId="0" borderId="2" xfId="0" applyFont="1" applyBorder="1" applyAlignment="1">
      <alignment horizontal="center" vertical="center" wrapText="1"/>
    </xf>
    <xf numFmtId="0" fontId="94" fillId="0" borderId="7" xfId="0" applyFont="1" applyBorder="1" applyAlignment="1">
      <alignment horizontal="center" vertical="center" wrapText="1"/>
    </xf>
    <xf numFmtId="164" fontId="11" fillId="3" borderId="18" xfId="1" applyNumberFormat="1" applyFont="1" applyFill="1" applyBorder="1" applyAlignment="1" applyProtection="1">
      <alignment horizontal="center"/>
      <protection locked="0"/>
    </xf>
    <xf numFmtId="164" fontId="11" fillId="3" borderId="19" xfId="1" applyNumberFormat="1" applyFont="1" applyFill="1" applyBorder="1" applyAlignment="1" applyProtection="1">
      <alignment horizontal="center"/>
      <protection locked="0"/>
    </xf>
    <xf numFmtId="164" fontId="11" fillId="3" borderId="20" xfId="1" applyNumberFormat="1" applyFont="1" applyFill="1" applyBorder="1" applyAlignment="1" applyProtection="1">
      <alignment horizontal="center"/>
      <protection locked="0"/>
    </xf>
    <xf numFmtId="0" fontId="96" fillId="0" borderId="55" xfId="0" applyFont="1" applyBorder="1" applyAlignment="1">
      <alignment horizontal="center" vertical="center" wrapText="1"/>
    </xf>
    <xf numFmtId="0" fontId="96" fillId="0" borderId="56" xfId="0" applyFont="1" applyBorder="1" applyAlignment="1">
      <alignment horizontal="center" vertical="center" wrapText="1"/>
    </xf>
    <xf numFmtId="164" fontId="11" fillId="0" borderId="77" xfId="1" applyNumberFormat="1" applyFont="1" applyFill="1" applyBorder="1" applyAlignment="1" applyProtection="1">
      <alignment horizontal="center" vertical="center" wrapText="1"/>
      <protection locked="0"/>
    </xf>
    <xf numFmtId="164" fontId="11" fillId="0" borderId="78" xfId="1"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4" fillId="0" borderId="67" xfId="0" applyFont="1" applyFill="1" applyBorder="1" applyAlignment="1">
      <alignment horizontal="center" vertical="center" wrapText="1"/>
    </xf>
    <xf numFmtId="0" fontId="94" fillId="0" borderId="60" xfId="0" applyFont="1" applyFill="1" applyBorder="1" applyAlignment="1">
      <alignment horizontal="center" vertical="center" wrapText="1"/>
    </xf>
    <xf numFmtId="0" fontId="94" fillId="0" borderId="93" xfId="0" applyFont="1" applyFill="1" applyBorder="1" applyAlignment="1">
      <alignment horizontal="center" vertical="center" wrapText="1"/>
    </xf>
    <xf numFmtId="0" fontId="99" fillId="0" borderId="59" xfId="0" applyFont="1" applyFill="1" applyBorder="1" applyAlignment="1">
      <alignment horizontal="left" vertical="center"/>
    </xf>
    <xf numFmtId="0" fontId="99" fillId="0" borderId="60" xfId="0" applyFont="1" applyFill="1" applyBorder="1" applyAlignment="1">
      <alignment horizontal="left" vertical="center"/>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FFFFCC"/>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0</xdr:colOff>
      <xdr:row>21</xdr:row>
      <xdr:rowOff>104775</xdr:rowOff>
    </xdr:from>
    <xdr:ext cx="76200" cy="219075"/>
    <xdr:sp macro="" textlink="">
      <xdr:nvSpPr>
        <xdr:cNvPr id="2" name="Text Box 2"/>
        <xdr:cNvSpPr txBox="1">
          <a:spLocks noChangeArrowheads="1"/>
        </xdr:cNvSpPr>
      </xdr:nvSpPr>
      <xdr:spPr bwMode="auto">
        <a:xfrm>
          <a:off x="12849225" y="3524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22</xdr:row>
      <xdr:rowOff>104775</xdr:rowOff>
    </xdr:from>
    <xdr:ext cx="76200" cy="219075"/>
    <xdr:sp macro="" textlink="">
      <xdr:nvSpPr>
        <xdr:cNvPr id="3" name="Text Box 2"/>
        <xdr:cNvSpPr txBox="1">
          <a:spLocks noChangeArrowheads="1"/>
        </xdr:cNvSpPr>
      </xdr:nvSpPr>
      <xdr:spPr bwMode="auto">
        <a:xfrm>
          <a:off x="12849225" y="36957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21</xdr:row>
      <xdr:rowOff>104775</xdr:rowOff>
    </xdr:from>
    <xdr:ext cx="76200" cy="219075"/>
    <xdr:sp macro="" textlink="">
      <xdr:nvSpPr>
        <xdr:cNvPr id="4" name="Text Box 2"/>
        <xdr:cNvSpPr txBox="1">
          <a:spLocks noChangeArrowheads="1"/>
        </xdr:cNvSpPr>
      </xdr:nvSpPr>
      <xdr:spPr bwMode="auto">
        <a:xfrm>
          <a:off x="13696950" y="3524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104775</xdr:rowOff>
    </xdr:from>
    <xdr:ext cx="76200" cy="219075"/>
    <xdr:sp macro="" textlink="">
      <xdr:nvSpPr>
        <xdr:cNvPr id="5" name="Text Box 2"/>
        <xdr:cNvSpPr txBox="1">
          <a:spLocks noChangeArrowheads="1"/>
        </xdr:cNvSpPr>
      </xdr:nvSpPr>
      <xdr:spPr bwMode="auto">
        <a:xfrm>
          <a:off x="13696950" y="36957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104775</xdr:rowOff>
    </xdr:from>
    <xdr:ext cx="76200" cy="219075"/>
    <xdr:sp macro="" textlink="">
      <xdr:nvSpPr>
        <xdr:cNvPr id="6" name="Text Box 2"/>
        <xdr:cNvSpPr txBox="1">
          <a:spLocks noChangeArrowheads="1"/>
        </xdr:cNvSpPr>
      </xdr:nvSpPr>
      <xdr:spPr bwMode="auto">
        <a:xfrm>
          <a:off x="10306050" y="3524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104775</xdr:rowOff>
    </xdr:from>
    <xdr:ext cx="76200" cy="219075"/>
    <xdr:sp macro="" textlink="">
      <xdr:nvSpPr>
        <xdr:cNvPr id="7" name="Text Box 2"/>
        <xdr:cNvSpPr txBox="1">
          <a:spLocks noChangeArrowheads="1"/>
        </xdr:cNvSpPr>
      </xdr:nvSpPr>
      <xdr:spPr bwMode="auto">
        <a:xfrm>
          <a:off x="10306050" y="36957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21</xdr:row>
      <xdr:rowOff>104775</xdr:rowOff>
    </xdr:from>
    <xdr:ext cx="76200" cy="219075"/>
    <xdr:sp macro="" textlink="">
      <xdr:nvSpPr>
        <xdr:cNvPr id="8" name="Text Box 2"/>
        <xdr:cNvSpPr txBox="1">
          <a:spLocks noChangeArrowheads="1"/>
        </xdr:cNvSpPr>
      </xdr:nvSpPr>
      <xdr:spPr bwMode="auto">
        <a:xfrm>
          <a:off x="11153775" y="3524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104775</xdr:rowOff>
    </xdr:from>
    <xdr:ext cx="76200" cy="219075"/>
    <xdr:sp macro="" textlink="">
      <xdr:nvSpPr>
        <xdr:cNvPr id="9" name="Text Box 2"/>
        <xdr:cNvSpPr txBox="1">
          <a:spLocks noChangeArrowheads="1"/>
        </xdr:cNvSpPr>
      </xdr:nvSpPr>
      <xdr:spPr bwMode="auto">
        <a:xfrm>
          <a:off x="11153775" y="36957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104775</xdr:rowOff>
    </xdr:from>
    <xdr:ext cx="76200" cy="219075"/>
    <xdr:sp macro="" textlink="">
      <xdr:nvSpPr>
        <xdr:cNvPr id="10" name="Text Box 2"/>
        <xdr:cNvSpPr txBox="1">
          <a:spLocks noChangeArrowheads="1"/>
        </xdr:cNvSpPr>
      </xdr:nvSpPr>
      <xdr:spPr bwMode="auto">
        <a:xfrm>
          <a:off x="12001500" y="3524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104775</xdr:rowOff>
    </xdr:from>
    <xdr:ext cx="76200" cy="219075"/>
    <xdr:sp macro="" textlink="">
      <xdr:nvSpPr>
        <xdr:cNvPr id="11" name="Text Box 2"/>
        <xdr:cNvSpPr txBox="1">
          <a:spLocks noChangeArrowheads="1"/>
        </xdr:cNvSpPr>
      </xdr:nvSpPr>
      <xdr:spPr bwMode="auto">
        <a:xfrm>
          <a:off x="12001500" y="36957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21</xdr:row>
      <xdr:rowOff>104775</xdr:rowOff>
    </xdr:from>
    <xdr:ext cx="76200" cy="219075"/>
    <xdr:sp macro="" textlink="">
      <xdr:nvSpPr>
        <xdr:cNvPr id="12" name="Text Box 2"/>
        <xdr:cNvSpPr txBox="1">
          <a:spLocks noChangeArrowheads="1"/>
        </xdr:cNvSpPr>
      </xdr:nvSpPr>
      <xdr:spPr bwMode="auto">
        <a:xfrm>
          <a:off x="14544675" y="3524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104775</xdr:rowOff>
    </xdr:from>
    <xdr:ext cx="76200" cy="219075"/>
    <xdr:sp macro="" textlink="">
      <xdr:nvSpPr>
        <xdr:cNvPr id="13" name="Text Box 2"/>
        <xdr:cNvSpPr txBox="1">
          <a:spLocks noChangeArrowheads="1"/>
        </xdr:cNvSpPr>
      </xdr:nvSpPr>
      <xdr:spPr bwMode="auto">
        <a:xfrm>
          <a:off x="14544675" y="36957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bertybank.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zoomScaleNormal="100" workbookViewId="0">
      <pane xSplit="1" ySplit="7" topLeftCell="B8" activePane="bottomRight" state="frozen"/>
      <selection activeCell="F6" sqref="F6"/>
      <selection pane="topRight" activeCell="F6" sqref="F6"/>
      <selection pane="bottomLeft" activeCell="F6" sqref="F6"/>
      <selection pane="bottomRight" activeCell="E29" sqref="E29"/>
    </sheetView>
  </sheetViews>
  <sheetFormatPr defaultRowHeight="15"/>
  <cols>
    <col min="1" max="1" width="10.28515625" style="1" customWidth="1"/>
    <col min="2" max="2" width="131" customWidth="1"/>
    <col min="3" max="3" width="26.7109375" customWidth="1"/>
    <col min="4" max="4" width="10.140625" customWidth="1"/>
    <col min="5" max="6" width="9.85546875" customWidth="1"/>
    <col min="7" max="7" width="9.28515625" customWidth="1"/>
  </cols>
  <sheetData>
    <row r="1" spans="1:3" ht="15.75">
      <c r="A1" s="4"/>
      <c r="B1" s="38" t="s">
        <v>257</v>
      </c>
      <c r="C1" s="56"/>
    </row>
    <row r="2" spans="1:3" s="35" customFormat="1" ht="15.75">
      <c r="A2" s="41">
        <v>1</v>
      </c>
      <c r="B2" s="36" t="s">
        <v>258</v>
      </c>
      <c r="C2" s="56" t="s">
        <v>482</v>
      </c>
    </row>
    <row r="3" spans="1:3" s="35" customFormat="1" ht="15.75">
      <c r="A3" s="41">
        <v>2</v>
      </c>
      <c r="B3" s="37" t="s">
        <v>259</v>
      </c>
      <c r="C3" s="56" t="s">
        <v>484</v>
      </c>
    </row>
    <row r="4" spans="1:3" s="35" customFormat="1" ht="15.75">
      <c r="A4" s="41">
        <v>3</v>
      </c>
      <c r="B4" s="37" t="s">
        <v>260</v>
      </c>
      <c r="C4" s="56" t="s">
        <v>504</v>
      </c>
    </row>
    <row r="5" spans="1:3" s="35" customFormat="1" ht="15.75">
      <c r="A5" s="42">
        <v>4</v>
      </c>
      <c r="B5" s="40" t="s">
        <v>261</v>
      </c>
      <c r="C5" s="57" t="s">
        <v>485</v>
      </c>
    </row>
    <row r="6" spans="1:3" s="39" customFormat="1" ht="65.25" customHeight="1">
      <c r="A6" s="500" t="s">
        <v>377</v>
      </c>
      <c r="B6" s="501"/>
      <c r="C6" s="501"/>
    </row>
    <row r="7" spans="1:3">
      <c r="A7" s="48" t="s">
        <v>331</v>
      </c>
      <c r="B7" s="49" t="s">
        <v>262</v>
      </c>
    </row>
    <row r="8" spans="1:3">
      <c r="A8" s="50">
        <v>1</v>
      </c>
      <c r="B8" s="47" t="s">
        <v>226</v>
      </c>
    </row>
    <row r="9" spans="1:3">
      <c r="A9" s="50">
        <v>2</v>
      </c>
      <c r="B9" s="47" t="s">
        <v>263</v>
      </c>
    </row>
    <row r="10" spans="1:3">
      <c r="A10" s="50">
        <v>3</v>
      </c>
      <c r="B10" s="47" t="s">
        <v>264</v>
      </c>
    </row>
    <row r="11" spans="1:3">
      <c r="A11" s="50">
        <v>4</v>
      </c>
      <c r="B11" s="47" t="s">
        <v>265</v>
      </c>
      <c r="C11" s="34"/>
    </row>
    <row r="12" spans="1:3">
      <c r="A12" s="50">
        <v>5</v>
      </c>
      <c r="B12" s="47" t="s">
        <v>190</v>
      </c>
    </row>
    <row r="13" spans="1:3">
      <c r="A13" s="50">
        <v>6</v>
      </c>
      <c r="B13" s="51" t="s">
        <v>151</v>
      </c>
    </row>
    <row r="14" spans="1:3">
      <c r="A14" s="50">
        <v>7</v>
      </c>
      <c r="B14" s="47" t="s">
        <v>266</v>
      </c>
    </row>
    <row r="15" spans="1:3">
      <c r="A15" s="50">
        <v>8</v>
      </c>
      <c r="B15" s="47" t="s">
        <v>270</v>
      </c>
    </row>
    <row r="16" spans="1:3">
      <c r="A16" s="50">
        <v>9</v>
      </c>
      <c r="B16" s="47" t="s">
        <v>89</v>
      </c>
    </row>
    <row r="17" spans="1:2">
      <c r="A17" s="52" t="s">
        <v>427</v>
      </c>
      <c r="B17" s="47" t="s">
        <v>406</v>
      </c>
    </row>
    <row r="18" spans="1:2">
      <c r="A18" s="50">
        <v>10</v>
      </c>
      <c r="B18" s="47" t="s">
        <v>273</v>
      </c>
    </row>
    <row r="19" spans="1:2">
      <c r="A19" s="50">
        <v>11</v>
      </c>
      <c r="B19" s="51" t="s">
        <v>253</v>
      </c>
    </row>
    <row r="20" spans="1:2">
      <c r="A20" s="50">
        <v>12</v>
      </c>
      <c r="B20" s="51" t="s">
        <v>250</v>
      </c>
    </row>
    <row r="21" spans="1:2">
      <c r="A21" s="50">
        <v>13</v>
      </c>
      <c r="B21" s="53" t="s">
        <v>367</v>
      </c>
    </row>
    <row r="22" spans="1:2">
      <c r="A22" s="50">
        <v>14</v>
      </c>
      <c r="B22" s="54" t="s">
        <v>398</v>
      </c>
    </row>
    <row r="23" spans="1:2">
      <c r="A23" s="55">
        <v>15</v>
      </c>
      <c r="B23" s="51" t="s">
        <v>78</v>
      </c>
    </row>
    <row r="24" spans="1:2">
      <c r="A24" s="55">
        <v>15.1</v>
      </c>
      <c r="B24" s="47" t="s">
        <v>436</v>
      </c>
    </row>
    <row r="25" spans="1:2">
      <c r="A25" s="3"/>
      <c r="B25" s="2"/>
    </row>
    <row r="26" spans="1:2">
      <c r="A26" s="3"/>
      <c r="B26" s="2"/>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C5" r:id="rId1"/>
  </hyperlinks>
  <pageMargins left="0.7" right="0.7" top="0.75" bottom="0.75" header="0.3" footer="0.3"/>
  <pageSetup paperSize="9" scale="51"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28" activePane="bottomRight" state="frozen"/>
      <selection activeCell="C12" sqref="C12"/>
      <selection pane="topRight" activeCell="C12" sqref="C12"/>
      <selection pane="bottomLeft" activeCell="C12" sqref="C12"/>
      <selection pane="bottomRight" activeCell="B54" sqref="B54"/>
    </sheetView>
  </sheetViews>
  <sheetFormatPr defaultRowHeight="15"/>
  <cols>
    <col min="1" max="1" width="9.5703125" style="70" bestFit="1" customWidth="1"/>
    <col min="2" max="2" width="132.42578125" style="60" customWidth="1"/>
    <col min="3" max="3" width="18.42578125" style="60" customWidth="1"/>
    <col min="4" max="16384" width="9.140625" style="88"/>
  </cols>
  <sheetData>
    <row r="1" spans="1:6">
      <c r="A1" s="79" t="s">
        <v>191</v>
      </c>
      <c r="B1" s="80" t="str">
        <f>Info!C2</f>
        <v>სს ”ლიბერთი ბანკი”</v>
      </c>
      <c r="D1" s="60"/>
      <c r="E1" s="60"/>
      <c r="F1" s="60"/>
    </row>
    <row r="2" spans="1:6" s="207" customFormat="1" ht="15.75" customHeight="1">
      <c r="A2" s="207" t="s">
        <v>192</v>
      </c>
      <c r="B2" s="208">
        <f>'1. key ratios'!B2</f>
        <v>43830</v>
      </c>
    </row>
    <row r="3" spans="1:6" s="207" customFormat="1" ht="15.75" customHeight="1"/>
    <row r="4" spans="1:6" ht="15.75" thickBot="1">
      <c r="A4" s="70" t="s">
        <v>340</v>
      </c>
      <c r="B4" s="269" t="s">
        <v>89</v>
      </c>
    </row>
    <row r="5" spans="1:6">
      <c r="A5" s="270" t="s">
        <v>27</v>
      </c>
      <c r="B5" s="271"/>
      <c r="C5" s="272" t="s">
        <v>28</v>
      </c>
    </row>
    <row r="6" spans="1:6">
      <c r="A6" s="273">
        <v>1</v>
      </c>
      <c r="B6" s="274" t="s">
        <v>29</v>
      </c>
      <c r="C6" s="444">
        <f>SUM(C7:C11)</f>
        <v>299000774</v>
      </c>
    </row>
    <row r="7" spans="1:6">
      <c r="A7" s="273">
        <v>2</v>
      </c>
      <c r="B7" s="275" t="s">
        <v>30</v>
      </c>
      <c r="C7" s="445">
        <v>44490460</v>
      </c>
    </row>
    <row r="8" spans="1:6">
      <c r="A8" s="273">
        <v>3</v>
      </c>
      <c r="B8" s="276" t="s">
        <v>31</v>
      </c>
      <c r="C8" s="445">
        <v>35132256</v>
      </c>
    </row>
    <row r="9" spans="1:6">
      <c r="A9" s="273">
        <v>4</v>
      </c>
      <c r="B9" s="276" t="s">
        <v>32</v>
      </c>
      <c r="C9" s="445">
        <v>28175602</v>
      </c>
    </row>
    <row r="10" spans="1:6">
      <c r="A10" s="273">
        <v>5</v>
      </c>
      <c r="B10" s="276" t="s">
        <v>33</v>
      </c>
      <c r="C10" s="445">
        <v>1694028</v>
      </c>
    </row>
    <row r="11" spans="1:6">
      <c r="A11" s="273">
        <v>6</v>
      </c>
      <c r="B11" s="277" t="s">
        <v>34</v>
      </c>
      <c r="C11" s="445">
        <v>189508428</v>
      </c>
    </row>
    <row r="12" spans="1:6" s="263" customFormat="1">
      <c r="A12" s="273">
        <v>7</v>
      </c>
      <c r="B12" s="274" t="s">
        <v>35</v>
      </c>
      <c r="C12" s="403">
        <f>SUM(C13:C27)</f>
        <v>83641675.473731399</v>
      </c>
    </row>
    <row r="13" spans="1:6" s="263" customFormat="1">
      <c r="A13" s="273">
        <v>8</v>
      </c>
      <c r="B13" s="278" t="s">
        <v>36</v>
      </c>
      <c r="C13" s="404">
        <v>28175602</v>
      </c>
    </row>
    <row r="14" spans="1:6" s="263" customFormat="1" ht="25.5">
      <c r="A14" s="273">
        <v>9</v>
      </c>
      <c r="B14" s="279" t="s">
        <v>37</v>
      </c>
      <c r="C14" s="404">
        <v>2692954.6837313883</v>
      </c>
    </row>
    <row r="15" spans="1:6" s="263" customFormat="1">
      <c r="A15" s="273">
        <v>10</v>
      </c>
      <c r="B15" s="280" t="s">
        <v>38</v>
      </c>
      <c r="C15" s="404">
        <v>52666385.790000007</v>
      </c>
    </row>
    <row r="16" spans="1:6" s="263" customFormat="1">
      <c r="A16" s="273">
        <v>11</v>
      </c>
      <c r="B16" s="281" t="s">
        <v>39</v>
      </c>
      <c r="C16" s="404">
        <v>0</v>
      </c>
    </row>
    <row r="17" spans="1:3" s="263" customFormat="1">
      <c r="A17" s="273">
        <v>12</v>
      </c>
      <c r="B17" s="280" t="s">
        <v>40</v>
      </c>
      <c r="C17" s="404">
        <v>0</v>
      </c>
    </row>
    <row r="18" spans="1:3" s="263" customFormat="1">
      <c r="A18" s="273">
        <v>13</v>
      </c>
      <c r="B18" s="280" t="s">
        <v>41</v>
      </c>
      <c r="C18" s="404">
        <v>0</v>
      </c>
    </row>
    <row r="19" spans="1:3" s="263" customFormat="1">
      <c r="A19" s="273">
        <v>14</v>
      </c>
      <c r="B19" s="280" t="s">
        <v>42</v>
      </c>
      <c r="C19" s="404">
        <v>0</v>
      </c>
    </row>
    <row r="20" spans="1:3" s="263" customFormat="1" ht="25.5">
      <c r="A20" s="273">
        <v>15</v>
      </c>
      <c r="B20" s="280" t="s">
        <v>43</v>
      </c>
      <c r="C20" s="404">
        <v>0</v>
      </c>
    </row>
    <row r="21" spans="1:3" s="263" customFormat="1" ht="25.5">
      <c r="A21" s="273">
        <v>16</v>
      </c>
      <c r="B21" s="279" t="s">
        <v>44</v>
      </c>
      <c r="C21" s="404">
        <v>0</v>
      </c>
    </row>
    <row r="22" spans="1:3" s="263" customFormat="1">
      <c r="A22" s="273">
        <v>17</v>
      </c>
      <c r="B22" s="282" t="s">
        <v>45</v>
      </c>
      <c r="C22" s="404">
        <v>106733</v>
      </c>
    </row>
    <row r="23" spans="1:3" s="263" customFormat="1" ht="25.5">
      <c r="A23" s="273">
        <v>18</v>
      </c>
      <c r="B23" s="279" t="s">
        <v>46</v>
      </c>
      <c r="C23" s="404">
        <v>0</v>
      </c>
    </row>
    <row r="24" spans="1:3" s="263" customFormat="1" ht="25.5">
      <c r="A24" s="273">
        <v>19</v>
      </c>
      <c r="B24" s="279" t="s">
        <v>47</v>
      </c>
      <c r="C24" s="404">
        <v>0</v>
      </c>
    </row>
    <row r="25" spans="1:3" s="263" customFormat="1" ht="25.5">
      <c r="A25" s="273">
        <v>20</v>
      </c>
      <c r="B25" s="283" t="s">
        <v>48</v>
      </c>
      <c r="C25" s="404">
        <v>0</v>
      </c>
    </row>
    <row r="26" spans="1:3" s="263" customFormat="1">
      <c r="A26" s="273">
        <v>21</v>
      </c>
      <c r="B26" s="283" t="s">
        <v>49</v>
      </c>
      <c r="C26" s="404">
        <v>0</v>
      </c>
    </row>
    <row r="27" spans="1:3" s="263" customFormat="1" ht="25.5">
      <c r="A27" s="273">
        <v>22</v>
      </c>
      <c r="B27" s="283" t="s">
        <v>50</v>
      </c>
      <c r="C27" s="404">
        <v>0</v>
      </c>
    </row>
    <row r="28" spans="1:3" s="263" customFormat="1">
      <c r="A28" s="273">
        <v>23</v>
      </c>
      <c r="B28" s="284" t="s">
        <v>24</v>
      </c>
      <c r="C28" s="403">
        <f>C6-C12</f>
        <v>215359098.5262686</v>
      </c>
    </row>
    <row r="29" spans="1:3" s="263" customFormat="1">
      <c r="A29" s="285"/>
      <c r="B29" s="286"/>
      <c r="C29" s="404"/>
    </row>
    <row r="30" spans="1:3" s="263" customFormat="1">
      <c r="A30" s="285">
        <v>24</v>
      </c>
      <c r="B30" s="284" t="s">
        <v>51</v>
      </c>
      <c r="C30" s="403">
        <f>C31+C34</f>
        <v>4565384</v>
      </c>
    </row>
    <row r="31" spans="1:3" s="263" customFormat="1">
      <c r="A31" s="285">
        <v>25</v>
      </c>
      <c r="B31" s="276" t="s">
        <v>52</v>
      </c>
      <c r="C31" s="405">
        <f>C32+C33</f>
        <v>45654</v>
      </c>
    </row>
    <row r="32" spans="1:3" s="263" customFormat="1">
      <c r="A32" s="285">
        <v>26</v>
      </c>
      <c r="B32" s="287" t="s">
        <v>53</v>
      </c>
      <c r="C32" s="404">
        <v>45654</v>
      </c>
    </row>
    <row r="33" spans="1:3" s="263" customFormat="1">
      <c r="A33" s="285">
        <v>27</v>
      </c>
      <c r="B33" s="287" t="s">
        <v>54</v>
      </c>
      <c r="C33" s="404">
        <v>0</v>
      </c>
    </row>
    <row r="34" spans="1:3" s="263" customFormat="1">
      <c r="A34" s="285">
        <v>28</v>
      </c>
      <c r="B34" s="276" t="s">
        <v>55</v>
      </c>
      <c r="C34" s="404">
        <v>4519730</v>
      </c>
    </row>
    <row r="35" spans="1:3" s="263" customFormat="1">
      <c r="A35" s="285">
        <v>29</v>
      </c>
      <c r="B35" s="284" t="s">
        <v>56</v>
      </c>
      <c r="C35" s="403">
        <f>SUM(C36:C40)</f>
        <v>0</v>
      </c>
    </row>
    <row r="36" spans="1:3" s="263" customFormat="1">
      <c r="A36" s="285">
        <v>30</v>
      </c>
      <c r="B36" s="279" t="s">
        <v>57</v>
      </c>
      <c r="C36" s="404">
        <v>0</v>
      </c>
    </row>
    <row r="37" spans="1:3" s="263" customFormat="1">
      <c r="A37" s="285">
        <v>31</v>
      </c>
      <c r="B37" s="280" t="s">
        <v>58</v>
      </c>
      <c r="C37" s="404">
        <v>0</v>
      </c>
    </row>
    <row r="38" spans="1:3" s="263" customFormat="1" ht="25.5">
      <c r="A38" s="285">
        <v>32</v>
      </c>
      <c r="B38" s="279" t="s">
        <v>59</v>
      </c>
      <c r="C38" s="404">
        <v>0</v>
      </c>
    </row>
    <row r="39" spans="1:3" s="263" customFormat="1" ht="25.5">
      <c r="A39" s="285">
        <v>33</v>
      </c>
      <c r="B39" s="279" t="s">
        <v>47</v>
      </c>
      <c r="C39" s="404">
        <v>0</v>
      </c>
    </row>
    <row r="40" spans="1:3" s="263" customFormat="1" ht="25.5">
      <c r="A40" s="285">
        <v>34</v>
      </c>
      <c r="B40" s="283" t="s">
        <v>60</v>
      </c>
      <c r="C40" s="404">
        <v>0</v>
      </c>
    </row>
    <row r="41" spans="1:3" s="263" customFormat="1">
      <c r="A41" s="285">
        <v>35</v>
      </c>
      <c r="B41" s="284" t="s">
        <v>25</v>
      </c>
      <c r="C41" s="403">
        <f>C30-C35</f>
        <v>4565384</v>
      </c>
    </row>
    <row r="42" spans="1:3" s="263" customFormat="1">
      <c r="A42" s="285"/>
      <c r="B42" s="286"/>
      <c r="C42" s="404"/>
    </row>
    <row r="43" spans="1:3" s="263" customFormat="1">
      <c r="A43" s="285">
        <v>36</v>
      </c>
      <c r="B43" s="288" t="s">
        <v>61</v>
      </c>
      <c r="C43" s="403">
        <f>SUM(C44:C46)</f>
        <v>110216517.8892561</v>
      </c>
    </row>
    <row r="44" spans="1:3" s="263" customFormat="1">
      <c r="A44" s="285">
        <v>37</v>
      </c>
      <c r="B44" s="276" t="s">
        <v>62</v>
      </c>
      <c r="C44" s="404">
        <v>92834807.930000007</v>
      </c>
    </row>
    <row r="45" spans="1:3" s="263" customFormat="1">
      <c r="A45" s="285">
        <v>38</v>
      </c>
      <c r="B45" s="276" t="s">
        <v>63</v>
      </c>
      <c r="C45" s="404">
        <v>0</v>
      </c>
    </row>
    <row r="46" spans="1:3" s="263" customFormat="1">
      <c r="A46" s="285">
        <v>39</v>
      </c>
      <c r="B46" s="276" t="s">
        <v>64</v>
      </c>
      <c r="C46" s="404">
        <v>17381709.959256094</v>
      </c>
    </row>
    <row r="47" spans="1:3" s="263" customFormat="1">
      <c r="A47" s="285">
        <v>40</v>
      </c>
      <c r="B47" s="288" t="s">
        <v>65</v>
      </c>
      <c r="C47" s="403">
        <f>SUM(C48:C51)</f>
        <v>0</v>
      </c>
    </row>
    <row r="48" spans="1:3" s="263" customFormat="1">
      <c r="A48" s="285">
        <v>41</v>
      </c>
      <c r="B48" s="279" t="s">
        <v>66</v>
      </c>
      <c r="C48" s="404">
        <v>0</v>
      </c>
    </row>
    <row r="49" spans="1:3" s="263" customFormat="1">
      <c r="A49" s="285">
        <v>42</v>
      </c>
      <c r="B49" s="280" t="s">
        <v>67</v>
      </c>
      <c r="C49" s="404">
        <v>0</v>
      </c>
    </row>
    <row r="50" spans="1:3" s="263" customFormat="1" ht="25.5">
      <c r="A50" s="285">
        <v>43</v>
      </c>
      <c r="B50" s="279" t="s">
        <v>68</v>
      </c>
      <c r="C50" s="404">
        <v>0</v>
      </c>
    </row>
    <row r="51" spans="1:3" s="263" customFormat="1" ht="25.5">
      <c r="A51" s="285">
        <v>44</v>
      </c>
      <c r="B51" s="279" t="s">
        <v>47</v>
      </c>
      <c r="C51" s="404">
        <v>0</v>
      </c>
    </row>
    <row r="52" spans="1:3" s="263" customFormat="1" ht="15.75" thickBot="1">
      <c r="A52" s="289">
        <v>45</v>
      </c>
      <c r="B52" s="290" t="s">
        <v>26</v>
      </c>
      <c r="C52" s="406">
        <f>C43-C47</f>
        <v>110216517.8892561</v>
      </c>
    </row>
    <row r="55" spans="1:3">
      <c r="B55" s="60" t="s">
        <v>228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scale="5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2"/>
  <sheetViews>
    <sheetView zoomScaleNormal="100" workbookViewId="0">
      <selection activeCell="E41" sqref="E41"/>
    </sheetView>
  </sheetViews>
  <sheetFormatPr defaultColWidth="9.140625" defaultRowHeight="12.75"/>
  <cols>
    <col min="1" max="1" width="10.85546875" style="60" bestFit="1" customWidth="1"/>
    <col min="2" max="2" width="59" style="60" customWidth="1"/>
    <col min="3" max="3" width="16.140625" style="60" customWidth="1"/>
    <col min="4" max="4" width="17.85546875" style="60" customWidth="1"/>
    <col min="5" max="16384" width="9.140625" style="60"/>
  </cols>
  <sheetData>
    <row r="1" spans="1:4">
      <c r="A1" s="79" t="s">
        <v>191</v>
      </c>
      <c r="B1" s="80" t="str">
        <f>Info!C2</f>
        <v>სს ”ლიბერთი ბანკი”</v>
      </c>
    </row>
    <row r="2" spans="1:4" s="207" customFormat="1" ht="15.75" customHeight="1">
      <c r="A2" s="207" t="s">
        <v>192</v>
      </c>
      <c r="B2" s="208">
        <f>'1. key ratios'!B2</f>
        <v>43830</v>
      </c>
    </row>
    <row r="3" spans="1:4" s="207" customFormat="1" ht="15.75" customHeight="1"/>
    <row r="4" spans="1:4" ht="13.5" thickBot="1">
      <c r="A4" s="70" t="s">
        <v>405</v>
      </c>
      <c r="B4" s="291" t="s">
        <v>406</v>
      </c>
    </row>
    <row r="5" spans="1:4" s="294" customFormat="1">
      <c r="A5" s="523" t="s">
        <v>407</v>
      </c>
      <c r="B5" s="524"/>
      <c r="C5" s="292" t="s">
        <v>408</v>
      </c>
      <c r="D5" s="293" t="s">
        <v>409</v>
      </c>
    </row>
    <row r="6" spans="1:4" s="298" customFormat="1">
      <c r="A6" s="295">
        <v>1</v>
      </c>
      <c r="B6" s="296" t="s">
        <v>410</v>
      </c>
      <c r="C6" s="296"/>
      <c r="D6" s="297"/>
    </row>
    <row r="7" spans="1:4" s="298" customFormat="1">
      <c r="A7" s="299" t="s">
        <v>411</v>
      </c>
      <c r="B7" s="300" t="s">
        <v>412</v>
      </c>
      <c r="C7" s="301">
        <v>4.4999999999999998E-2</v>
      </c>
      <c r="D7" s="407">
        <v>81125505.538044199</v>
      </c>
    </row>
    <row r="8" spans="1:4" s="298" customFormat="1">
      <c r="A8" s="299" t="s">
        <v>413</v>
      </c>
      <c r="B8" s="300" t="s">
        <v>414</v>
      </c>
      <c r="C8" s="302">
        <v>0.06</v>
      </c>
      <c r="D8" s="407">
        <v>108167340.71739227</v>
      </c>
    </row>
    <row r="9" spans="1:4" s="298" customFormat="1">
      <c r="A9" s="299" t="s">
        <v>415</v>
      </c>
      <c r="B9" s="300" t="s">
        <v>416</v>
      </c>
      <c r="C9" s="302">
        <v>0.08</v>
      </c>
      <c r="D9" s="407">
        <v>144223120.95652303</v>
      </c>
    </row>
    <row r="10" spans="1:4" s="298" customFormat="1">
      <c r="A10" s="295" t="s">
        <v>417</v>
      </c>
      <c r="B10" s="296" t="s">
        <v>418</v>
      </c>
      <c r="C10" s="303"/>
      <c r="D10" s="408"/>
    </row>
    <row r="11" spans="1:4" s="298" customFormat="1">
      <c r="A11" s="299" t="s">
        <v>419</v>
      </c>
      <c r="B11" s="300" t="s">
        <v>420</v>
      </c>
      <c r="C11" s="302">
        <v>2.5000000000000001E-2</v>
      </c>
      <c r="D11" s="407">
        <v>45069725.298913449</v>
      </c>
    </row>
    <row r="12" spans="1:4" s="298" customFormat="1">
      <c r="A12" s="299" t="s">
        <v>421</v>
      </c>
      <c r="B12" s="300" t="s">
        <v>422</v>
      </c>
      <c r="C12" s="302">
        <v>0</v>
      </c>
      <c r="D12" s="407">
        <v>0</v>
      </c>
    </row>
    <row r="13" spans="1:4" s="298" customFormat="1">
      <c r="A13" s="299" t="s">
        <v>423</v>
      </c>
      <c r="B13" s="300" t="s">
        <v>424</v>
      </c>
      <c r="C13" s="302">
        <v>8.9999999999999993E-3</v>
      </c>
      <c r="D13" s="407">
        <v>16225101.107608838</v>
      </c>
    </row>
    <row r="14" spans="1:4" s="298" customFormat="1">
      <c r="A14" s="295" t="s">
        <v>425</v>
      </c>
      <c r="B14" s="296" t="s">
        <v>480</v>
      </c>
      <c r="C14" s="304"/>
      <c r="D14" s="408"/>
    </row>
    <row r="15" spans="1:4" s="298" customFormat="1">
      <c r="A15" s="305" t="s">
        <v>428</v>
      </c>
      <c r="B15" s="300" t="s">
        <v>481</v>
      </c>
      <c r="C15" s="302">
        <v>1.4081229156305847E-2</v>
      </c>
      <c r="D15" s="407">
        <v>25385485.197830208</v>
      </c>
    </row>
    <row r="16" spans="1:4" s="298" customFormat="1">
      <c r="A16" s="305" t="s">
        <v>429</v>
      </c>
      <c r="B16" s="300" t="s">
        <v>431</v>
      </c>
      <c r="C16" s="302">
        <v>1.880873633422081E-2</v>
      </c>
      <c r="D16" s="407">
        <v>33908183.192120969</v>
      </c>
    </row>
    <row r="17" spans="1:6" s="298" customFormat="1">
      <c r="A17" s="305" t="s">
        <v>430</v>
      </c>
      <c r="B17" s="300" t="s">
        <v>478</v>
      </c>
      <c r="C17" s="302">
        <v>6.6188277875368587E-2</v>
      </c>
      <c r="D17" s="407">
        <v>119323500.07404052</v>
      </c>
    </row>
    <row r="18" spans="1:6" s="294" customFormat="1">
      <c r="A18" s="525" t="s">
        <v>479</v>
      </c>
      <c r="B18" s="526"/>
      <c r="C18" s="306" t="s">
        <v>408</v>
      </c>
      <c r="D18" s="409" t="s">
        <v>409</v>
      </c>
    </row>
    <row r="19" spans="1:6" s="298" customFormat="1">
      <c r="A19" s="307">
        <v>4</v>
      </c>
      <c r="B19" s="300" t="s">
        <v>24</v>
      </c>
      <c r="C19" s="302">
        <v>9.3081229156305845E-2</v>
      </c>
      <c r="D19" s="407">
        <v>167805817.14239669</v>
      </c>
    </row>
    <row r="20" spans="1:6" s="298" customFormat="1">
      <c r="A20" s="307">
        <v>5</v>
      </c>
      <c r="B20" s="300" t="s">
        <v>90</v>
      </c>
      <c r="C20" s="302">
        <v>0.1128087363342208</v>
      </c>
      <c r="D20" s="407">
        <v>203370350.31603551</v>
      </c>
    </row>
    <row r="21" spans="1:6" s="298" customFormat="1" ht="13.5" thickBot="1">
      <c r="A21" s="308" t="s">
        <v>426</v>
      </c>
      <c r="B21" s="309" t="s">
        <v>89</v>
      </c>
      <c r="C21" s="310">
        <v>0.18018827787536859</v>
      </c>
      <c r="D21" s="410">
        <v>324841447.43708581</v>
      </c>
    </row>
    <row r="22" spans="1:6">
      <c r="F22" s="70"/>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Normal="100" workbookViewId="0">
      <pane xSplit="1" ySplit="5" topLeftCell="B6" activePane="bottomRight" state="frozen"/>
      <selection activeCell="C12" sqref="C12"/>
      <selection pane="topRight" activeCell="C12" sqref="C12"/>
      <selection pane="bottomLeft" activeCell="C12" sqref="C12"/>
      <selection pane="bottomRight" activeCell="G28" sqref="G28"/>
    </sheetView>
  </sheetViews>
  <sheetFormatPr defaultRowHeight="15"/>
  <cols>
    <col min="1" max="1" width="10.7109375" style="60" customWidth="1"/>
    <col min="2" max="2" width="91.85546875" style="60" customWidth="1"/>
    <col min="3" max="3" width="33.5703125" style="60" customWidth="1"/>
    <col min="4" max="4" width="30.28515625" style="60" customWidth="1"/>
    <col min="5" max="5" width="9.42578125" style="88" customWidth="1"/>
    <col min="6" max="16384" width="9.140625" style="88"/>
  </cols>
  <sheetData>
    <row r="1" spans="1:6">
      <c r="A1" s="79" t="s">
        <v>191</v>
      </c>
      <c r="B1" s="80" t="str">
        <f>Info!C2</f>
        <v>სს ”ლიბერთი ბანკი”</v>
      </c>
      <c r="E1" s="60"/>
      <c r="F1" s="60"/>
    </row>
    <row r="2" spans="1:6" s="207" customFormat="1" ht="15.75" customHeight="1">
      <c r="A2" s="207" t="s">
        <v>192</v>
      </c>
      <c r="B2" s="208">
        <f>'1. key ratios'!B2</f>
        <v>43830</v>
      </c>
    </row>
    <row r="3" spans="1:6" s="207" customFormat="1" ht="15.75" customHeight="1">
      <c r="A3" s="209"/>
    </row>
    <row r="4" spans="1:6" s="207" customFormat="1" ht="15.75" customHeight="1" thickBot="1">
      <c r="A4" s="207" t="s">
        <v>341</v>
      </c>
      <c r="B4" s="210" t="s">
        <v>273</v>
      </c>
      <c r="D4" s="211" t="s">
        <v>95</v>
      </c>
    </row>
    <row r="5" spans="1:6" ht="65.25" customHeight="1">
      <c r="A5" s="212" t="s">
        <v>27</v>
      </c>
      <c r="B5" s="213" t="s">
        <v>234</v>
      </c>
      <c r="C5" s="206" t="s">
        <v>240</v>
      </c>
      <c r="D5" s="214" t="s">
        <v>274</v>
      </c>
    </row>
    <row r="6" spans="1:6">
      <c r="A6" s="215">
        <v>1</v>
      </c>
      <c r="B6" s="216" t="s">
        <v>156</v>
      </c>
      <c r="C6" s="411">
        <v>215830754</v>
      </c>
      <c r="D6" s="217"/>
      <c r="E6" s="218"/>
    </row>
    <row r="7" spans="1:6">
      <c r="A7" s="215">
        <v>2</v>
      </c>
      <c r="B7" s="219" t="s">
        <v>157</v>
      </c>
      <c r="C7" s="412">
        <v>141792380</v>
      </c>
      <c r="D7" s="220"/>
      <c r="E7" s="218"/>
    </row>
    <row r="8" spans="1:6">
      <c r="A8" s="215">
        <v>3</v>
      </c>
      <c r="B8" s="219" t="s">
        <v>158</v>
      </c>
      <c r="C8" s="412">
        <v>175902915</v>
      </c>
      <c r="D8" s="220"/>
      <c r="E8" s="218"/>
    </row>
    <row r="9" spans="1:6">
      <c r="A9" s="215">
        <v>4</v>
      </c>
      <c r="B9" s="219" t="s">
        <v>187</v>
      </c>
      <c r="C9" s="412">
        <v>0</v>
      </c>
      <c r="D9" s="220"/>
      <c r="E9" s="218"/>
    </row>
    <row r="10" spans="1:6">
      <c r="A10" s="215">
        <v>5</v>
      </c>
      <c r="B10" s="219" t="s">
        <v>159</v>
      </c>
      <c r="C10" s="412">
        <v>142840525</v>
      </c>
      <c r="D10" s="220"/>
      <c r="E10" s="218"/>
    </row>
    <row r="11" spans="1:6">
      <c r="A11" s="215">
        <v>6.1</v>
      </c>
      <c r="B11" s="219" t="s">
        <v>160</v>
      </c>
      <c r="C11" s="413">
        <v>1240836088.0000176</v>
      </c>
      <c r="D11" s="220"/>
      <c r="E11" s="221"/>
    </row>
    <row r="12" spans="1:6">
      <c r="A12" s="215">
        <v>6.2</v>
      </c>
      <c r="B12" s="222" t="s">
        <v>161</v>
      </c>
      <c r="C12" s="413">
        <v>-82260658.036475182</v>
      </c>
      <c r="D12" s="220"/>
      <c r="E12" s="221"/>
    </row>
    <row r="13" spans="1:6">
      <c r="A13" s="215" t="s">
        <v>375</v>
      </c>
      <c r="B13" s="223" t="s">
        <v>376</v>
      </c>
      <c r="C13" s="413">
        <v>17381709.959256094</v>
      </c>
      <c r="D13" s="220"/>
      <c r="E13" s="221"/>
    </row>
    <row r="14" spans="1:6">
      <c r="A14" s="215">
        <v>6</v>
      </c>
      <c r="B14" s="219" t="s">
        <v>162</v>
      </c>
      <c r="C14" s="414">
        <f>C11+C12</f>
        <v>1158575429.9635425</v>
      </c>
      <c r="D14" s="220"/>
      <c r="E14" s="218"/>
    </row>
    <row r="15" spans="1:6">
      <c r="A15" s="215">
        <v>7</v>
      </c>
      <c r="B15" s="219" t="s">
        <v>163</v>
      </c>
      <c r="C15" s="412">
        <v>15915316</v>
      </c>
      <c r="D15" s="220"/>
      <c r="E15" s="218"/>
    </row>
    <row r="16" spans="1:6">
      <c r="A16" s="215">
        <v>8</v>
      </c>
      <c r="B16" s="219" t="s">
        <v>164</v>
      </c>
      <c r="C16" s="412">
        <v>47775</v>
      </c>
      <c r="D16" s="220"/>
      <c r="E16" s="218"/>
    </row>
    <row r="17" spans="1:5">
      <c r="A17" s="215">
        <v>9</v>
      </c>
      <c r="B17" s="219" t="s">
        <v>165</v>
      </c>
      <c r="C17" s="412">
        <v>106733</v>
      </c>
      <c r="D17" s="220"/>
      <c r="E17" s="218"/>
    </row>
    <row r="18" spans="1:5">
      <c r="A18" s="215">
        <v>9.1</v>
      </c>
      <c r="B18" s="223" t="s">
        <v>249</v>
      </c>
      <c r="C18" s="413">
        <v>106733</v>
      </c>
      <c r="D18" s="220"/>
      <c r="E18" s="218"/>
    </row>
    <row r="19" spans="1:5">
      <c r="A19" s="215">
        <v>9.1999999999999993</v>
      </c>
      <c r="B19" s="223" t="s">
        <v>239</v>
      </c>
      <c r="C19" s="413">
        <v>0</v>
      </c>
      <c r="D19" s="220"/>
      <c r="E19" s="218"/>
    </row>
    <row r="20" spans="1:5">
      <c r="A20" s="215">
        <v>9.3000000000000007</v>
      </c>
      <c r="B20" s="223" t="s">
        <v>238</v>
      </c>
      <c r="C20" s="413">
        <v>0</v>
      </c>
      <c r="D20" s="220"/>
      <c r="E20" s="218"/>
    </row>
    <row r="21" spans="1:5">
      <c r="A21" s="215">
        <v>10</v>
      </c>
      <c r="B21" s="219" t="s">
        <v>166</v>
      </c>
      <c r="C21" s="412">
        <v>207676100</v>
      </c>
      <c r="D21" s="220"/>
      <c r="E21" s="218"/>
    </row>
    <row r="22" spans="1:5" ht="15.75">
      <c r="A22" s="215">
        <v>10.1</v>
      </c>
      <c r="B22" s="223" t="s">
        <v>237</v>
      </c>
      <c r="C22" s="412">
        <v>52666385.790000007</v>
      </c>
      <c r="D22" s="499" t="s">
        <v>505</v>
      </c>
      <c r="E22" s="218"/>
    </row>
    <row r="23" spans="1:5">
      <c r="A23" s="215">
        <v>11</v>
      </c>
      <c r="B23" s="224" t="s">
        <v>167</v>
      </c>
      <c r="C23" s="415">
        <v>85504784</v>
      </c>
      <c r="D23" s="225"/>
      <c r="E23" s="218"/>
    </row>
    <row r="24" spans="1:5">
      <c r="A24" s="215">
        <v>12</v>
      </c>
      <c r="B24" s="226" t="s">
        <v>168</v>
      </c>
      <c r="C24" s="416">
        <f>SUM(C6:C10,C14:C17,C21,C23)</f>
        <v>2144192711.9635425</v>
      </c>
      <c r="D24" s="227"/>
      <c r="E24" s="228"/>
    </row>
    <row r="25" spans="1:5">
      <c r="A25" s="215">
        <v>13</v>
      </c>
      <c r="B25" s="219" t="s">
        <v>169</v>
      </c>
      <c r="C25" s="417">
        <v>36050082</v>
      </c>
      <c r="D25" s="229"/>
      <c r="E25" s="218"/>
    </row>
    <row r="26" spans="1:5">
      <c r="A26" s="215">
        <v>14</v>
      </c>
      <c r="B26" s="219" t="s">
        <v>170</v>
      </c>
      <c r="C26" s="412">
        <v>597191170.84016311</v>
      </c>
      <c r="D26" s="220"/>
      <c r="E26" s="218"/>
    </row>
    <row r="27" spans="1:5">
      <c r="A27" s="215">
        <v>15</v>
      </c>
      <c r="B27" s="219" t="s">
        <v>171</v>
      </c>
      <c r="C27" s="412">
        <v>289571291.90213418</v>
      </c>
      <c r="D27" s="220"/>
      <c r="E27" s="218"/>
    </row>
    <row r="28" spans="1:5">
      <c r="A28" s="215">
        <v>16</v>
      </c>
      <c r="B28" s="219" t="s">
        <v>172</v>
      </c>
      <c r="C28" s="412">
        <v>671046819.60770845</v>
      </c>
      <c r="D28" s="220"/>
      <c r="E28" s="218"/>
    </row>
    <row r="29" spans="1:5">
      <c r="A29" s="215">
        <v>17</v>
      </c>
      <c r="B29" s="219" t="s">
        <v>173</v>
      </c>
      <c r="C29" s="412">
        <v>0</v>
      </c>
      <c r="D29" s="220"/>
      <c r="E29" s="218"/>
    </row>
    <row r="30" spans="1:5">
      <c r="A30" s="215">
        <v>18</v>
      </c>
      <c r="B30" s="219" t="s">
        <v>174</v>
      </c>
      <c r="C30" s="412">
        <v>60000000</v>
      </c>
      <c r="D30" s="220"/>
      <c r="E30" s="218"/>
    </row>
    <row r="31" spans="1:5">
      <c r="A31" s="215">
        <v>19</v>
      </c>
      <c r="B31" s="219" t="s">
        <v>175</v>
      </c>
      <c r="C31" s="412">
        <v>7107124</v>
      </c>
      <c r="D31" s="220"/>
      <c r="E31" s="218"/>
    </row>
    <row r="32" spans="1:5">
      <c r="A32" s="215">
        <v>20</v>
      </c>
      <c r="B32" s="219" t="s">
        <v>97</v>
      </c>
      <c r="C32" s="412">
        <v>80019839</v>
      </c>
      <c r="D32" s="220"/>
      <c r="E32" s="218"/>
    </row>
    <row r="33" spans="1:5">
      <c r="A33" s="215">
        <v>20.100000000000001</v>
      </c>
      <c r="B33" s="230" t="s">
        <v>374</v>
      </c>
      <c r="C33" s="415">
        <v>-52490</v>
      </c>
      <c r="D33" s="225"/>
      <c r="E33" s="218"/>
    </row>
    <row r="34" spans="1:5">
      <c r="A34" s="215">
        <v>21</v>
      </c>
      <c r="B34" s="224" t="s">
        <v>176</v>
      </c>
      <c r="C34" s="415">
        <v>99640227</v>
      </c>
      <c r="D34" s="225"/>
      <c r="E34" s="218"/>
    </row>
    <row r="35" spans="1:5">
      <c r="A35" s="215">
        <v>21.1</v>
      </c>
      <c r="B35" s="230" t="s">
        <v>236</v>
      </c>
      <c r="C35" s="418">
        <v>92834807.930000007</v>
      </c>
      <c r="D35" s="225"/>
      <c r="E35" s="218"/>
    </row>
    <row r="36" spans="1:5">
      <c r="A36" s="215">
        <v>22</v>
      </c>
      <c r="B36" s="226" t="s">
        <v>177</v>
      </c>
      <c r="C36" s="416">
        <f>SUM(C25:C32)+C34</f>
        <v>1840626554.3500056</v>
      </c>
      <c r="D36" s="227"/>
      <c r="E36" s="228"/>
    </row>
    <row r="37" spans="1:5" ht="15.75">
      <c r="A37" s="215">
        <v>23</v>
      </c>
      <c r="B37" s="224" t="s">
        <v>178</v>
      </c>
      <c r="C37" s="412">
        <v>54628743</v>
      </c>
      <c r="D37" s="480"/>
      <c r="E37" s="218"/>
    </row>
    <row r="38" spans="1:5" ht="15.75">
      <c r="A38" s="215">
        <v>24</v>
      </c>
      <c r="B38" s="224" t="s">
        <v>179</v>
      </c>
      <c r="C38" s="412">
        <v>61391</v>
      </c>
      <c r="D38" s="480"/>
      <c r="E38" s="218"/>
    </row>
    <row r="39" spans="1:5" ht="15.75">
      <c r="A39" s="215">
        <v>25</v>
      </c>
      <c r="B39" s="224" t="s">
        <v>235</v>
      </c>
      <c r="C39" s="412">
        <v>-10154020</v>
      </c>
      <c r="D39" s="480"/>
      <c r="E39" s="218"/>
    </row>
    <row r="40" spans="1:5" ht="15.75">
      <c r="A40" s="215">
        <v>26</v>
      </c>
      <c r="B40" s="224" t="s">
        <v>181</v>
      </c>
      <c r="C40" s="412">
        <v>39651986</v>
      </c>
      <c r="D40" s="480"/>
      <c r="E40" s="218"/>
    </row>
    <row r="41" spans="1:5" ht="15.75">
      <c r="A41" s="215">
        <v>27</v>
      </c>
      <c r="B41" s="224" t="s">
        <v>182</v>
      </c>
      <c r="C41" s="412">
        <v>1694028</v>
      </c>
      <c r="D41" s="480"/>
      <c r="E41" s="218"/>
    </row>
    <row r="42" spans="1:5" ht="15.75">
      <c r="A42" s="215">
        <v>28</v>
      </c>
      <c r="B42" s="224" t="s">
        <v>183</v>
      </c>
      <c r="C42" s="412">
        <v>189508427.99999997</v>
      </c>
      <c r="D42" s="480"/>
      <c r="E42" s="218"/>
    </row>
    <row r="43" spans="1:5" ht="15.75">
      <c r="A43" s="215">
        <v>29</v>
      </c>
      <c r="B43" s="224" t="s">
        <v>36</v>
      </c>
      <c r="C43" s="412">
        <v>28175602</v>
      </c>
      <c r="D43" s="480"/>
      <c r="E43" s="218"/>
    </row>
    <row r="44" spans="1:5" ht="15.75" thickBot="1">
      <c r="A44" s="231">
        <v>30</v>
      </c>
      <c r="B44" s="232" t="s">
        <v>184</v>
      </c>
      <c r="C44" s="419">
        <f>SUM(C37:C43)</f>
        <v>303566158</v>
      </c>
      <c r="D44" s="233"/>
      <c r="E44" s="228"/>
    </row>
  </sheetData>
  <pageMargins left="0.7" right="0.7" top="0.75" bottom="0.75" header="0.3" footer="0.3"/>
  <pageSetup paperSize="9" scale="4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Normal="100" zoomScaleSheetLayoutView="80" workbookViewId="0">
      <pane xSplit="2" ySplit="7" topLeftCell="K8" activePane="bottomRight" state="frozen"/>
      <selection pane="topRight" activeCell="C1" sqref="C1"/>
      <selection pane="bottomLeft" activeCell="A8" sqref="A8"/>
      <selection pane="bottomRight" activeCell="M33" sqref="M33"/>
    </sheetView>
  </sheetViews>
  <sheetFormatPr defaultColWidth="9.140625" defaultRowHeight="12.75"/>
  <cols>
    <col min="1" max="1" width="9.5703125" style="60" customWidth="1"/>
    <col min="2" max="2" width="87.28515625" style="60" customWidth="1"/>
    <col min="3" max="3" width="13.5703125" style="60" customWidth="1"/>
    <col min="4" max="4" width="12.7109375" style="60" bestFit="1" customWidth="1"/>
    <col min="5" max="5" width="13.28515625" style="60" customWidth="1"/>
    <col min="6" max="6" width="12.7109375" style="60" bestFit="1" customWidth="1"/>
    <col min="7" max="7" width="13.7109375" style="60" customWidth="1"/>
    <col min="8" max="8" width="12.7109375" style="60" bestFit="1" customWidth="1"/>
    <col min="9" max="9" width="12.7109375" style="60" customWidth="1"/>
    <col min="10" max="10" width="12.7109375" style="60" bestFit="1" customWidth="1"/>
    <col min="11" max="11" width="14.140625" style="60" customWidth="1"/>
    <col min="12" max="12" width="12.7109375" style="60" bestFit="1" customWidth="1"/>
    <col min="13" max="13" width="14.28515625" style="60" customWidth="1"/>
    <col min="14" max="14" width="12.7109375" style="60" bestFit="1" customWidth="1"/>
    <col min="15" max="15" width="13.140625" style="60" customWidth="1"/>
    <col min="16" max="16" width="12.7109375" style="60" bestFit="1" customWidth="1"/>
    <col min="17" max="17" width="12.140625" style="60" customWidth="1"/>
    <col min="18" max="18" width="12.7109375" style="60" bestFit="1" customWidth="1"/>
    <col min="19" max="19" width="19.28515625" style="60" customWidth="1"/>
    <col min="20" max="16384" width="9.140625" style="128"/>
  </cols>
  <sheetData>
    <row r="1" spans="1:19">
      <c r="A1" s="60" t="s">
        <v>191</v>
      </c>
      <c r="B1" s="60" t="str">
        <f>Info!C2</f>
        <v>სს ”ლიბერთი ბანკი”</v>
      </c>
    </row>
    <row r="2" spans="1:19">
      <c r="A2" s="60" t="s">
        <v>192</v>
      </c>
      <c r="B2" s="61">
        <f>'1. key ratios'!B2</f>
        <v>43830</v>
      </c>
    </row>
    <row r="4" spans="1:19" ht="39" thickBot="1">
      <c r="A4" s="268" t="s">
        <v>342</v>
      </c>
      <c r="B4" s="311" t="s">
        <v>364</v>
      </c>
    </row>
    <row r="5" spans="1:19">
      <c r="A5" s="312"/>
      <c r="B5" s="313"/>
      <c r="C5" s="314" t="s">
        <v>0</v>
      </c>
      <c r="D5" s="314" t="s">
        <v>1</v>
      </c>
      <c r="E5" s="314" t="s">
        <v>2</v>
      </c>
      <c r="F5" s="314" t="s">
        <v>3</v>
      </c>
      <c r="G5" s="314" t="s">
        <v>4</v>
      </c>
      <c r="H5" s="314" t="s">
        <v>5</v>
      </c>
      <c r="I5" s="314" t="s">
        <v>241</v>
      </c>
      <c r="J5" s="314" t="s">
        <v>242</v>
      </c>
      <c r="K5" s="314" t="s">
        <v>243</v>
      </c>
      <c r="L5" s="314" t="s">
        <v>244</v>
      </c>
      <c r="M5" s="314" t="s">
        <v>245</v>
      </c>
      <c r="N5" s="314" t="s">
        <v>246</v>
      </c>
      <c r="O5" s="314" t="s">
        <v>351</v>
      </c>
      <c r="P5" s="314" t="s">
        <v>352</v>
      </c>
      <c r="Q5" s="314" t="s">
        <v>353</v>
      </c>
      <c r="R5" s="315" t="s">
        <v>354</v>
      </c>
      <c r="S5" s="316" t="s">
        <v>355</v>
      </c>
    </row>
    <row r="6" spans="1:19" ht="45" customHeight="1">
      <c r="A6" s="317"/>
      <c r="B6" s="531" t="s">
        <v>356</v>
      </c>
      <c r="C6" s="529">
        <v>0</v>
      </c>
      <c r="D6" s="530"/>
      <c r="E6" s="529">
        <v>0.2</v>
      </c>
      <c r="F6" s="530"/>
      <c r="G6" s="529">
        <v>0.35</v>
      </c>
      <c r="H6" s="530"/>
      <c r="I6" s="529">
        <v>0.5</v>
      </c>
      <c r="J6" s="530"/>
      <c r="K6" s="529">
        <v>0.75</v>
      </c>
      <c r="L6" s="530"/>
      <c r="M6" s="529">
        <v>1</v>
      </c>
      <c r="N6" s="530"/>
      <c r="O6" s="529">
        <v>1.5</v>
      </c>
      <c r="P6" s="530"/>
      <c r="Q6" s="529">
        <v>2.5</v>
      </c>
      <c r="R6" s="530"/>
      <c r="S6" s="527" t="s">
        <v>254</v>
      </c>
    </row>
    <row r="7" spans="1:19" ht="43.5" customHeight="1">
      <c r="A7" s="317"/>
      <c r="B7" s="532"/>
      <c r="C7" s="318" t="s">
        <v>349</v>
      </c>
      <c r="D7" s="318" t="s">
        <v>350</v>
      </c>
      <c r="E7" s="318" t="s">
        <v>349</v>
      </c>
      <c r="F7" s="318" t="s">
        <v>350</v>
      </c>
      <c r="G7" s="318" t="s">
        <v>349</v>
      </c>
      <c r="H7" s="318" t="s">
        <v>350</v>
      </c>
      <c r="I7" s="318" t="s">
        <v>349</v>
      </c>
      <c r="J7" s="318" t="s">
        <v>350</v>
      </c>
      <c r="K7" s="318" t="s">
        <v>349</v>
      </c>
      <c r="L7" s="318" t="s">
        <v>350</v>
      </c>
      <c r="M7" s="318" t="s">
        <v>349</v>
      </c>
      <c r="N7" s="318" t="s">
        <v>350</v>
      </c>
      <c r="O7" s="318" t="s">
        <v>349</v>
      </c>
      <c r="P7" s="318" t="s">
        <v>350</v>
      </c>
      <c r="Q7" s="318" t="s">
        <v>349</v>
      </c>
      <c r="R7" s="318" t="s">
        <v>350</v>
      </c>
      <c r="S7" s="528"/>
    </row>
    <row r="8" spans="1:19" s="322" customFormat="1">
      <c r="A8" s="319">
        <v>1</v>
      </c>
      <c r="B8" s="320" t="s">
        <v>219</v>
      </c>
      <c r="C8" s="420">
        <v>186621398.93000001</v>
      </c>
      <c r="D8" s="420">
        <v>0</v>
      </c>
      <c r="E8" s="420">
        <v>0</v>
      </c>
      <c r="F8" s="421">
        <v>0</v>
      </c>
      <c r="G8" s="420">
        <v>0</v>
      </c>
      <c r="H8" s="420">
        <v>0</v>
      </c>
      <c r="I8" s="420">
        <v>0</v>
      </c>
      <c r="J8" s="420">
        <v>0</v>
      </c>
      <c r="K8" s="420">
        <v>0</v>
      </c>
      <c r="L8" s="420">
        <v>0</v>
      </c>
      <c r="M8" s="420">
        <v>114008661.66444001</v>
      </c>
      <c r="N8" s="420">
        <v>0</v>
      </c>
      <c r="O8" s="420">
        <v>0</v>
      </c>
      <c r="P8" s="420">
        <v>0</v>
      </c>
      <c r="Q8" s="420">
        <v>0</v>
      </c>
      <c r="R8" s="421">
        <v>0</v>
      </c>
      <c r="S8" s="321">
        <f>$C$6*SUM(C8:D8)+$E$6*SUM(E8:F8)+$G$6*SUM(G8:H8)+$I$6*SUM(I8:J8)+$K$6*SUM(K8:L8)+$M$6*SUM(M8:N8)+$O$6*SUM(O8:P8)+$Q$6*SUM(Q8:R8)</f>
        <v>114008661.66444001</v>
      </c>
    </row>
    <row r="9" spans="1:19" s="322" customFormat="1">
      <c r="A9" s="319">
        <v>2</v>
      </c>
      <c r="B9" s="320" t="s">
        <v>220</v>
      </c>
      <c r="C9" s="420">
        <v>0</v>
      </c>
      <c r="D9" s="420">
        <v>0</v>
      </c>
      <c r="E9" s="420">
        <v>0</v>
      </c>
      <c r="F9" s="420">
        <v>0</v>
      </c>
      <c r="G9" s="420">
        <v>0</v>
      </c>
      <c r="H9" s="420">
        <v>0</v>
      </c>
      <c r="I9" s="420">
        <v>0</v>
      </c>
      <c r="J9" s="420">
        <v>0</v>
      </c>
      <c r="K9" s="420">
        <v>0</v>
      </c>
      <c r="L9" s="420">
        <v>0</v>
      </c>
      <c r="M9" s="420">
        <v>0</v>
      </c>
      <c r="N9" s="420">
        <v>0</v>
      </c>
      <c r="O9" s="420">
        <v>0</v>
      </c>
      <c r="P9" s="420">
        <v>0</v>
      </c>
      <c r="Q9" s="420">
        <v>0</v>
      </c>
      <c r="R9" s="421">
        <v>0</v>
      </c>
      <c r="S9" s="321">
        <f t="shared" ref="S9:S21" si="0">$C$6*SUM(C9:D9)+$E$6*SUM(E9:F9)+$G$6*SUM(G9:H9)+$I$6*SUM(I9:J9)+$K$6*SUM(K9:L9)+$M$6*SUM(M9:N9)+$O$6*SUM(O9:P9)+$Q$6*SUM(Q9:R9)</f>
        <v>0</v>
      </c>
    </row>
    <row r="10" spans="1:19" s="322" customFormat="1">
      <c r="A10" s="319">
        <v>3</v>
      </c>
      <c r="B10" s="320" t="s">
        <v>221</v>
      </c>
      <c r="C10" s="420">
        <v>0</v>
      </c>
      <c r="D10" s="420">
        <v>0</v>
      </c>
      <c r="E10" s="420">
        <v>0</v>
      </c>
      <c r="F10" s="420">
        <v>0</v>
      </c>
      <c r="G10" s="420">
        <v>0</v>
      </c>
      <c r="H10" s="420">
        <v>0</v>
      </c>
      <c r="I10" s="420">
        <v>0</v>
      </c>
      <c r="J10" s="420">
        <v>0</v>
      </c>
      <c r="K10" s="420">
        <v>0</v>
      </c>
      <c r="L10" s="420">
        <v>0</v>
      </c>
      <c r="M10" s="420">
        <v>0</v>
      </c>
      <c r="N10" s="420">
        <v>0</v>
      </c>
      <c r="O10" s="420">
        <v>0</v>
      </c>
      <c r="P10" s="420">
        <v>0</v>
      </c>
      <c r="Q10" s="420">
        <v>0</v>
      </c>
      <c r="R10" s="421">
        <v>0</v>
      </c>
      <c r="S10" s="321">
        <f t="shared" si="0"/>
        <v>0</v>
      </c>
    </row>
    <row r="11" spans="1:19" s="322" customFormat="1">
      <c r="A11" s="319">
        <v>4</v>
      </c>
      <c r="B11" s="320" t="s">
        <v>222</v>
      </c>
      <c r="C11" s="420">
        <v>0</v>
      </c>
      <c r="D11" s="420">
        <v>0</v>
      </c>
      <c r="E11" s="420">
        <v>0</v>
      </c>
      <c r="F11" s="420">
        <v>0</v>
      </c>
      <c r="G11" s="420">
        <v>0</v>
      </c>
      <c r="H11" s="420">
        <v>0</v>
      </c>
      <c r="I11" s="420">
        <v>0</v>
      </c>
      <c r="J11" s="420">
        <v>0</v>
      </c>
      <c r="K11" s="420">
        <v>0</v>
      </c>
      <c r="L11" s="420">
        <v>0</v>
      </c>
      <c r="M11" s="420">
        <v>0</v>
      </c>
      <c r="N11" s="420">
        <v>0</v>
      </c>
      <c r="O11" s="420">
        <v>0</v>
      </c>
      <c r="P11" s="420">
        <v>0</v>
      </c>
      <c r="Q11" s="420">
        <v>0</v>
      </c>
      <c r="R11" s="421">
        <v>0</v>
      </c>
      <c r="S11" s="321">
        <f t="shared" si="0"/>
        <v>0</v>
      </c>
    </row>
    <row r="12" spans="1:19" s="322" customFormat="1">
      <c r="A12" s="319">
        <v>5</v>
      </c>
      <c r="B12" s="320" t="s">
        <v>223</v>
      </c>
      <c r="C12" s="420">
        <v>0</v>
      </c>
      <c r="D12" s="420">
        <v>0</v>
      </c>
      <c r="E12" s="420">
        <v>0</v>
      </c>
      <c r="F12" s="420">
        <v>0</v>
      </c>
      <c r="G12" s="420">
        <v>0</v>
      </c>
      <c r="H12" s="420">
        <v>0</v>
      </c>
      <c r="I12" s="420">
        <v>0</v>
      </c>
      <c r="J12" s="420">
        <v>0</v>
      </c>
      <c r="K12" s="420">
        <v>0</v>
      </c>
      <c r="L12" s="420">
        <v>0</v>
      </c>
      <c r="M12" s="420">
        <v>0</v>
      </c>
      <c r="N12" s="420">
        <v>0</v>
      </c>
      <c r="O12" s="420">
        <v>0</v>
      </c>
      <c r="P12" s="420">
        <v>0</v>
      </c>
      <c r="Q12" s="420">
        <v>0</v>
      </c>
      <c r="R12" s="421">
        <v>0</v>
      </c>
      <c r="S12" s="321">
        <f t="shared" si="0"/>
        <v>0</v>
      </c>
    </row>
    <row r="13" spans="1:19" s="322" customFormat="1">
      <c r="A13" s="319">
        <v>6</v>
      </c>
      <c r="B13" s="320" t="s">
        <v>224</v>
      </c>
      <c r="C13" s="420">
        <v>0</v>
      </c>
      <c r="D13" s="420">
        <v>0</v>
      </c>
      <c r="E13" s="420">
        <v>146147004.0499205</v>
      </c>
      <c r="F13" s="420">
        <v>0</v>
      </c>
      <c r="G13" s="420">
        <v>0</v>
      </c>
      <c r="H13" s="420">
        <v>0</v>
      </c>
      <c r="I13" s="420">
        <v>28940930.375564538</v>
      </c>
      <c r="J13" s="420">
        <v>0</v>
      </c>
      <c r="K13" s="420">
        <v>0</v>
      </c>
      <c r="L13" s="420">
        <v>0</v>
      </c>
      <c r="M13" s="420">
        <v>6140685.5728430003</v>
      </c>
      <c r="N13" s="420">
        <v>0</v>
      </c>
      <c r="O13" s="420">
        <v>0</v>
      </c>
      <c r="P13" s="420">
        <v>0</v>
      </c>
      <c r="Q13" s="420">
        <v>0</v>
      </c>
      <c r="R13" s="421">
        <v>0</v>
      </c>
      <c r="S13" s="321">
        <f t="shared" si="0"/>
        <v>49840551.570609376</v>
      </c>
    </row>
    <row r="14" spans="1:19" s="322" customFormat="1">
      <c r="A14" s="319">
        <v>7</v>
      </c>
      <c r="B14" s="320" t="s">
        <v>74</v>
      </c>
      <c r="C14" s="420">
        <v>0</v>
      </c>
      <c r="D14" s="420">
        <v>0</v>
      </c>
      <c r="E14" s="420">
        <v>0</v>
      </c>
      <c r="F14" s="420">
        <v>0</v>
      </c>
      <c r="G14" s="420">
        <v>0</v>
      </c>
      <c r="H14" s="420">
        <v>0</v>
      </c>
      <c r="I14" s="420">
        <v>0</v>
      </c>
      <c r="J14" s="420">
        <v>0</v>
      </c>
      <c r="K14" s="420">
        <v>0</v>
      </c>
      <c r="L14" s="420">
        <v>0</v>
      </c>
      <c r="M14" s="420">
        <v>283109465.52677226</v>
      </c>
      <c r="N14" s="420">
        <v>17171378.75</v>
      </c>
      <c r="O14" s="420">
        <v>0</v>
      </c>
      <c r="P14" s="420">
        <v>0</v>
      </c>
      <c r="Q14" s="420">
        <v>0</v>
      </c>
      <c r="R14" s="421">
        <v>0</v>
      </c>
      <c r="S14" s="321">
        <f t="shared" si="0"/>
        <v>300280844.27677226</v>
      </c>
    </row>
    <row r="15" spans="1:19" s="322" customFormat="1">
      <c r="A15" s="319">
        <v>8</v>
      </c>
      <c r="B15" s="320" t="s">
        <v>75</v>
      </c>
      <c r="C15" s="420">
        <v>0</v>
      </c>
      <c r="D15" s="420">
        <v>0</v>
      </c>
      <c r="E15" s="420">
        <v>0</v>
      </c>
      <c r="F15" s="420">
        <v>0</v>
      </c>
      <c r="G15" s="420">
        <v>0</v>
      </c>
      <c r="H15" s="420">
        <v>0</v>
      </c>
      <c r="I15" s="420">
        <v>0</v>
      </c>
      <c r="J15" s="420">
        <v>0</v>
      </c>
      <c r="K15" s="420">
        <v>741353059.82275724</v>
      </c>
      <c r="L15" s="420">
        <v>14924712.651398001</v>
      </c>
      <c r="M15" s="420">
        <v>0</v>
      </c>
      <c r="N15" s="420">
        <v>0</v>
      </c>
      <c r="O15" s="420">
        <v>0</v>
      </c>
      <c r="P15" s="420">
        <v>0</v>
      </c>
      <c r="Q15" s="420">
        <v>0</v>
      </c>
      <c r="R15" s="421">
        <v>0</v>
      </c>
      <c r="S15" s="321">
        <f t="shared" si="0"/>
        <v>567208329.35561633</v>
      </c>
    </row>
    <row r="16" spans="1:19" s="322" customFormat="1">
      <c r="A16" s="319">
        <v>9</v>
      </c>
      <c r="B16" s="320" t="s">
        <v>76</v>
      </c>
      <c r="C16" s="420">
        <v>0</v>
      </c>
      <c r="D16" s="420">
        <v>0</v>
      </c>
      <c r="E16" s="420">
        <v>0</v>
      </c>
      <c r="F16" s="420">
        <v>0</v>
      </c>
      <c r="G16" s="420">
        <v>95402719.557095289</v>
      </c>
      <c r="H16" s="420">
        <v>0</v>
      </c>
      <c r="I16" s="420">
        <v>0</v>
      </c>
      <c r="J16" s="420">
        <v>0</v>
      </c>
      <c r="K16" s="420">
        <v>0</v>
      </c>
      <c r="L16" s="420">
        <v>0</v>
      </c>
      <c r="M16" s="420">
        <v>0</v>
      </c>
      <c r="N16" s="420">
        <v>0</v>
      </c>
      <c r="O16" s="420">
        <v>0</v>
      </c>
      <c r="P16" s="420">
        <v>0</v>
      </c>
      <c r="Q16" s="420">
        <v>0</v>
      </c>
      <c r="R16" s="421">
        <v>0</v>
      </c>
      <c r="S16" s="321">
        <f t="shared" si="0"/>
        <v>33390951.84498335</v>
      </c>
    </row>
    <row r="17" spans="1:19" s="322" customFormat="1">
      <c r="A17" s="319">
        <v>10</v>
      </c>
      <c r="B17" s="320" t="s">
        <v>70</v>
      </c>
      <c r="C17" s="420">
        <v>0</v>
      </c>
      <c r="D17" s="420">
        <v>0</v>
      </c>
      <c r="E17" s="420">
        <v>0</v>
      </c>
      <c r="F17" s="420">
        <v>0</v>
      </c>
      <c r="G17" s="420">
        <v>0</v>
      </c>
      <c r="H17" s="420">
        <v>0</v>
      </c>
      <c r="I17" s="420">
        <v>556642.01199999999</v>
      </c>
      <c r="J17" s="420">
        <v>0</v>
      </c>
      <c r="K17" s="420">
        <v>0</v>
      </c>
      <c r="L17" s="420">
        <v>0</v>
      </c>
      <c r="M17" s="420">
        <v>2272241.7390000001</v>
      </c>
      <c r="N17" s="420">
        <v>0</v>
      </c>
      <c r="O17" s="420">
        <v>1233633.5420000001</v>
      </c>
      <c r="P17" s="420">
        <v>0</v>
      </c>
      <c r="Q17" s="420">
        <v>0</v>
      </c>
      <c r="R17" s="421">
        <v>0</v>
      </c>
      <c r="S17" s="321">
        <f t="shared" si="0"/>
        <v>4401013.0580000002</v>
      </c>
    </row>
    <row r="18" spans="1:19" s="322" customFormat="1">
      <c r="A18" s="319">
        <v>11</v>
      </c>
      <c r="B18" s="320" t="s">
        <v>71</v>
      </c>
      <c r="C18" s="420">
        <v>0</v>
      </c>
      <c r="D18" s="420">
        <v>0</v>
      </c>
      <c r="E18" s="420">
        <v>0</v>
      </c>
      <c r="F18" s="420">
        <v>0</v>
      </c>
      <c r="G18" s="420">
        <v>0</v>
      </c>
      <c r="H18" s="420">
        <v>0</v>
      </c>
      <c r="I18" s="420">
        <v>0</v>
      </c>
      <c r="J18" s="420">
        <v>0</v>
      </c>
      <c r="K18" s="420">
        <v>0</v>
      </c>
      <c r="L18" s="420">
        <v>0</v>
      </c>
      <c r="M18" s="420">
        <v>15639764.345596619</v>
      </c>
      <c r="N18" s="420">
        <v>0</v>
      </c>
      <c r="O18" s="420">
        <v>82574529.943550795</v>
      </c>
      <c r="P18" s="420">
        <v>0</v>
      </c>
      <c r="Q18" s="420">
        <v>1772239</v>
      </c>
      <c r="R18" s="421">
        <v>0</v>
      </c>
      <c r="S18" s="321">
        <f t="shared" si="0"/>
        <v>143932156.76092282</v>
      </c>
    </row>
    <row r="19" spans="1:19" s="322" customFormat="1">
      <c r="A19" s="319">
        <v>12</v>
      </c>
      <c r="B19" s="320" t="s">
        <v>72</v>
      </c>
      <c r="C19" s="420">
        <v>0</v>
      </c>
      <c r="D19" s="420">
        <v>0</v>
      </c>
      <c r="E19" s="420">
        <v>0</v>
      </c>
      <c r="F19" s="420">
        <v>0</v>
      </c>
      <c r="G19" s="420">
        <v>0</v>
      </c>
      <c r="H19" s="420">
        <v>0</v>
      </c>
      <c r="I19" s="420">
        <v>0</v>
      </c>
      <c r="J19" s="420">
        <v>0</v>
      </c>
      <c r="K19" s="420">
        <v>0</v>
      </c>
      <c r="L19" s="420">
        <v>0</v>
      </c>
      <c r="M19" s="420">
        <v>0</v>
      </c>
      <c r="N19" s="420">
        <v>0</v>
      </c>
      <c r="O19" s="420">
        <v>0</v>
      </c>
      <c r="P19" s="420">
        <v>0</v>
      </c>
      <c r="Q19" s="420">
        <v>0</v>
      </c>
      <c r="R19" s="421">
        <v>0</v>
      </c>
      <c r="S19" s="321">
        <f t="shared" si="0"/>
        <v>0</v>
      </c>
    </row>
    <row r="20" spans="1:19" s="322" customFormat="1">
      <c r="A20" s="319">
        <v>13</v>
      </c>
      <c r="B20" s="320" t="s">
        <v>73</v>
      </c>
      <c r="C20" s="420">
        <v>0</v>
      </c>
      <c r="D20" s="420">
        <v>0</v>
      </c>
      <c r="E20" s="420">
        <v>0</v>
      </c>
      <c r="F20" s="420">
        <v>0</v>
      </c>
      <c r="G20" s="420">
        <v>0</v>
      </c>
      <c r="H20" s="420">
        <v>0</v>
      </c>
      <c r="I20" s="420">
        <v>0</v>
      </c>
      <c r="J20" s="420">
        <v>0</v>
      </c>
      <c r="K20" s="420">
        <v>0</v>
      </c>
      <c r="L20" s="420">
        <v>0</v>
      </c>
      <c r="M20" s="420">
        <v>0</v>
      </c>
      <c r="N20" s="420">
        <v>0</v>
      </c>
      <c r="O20" s="420">
        <v>0</v>
      </c>
      <c r="P20" s="420">
        <v>0</v>
      </c>
      <c r="Q20" s="420">
        <v>0</v>
      </c>
      <c r="R20" s="421">
        <v>0</v>
      </c>
      <c r="S20" s="321">
        <f t="shared" si="0"/>
        <v>0</v>
      </c>
    </row>
    <row r="21" spans="1:19" s="322" customFormat="1">
      <c r="A21" s="319">
        <v>14</v>
      </c>
      <c r="B21" s="320" t="s">
        <v>252</v>
      </c>
      <c r="C21" s="420">
        <v>215352115.403</v>
      </c>
      <c r="D21" s="420">
        <v>0</v>
      </c>
      <c r="E21" s="420">
        <v>1139603.595</v>
      </c>
      <c r="F21" s="420">
        <v>0</v>
      </c>
      <c r="G21" s="420">
        <v>0</v>
      </c>
      <c r="H21" s="420">
        <v>0</v>
      </c>
      <c r="I21" s="420">
        <v>0</v>
      </c>
      <c r="J21" s="420">
        <v>0</v>
      </c>
      <c r="K21" s="420">
        <v>0</v>
      </c>
      <c r="L21" s="420">
        <v>0</v>
      </c>
      <c r="M21" s="420">
        <v>191931268.06</v>
      </c>
      <c r="N21" s="420">
        <v>0</v>
      </c>
      <c r="O21" s="420">
        <v>0</v>
      </c>
      <c r="P21" s="420">
        <v>0</v>
      </c>
      <c r="Q21" s="420">
        <v>0</v>
      </c>
      <c r="R21" s="421">
        <v>0</v>
      </c>
      <c r="S21" s="321">
        <f t="shared" si="0"/>
        <v>192159188.77900001</v>
      </c>
    </row>
    <row r="22" spans="1:19" ht="13.5" thickBot="1">
      <c r="A22" s="323"/>
      <c r="B22" s="324" t="s">
        <v>69</v>
      </c>
      <c r="C22" s="422">
        <f>SUM(C8:C21)</f>
        <v>401973514.333</v>
      </c>
      <c r="D22" s="422">
        <f t="shared" ref="D22:S22" si="1">SUM(D8:D21)</f>
        <v>0</v>
      </c>
      <c r="E22" s="422">
        <f t="shared" si="1"/>
        <v>147286607.6449205</v>
      </c>
      <c r="F22" s="422">
        <f t="shared" si="1"/>
        <v>0</v>
      </c>
      <c r="G22" s="422">
        <f t="shared" si="1"/>
        <v>95402719.557095289</v>
      </c>
      <c r="H22" s="422">
        <f t="shared" si="1"/>
        <v>0</v>
      </c>
      <c r="I22" s="422">
        <f t="shared" si="1"/>
        <v>29497572.387564536</v>
      </c>
      <c r="J22" s="422">
        <f t="shared" si="1"/>
        <v>0</v>
      </c>
      <c r="K22" s="422">
        <f t="shared" si="1"/>
        <v>741353059.82275724</v>
      </c>
      <c r="L22" s="422">
        <f t="shared" si="1"/>
        <v>14924712.651398001</v>
      </c>
      <c r="M22" s="422">
        <f t="shared" si="1"/>
        <v>613102086.90865183</v>
      </c>
      <c r="N22" s="422">
        <f t="shared" si="1"/>
        <v>17171378.75</v>
      </c>
      <c r="O22" s="422">
        <f t="shared" si="1"/>
        <v>83808163.485550791</v>
      </c>
      <c r="P22" s="422">
        <f t="shared" si="1"/>
        <v>0</v>
      </c>
      <c r="Q22" s="422">
        <f t="shared" si="1"/>
        <v>1772239</v>
      </c>
      <c r="R22" s="422">
        <f t="shared" si="1"/>
        <v>0</v>
      </c>
      <c r="S22" s="423">
        <f t="shared" si="1"/>
        <v>1405221697.3103442</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2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Normal="100" zoomScaleSheetLayoutView="100" workbookViewId="0">
      <pane xSplit="2" ySplit="6" topLeftCell="O7" activePane="bottomRight" state="frozen"/>
      <selection activeCell="C12" sqref="C12"/>
      <selection pane="topRight" activeCell="C12" sqref="C12"/>
      <selection pane="bottomLeft" activeCell="C12" sqref="C12"/>
      <selection pane="bottomRight" activeCell="R24" sqref="R24"/>
    </sheetView>
  </sheetViews>
  <sheetFormatPr defaultColWidth="9.140625" defaultRowHeight="12.75"/>
  <cols>
    <col min="1" max="1" width="10.5703125" style="60" bestFit="1" customWidth="1"/>
    <col min="2" max="2" width="72.85546875" style="60" customWidth="1"/>
    <col min="3" max="3" width="18.28515625" style="60" customWidth="1"/>
    <col min="4" max="4" width="16.140625" style="60" customWidth="1"/>
    <col min="5" max="5" width="25.140625" style="60" customWidth="1"/>
    <col min="6" max="6" width="22" style="60" customWidth="1"/>
    <col min="7" max="7" width="22.28515625" style="60" customWidth="1"/>
    <col min="8" max="8" width="20.85546875" style="60" customWidth="1"/>
    <col min="9" max="9" width="18" style="60" customWidth="1"/>
    <col min="10" max="10" width="16" style="60" customWidth="1"/>
    <col min="11" max="11" width="14.5703125" style="60" customWidth="1"/>
    <col min="12" max="12" width="13.85546875" style="60" customWidth="1"/>
    <col min="13" max="13" width="16.28515625" style="60" customWidth="1"/>
    <col min="14" max="14" width="16.5703125" style="60" customWidth="1"/>
    <col min="15" max="15" width="15.85546875" style="60" customWidth="1"/>
    <col min="16" max="16" width="16.42578125" style="60" customWidth="1"/>
    <col min="17" max="17" width="18.140625" style="60" customWidth="1"/>
    <col min="18" max="18" width="16" style="60" customWidth="1"/>
    <col min="19" max="19" width="24.28515625" style="60" customWidth="1"/>
    <col min="20" max="20" width="14.140625" style="60" customWidth="1"/>
    <col min="21" max="21" width="15.85546875" style="60" customWidth="1"/>
    <col min="22" max="22" width="15.28515625" style="60" customWidth="1"/>
    <col min="23" max="16384" width="9.140625" style="128"/>
  </cols>
  <sheetData>
    <row r="1" spans="1:22">
      <c r="A1" s="60" t="s">
        <v>191</v>
      </c>
      <c r="B1" s="60" t="str">
        <f>Info!C2</f>
        <v>სს ”ლიბერთი ბანკი”</v>
      </c>
    </row>
    <row r="2" spans="1:22">
      <c r="A2" s="60" t="s">
        <v>192</v>
      </c>
      <c r="B2" s="61">
        <f>'1. key ratios'!B2</f>
        <v>43830</v>
      </c>
    </row>
    <row r="4" spans="1:22" ht="26.25" thickBot="1">
      <c r="A4" s="60" t="s">
        <v>343</v>
      </c>
      <c r="B4" s="325" t="s">
        <v>365</v>
      </c>
      <c r="V4" s="211" t="s">
        <v>95</v>
      </c>
    </row>
    <row r="5" spans="1:22">
      <c r="A5" s="326"/>
      <c r="B5" s="327"/>
      <c r="C5" s="533" t="s">
        <v>201</v>
      </c>
      <c r="D5" s="534"/>
      <c r="E5" s="534"/>
      <c r="F5" s="534"/>
      <c r="G5" s="534"/>
      <c r="H5" s="534"/>
      <c r="I5" s="534"/>
      <c r="J5" s="534"/>
      <c r="K5" s="534"/>
      <c r="L5" s="535"/>
      <c r="M5" s="533" t="s">
        <v>202</v>
      </c>
      <c r="N5" s="534"/>
      <c r="O5" s="534"/>
      <c r="P5" s="534"/>
      <c r="Q5" s="534"/>
      <c r="R5" s="534"/>
      <c r="S5" s="535"/>
      <c r="T5" s="538" t="s">
        <v>363</v>
      </c>
      <c r="U5" s="538" t="s">
        <v>362</v>
      </c>
      <c r="V5" s="536" t="s">
        <v>203</v>
      </c>
    </row>
    <row r="6" spans="1:22" s="268" customFormat="1" ht="180" customHeight="1">
      <c r="A6" s="259"/>
      <c r="B6" s="328"/>
      <c r="C6" s="329" t="s">
        <v>204</v>
      </c>
      <c r="D6" s="330" t="s">
        <v>205</v>
      </c>
      <c r="E6" s="331" t="s">
        <v>206</v>
      </c>
      <c r="F6" s="332" t="s">
        <v>357</v>
      </c>
      <c r="G6" s="330" t="s">
        <v>207</v>
      </c>
      <c r="H6" s="330" t="s">
        <v>208</v>
      </c>
      <c r="I6" s="330" t="s">
        <v>209</v>
      </c>
      <c r="J6" s="330" t="s">
        <v>251</v>
      </c>
      <c r="K6" s="330" t="s">
        <v>210</v>
      </c>
      <c r="L6" s="333" t="s">
        <v>211</v>
      </c>
      <c r="M6" s="329" t="s">
        <v>212</v>
      </c>
      <c r="N6" s="330" t="s">
        <v>213</v>
      </c>
      <c r="O6" s="330" t="s">
        <v>214</v>
      </c>
      <c r="P6" s="330" t="s">
        <v>215</v>
      </c>
      <c r="Q6" s="330" t="s">
        <v>216</v>
      </c>
      <c r="R6" s="330" t="s">
        <v>217</v>
      </c>
      <c r="S6" s="333" t="s">
        <v>218</v>
      </c>
      <c r="T6" s="539"/>
      <c r="U6" s="539"/>
      <c r="V6" s="537"/>
    </row>
    <row r="7" spans="1:22" s="322" customFormat="1">
      <c r="A7" s="334">
        <v>1</v>
      </c>
      <c r="B7" s="335" t="s">
        <v>219</v>
      </c>
      <c r="C7" s="424">
        <v>0</v>
      </c>
      <c r="D7" s="420">
        <v>0</v>
      </c>
      <c r="E7" s="420">
        <v>0</v>
      </c>
      <c r="F7" s="420">
        <v>0</v>
      </c>
      <c r="G7" s="420">
        <v>0</v>
      </c>
      <c r="H7" s="420">
        <v>0</v>
      </c>
      <c r="I7" s="420">
        <v>0</v>
      </c>
      <c r="J7" s="420">
        <v>0</v>
      </c>
      <c r="K7" s="420">
        <v>0</v>
      </c>
      <c r="L7" s="425">
        <v>0</v>
      </c>
      <c r="M7" s="424">
        <v>0</v>
      </c>
      <c r="N7" s="420">
        <v>0</v>
      </c>
      <c r="O7" s="420">
        <v>0</v>
      </c>
      <c r="P7" s="420">
        <v>0</v>
      </c>
      <c r="Q7" s="420">
        <v>0</v>
      </c>
      <c r="R7" s="420">
        <v>0</v>
      </c>
      <c r="S7" s="425">
        <v>0</v>
      </c>
      <c r="T7" s="426">
        <v>0</v>
      </c>
      <c r="U7" s="427">
        <v>0</v>
      </c>
      <c r="V7" s="430">
        <f>SUM(C7:S7)</f>
        <v>0</v>
      </c>
    </row>
    <row r="8" spans="1:22" s="322" customFormat="1">
      <c r="A8" s="334">
        <v>2</v>
      </c>
      <c r="B8" s="335" t="s">
        <v>220</v>
      </c>
      <c r="C8" s="424">
        <v>0</v>
      </c>
      <c r="D8" s="420">
        <v>0</v>
      </c>
      <c r="E8" s="420">
        <v>0</v>
      </c>
      <c r="F8" s="420">
        <v>0</v>
      </c>
      <c r="G8" s="420">
        <v>0</v>
      </c>
      <c r="H8" s="420">
        <v>0</v>
      </c>
      <c r="I8" s="420">
        <v>0</v>
      </c>
      <c r="J8" s="420">
        <v>0</v>
      </c>
      <c r="K8" s="420">
        <v>0</v>
      </c>
      <c r="L8" s="425">
        <v>0</v>
      </c>
      <c r="M8" s="424">
        <v>0</v>
      </c>
      <c r="N8" s="420">
        <v>0</v>
      </c>
      <c r="O8" s="420">
        <v>0</v>
      </c>
      <c r="P8" s="420">
        <v>0</v>
      </c>
      <c r="Q8" s="420">
        <v>0</v>
      </c>
      <c r="R8" s="420">
        <v>0</v>
      </c>
      <c r="S8" s="425">
        <v>0</v>
      </c>
      <c r="T8" s="427">
        <v>0</v>
      </c>
      <c r="U8" s="427">
        <v>0</v>
      </c>
      <c r="V8" s="430">
        <f t="shared" ref="V8:V20" si="0">SUM(C8:S8)</f>
        <v>0</v>
      </c>
    </row>
    <row r="9" spans="1:22" s="322" customFormat="1">
      <c r="A9" s="334">
        <v>3</v>
      </c>
      <c r="B9" s="335" t="s">
        <v>221</v>
      </c>
      <c r="C9" s="424">
        <v>0</v>
      </c>
      <c r="D9" s="420">
        <v>0</v>
      </c>
      <c r="E9" s="420">
        <v>0</v>
      </c>
      <c r="F9" s="420">
        <v>0</v>
      </c>
      <c r="G9" s="420">
        <v>0</v>
      </c>
      <c r="H9" s="420">
        <v>0</v>
      </c>
      <c r="I9" s="420">
        <v>0</v>
      </c>
      <c r="J9" s="420">
        <v>0</v>
      </c>
      <c r="K9" s="420">
        <v>0</v>
      </c>
      <c r="L9" s="425">
        <v>0</v>
      </c>
      <c r="M9" s="424">
        <v>0</v>
      </c>
      <c r="N9" s="420">
        <v>0</v>
      </c>
      <c r="O9" s="420">
        <v>0</v>
      </c>
      <c r="P9" s="420">
        <v>0</v>
      </c>
      <c r="Q9" s="420">
        <v>0</v>
      </c>
      <c r="R9" s="420">
        <v>0</v>
      </c>
      <c r="S9" s="425">
        <v>0</v>
      </c>
      <c r="T9" s="427">
        <v>0</v>
      </c>
      <c r="U9" s="427">
        <v>0</v>
      </c>
      <c r="V9" s="430">
        <f>SUM(C9:S9)</f>
        <v>0</v>
      </c>
    </row>
    <row r="10" spans="1:22" s="322" customFormat="1">
      <c r="A10" s="334">
        <v>4</v>
      </c>
      <c r="B10" s="335" t="s">
        <v>222</v>
      </c>
      <c r="C10" s="424">
        <v>0</v>
      </c>
      <c r="D10" s="420">
        <v>0</v>
      </c>
      <c r="E10" s="420">
        <v>0</v>
      </c>
      <c r="F10" s="420">
        <v>0</v>
      </c>
      <c r="G10" s="420">
        <v>0</v>
      </c>
      <c r="H10" s="420">
        <v>0</v>
      </c>
      <c r="I10" s="420">
        <v>0</v>
      </c>
      <c r="J10" s="420">
        <v>0</v>
      </c>
      <c r="K10" s="420">
        <v>0</v>
      </c>
      <c r="L10" s="425">
        <v>0</v>
      </c>
      <c r="M10" s="424">
        <v>0</v>
      </c>
      <c r="N10" s="420">
        <v>0</v>
      </c>
      <c r="O10" s="420">
        <v>0</v>
      </c>
      <c r="P10" s="420">
        <v>0</v>
      </c>
      <c r="Q10" s="420">
        <v>0</v>
      </c>
      <c r="R10" s="420">
        <v>0</v>
      </c>
      <c r="S10" s="425">
        <v>0</v>
      </c>
      <c r="T10" s="427">
        <v>0</v>
      </c>
      <c r="U10" s="427">
        <v>0</v>
      </c>
      <c r="V10" s="430">
        <f t="shared" si="0"/>
        <v>0</v>
      </c>
    </row>
    <row r="11" spans="1:22" s="322" customFormat="1">
      <c r="A11" s="334">
        <v>5</v>
      </c>
      <c r="B11" s="335" t="s">
        <v>223</v>
      </c>
      <c r="C11" s="424">
        <v>0</v>
      </c>
      <c r="D11" s="420">
        <v>0</v>
      </c>
      <c r="E11" s="420">
        <v>0</v>
      </c>
      <c r="F11" s="420">
        <v>0</v>
      </c>
      <c r="G11" s="420">
        <v>0</v>
      </c>
      <c r="H11" s="420">
        <v>0</v>
      </c>
      <c r="I11" s="420">
        <v>0</v>
      </c>
      <c r="J11" s="420">
        <v>0</v>
      </c>
      <c r="K11" s="420">
        <v>0</v>
      </c>
      <c r="L11" s="425">
        <v>0</v>
      </c>
      <c r="M11" s="424">
        <v>0</v>
      </c>
      <c r="N11" s="420">
        <v>0</v>
      </c>
      <c r="O11" s="420">
        <v>0</v>
      </c>
      <c r="P11" s="420">
        <v>0</v>
      </c>
      <c r="Q11" s="420">
        <v>0</v>
      </c>
      <c r="R11" s="420">
        <v>0</v>
      </c>
      <c r="S11" s="425">
        <v>0</v>
      </c>
      <c r="T11" s="427">
        <v>0</v>
      </c>
      <c r="U11" s="427">
        <v>0</v>
      </c>
      <c r="V11" s="430">
        <f t="shared" si="0"/>
        <v>0</v>
      </c>
    </row>
    <row r="12" spans="1:22" s="322" customFormat="1">
      <c r="A12" s="334">
        <v>6</v>
      </c>
      <c r="B12" s="335" t="s">
        <v>224</v>
      </c>
      <c r="C12" s="424">
        <v>0</v>
      </c>
      <c r="D12" s="420">
        <v>0</v>
      </c>
      <c r="E12" s="420">
        <v>0</v>
      </c>
      <c r="F12" s="420">
        <v>0</v>
      </c>
      <c r="G12" s="420">
        <v>0</v>
      </c>
      <c r="H12" s="420">
        <v>0</v>
      </c>
      <c r="I12" s="420">
        <v>0</v>
      </c>
      <c r="J12" s="420">
        <v>0</v>
      </c>
      <c r="K12" s="420">
        <v>0</v>
      </c>
      <c r="L12" s="425">
        <v>0</v>
      </c>
      <c r="M12" s="424">
        <v>0</v>
      </c>
      <c r="N12" s="420">
        <v>0</v>
      </c>
      <c r="O12" s="420">
        <v>0</v>
      </c>
      <c r="P12" s="420">
        <v>0</v>
      </c>
      <c r="Q12" s="420">
        <v>0</v>
      </c>
      <c r="R12" s="420">
        <v>0</v>
      </c>
      <c r="S12" s="425">
        <v>0</v>
      </c>
      <c r="T12" s="427">
        <v>0</v>
      </c>
      <c r="U12" s="427">
        <v>0</v>
      </c>
      <c r="V12" s="430">
        <f t="shared" si="0"/>
        <v>0</v>
      </c>
    </row>
    <row r="13" spans="1:22" s="322" customFormat="1">
      <c r="A13" s="334">
        <v>7</v>
      </c>
      <c r="B13" s="335" t="s">
        <v>74</v>
      </c>
      <c r="C13" s="424">
        <v>0</v>
      </c>
      <c r="D13" s="420">
        <v>21863323.977558389</v>
      </c>
      <c r="E13" s="420">
        <v>0</v>
      </c>
      <c r="F13" s="420">
        <v>0</v>
      </c>
      <c r="G13" s="420">
        <v>0</v>
      </c>
      <c r="H13" s="420">
        <v>0</v>
      </c>
      <c r="I13" s="420">
        <v>0</v>
      </c>
      <c r="J13" s="420">
        <v>0</v>
      </c>
      <c r="K13" s="420">
        <v>0</v>
      </c>
      <c r="L13" s="425">
        <v>0</v>
      </c>
      <c r="M13" s="424">
        <v>0</v>
      </c>
      <c r="N13" s="420">
        <v>0</v>
      </c>
      <c r="O13" s="420">
        <v>0</v>
      </c>
      <c r="P13" s="420">
        <v>0</v>
      </c>
      <c r="Q13" s="420">
        <v>0</v>
      </c>
      <c r="R13" s="420">
        <v>0</v>
      </c>
      <c r="S13" s="425">
        <v>0</v>
      </c>
      <c r="T13" s="427">
        <v>14708442.952558387</v>
      </c>
      <c r="U13" s="427">
        <v>7154881.0250000004</v>
      </c>
      <c r="V13" s="430">
        <f t="shared" si="0"/>
        <v>21863323.977558389</v>
      </c>
    </row>
    <row r="14" spans="1:22" s="322" customFormat="1">
      <c r="A14" s="334">
        <v>8</v>
      </c>
      <c r="B14" s="335" t="s">
        <v>75</v>
      </c>
      <c r="C14" s="424">
        <v>0</v>
      </c>
      <c r="D14" s="420">
        <v>5142980.0872985013</v>
      </c>
      <c r="E14" s="420">
        <v>0</v>
      </c>
      <c r="F14" s="420">
        <v>0</v>
      </c>
      <c r="G14" s="420">
        <v>0</v>
      </c>
      <c r="H14" s="420">
        <v>0</v>
      </c>
      <c r="I14" s="420">
        <v>0</v>
      </c>
      <c r="J14" s="420">
        <v>0</v>
      </c>
      <c r="K14" s="420">
        <v>0</v>
      </c>
      <c r="L14" s="425">
        <v>0</v>
      </c>
      <c r="M14" s="424">
        <v>0</v>
      </c>
      <c r="N14" s="420">
        <v>0</v>
      </c>
      <c r="O14" s="420">
        <v>0</v>
      </c>
      <c r="P14" s="420">
        <v>0</v>
      </c>
      <c r="Q14" s="420">
        <v>0</v>
      </c>
      <c r="R14" s="420">
        <v>0</v>
      </c>
      <c r="S14" s="425">
        <v>0</v>
      </c>
      <c r="T14" s="427">
        <v>3265360.8825000003</v>
      </c>
      <c r="U14" s="427">
        <v>1877619.2047985005</v>
      </c>
      <c r="V14" s="430">
        <f t="shared" si="0"/>
        <v>5142980.0872985013</v>
      </c>
    </row>
    <row r="15" spans="1:22" s="322" customFormat="1">
      <c r="A15" s="334">
        <v>9</v>
      </c>
      <c r="B15" s="335" t="s">
        <v>76</v>
      </c>
      <c r="C15" s="424">
        <v>0</v>
      </c>
      <c r="D15" s="420">
        <v>0</v>
      </c>
      <c r="E15" s="420">
        <v>0</v>
      </c>
      <c r="F15" s="420">
        <v>0</v>
      </c>
      <c r="G15" s="420">
        <v>0</v>
      </c>
      <c r="H15" s="420">
        <v>0</v>
      </c>
      <c r="I15" s="420">
        <v>0</v>
      </c>
      <c r="J15" s="420">
        <v>0</v>
      </c>
      <c r="K15" s="420">
        <v>0</v>
      </c>
      <c r="L15" s="425">
        <v>0</v>
      </c>
      <c r="M15" s="424">
        <v>0</v>
      </c>
      <c r="N15" s="420">
        <v>0</v>
      </c>
      <c r="O15" s="420">
        <v>0</v>
      </c>
      <c r="P15" s="420">
        <v>0</v>
      </c>
      <c r="Q15" s="420">
        <v>0</v>
      </c>
      <c r="R15" s="420">
        <v>0</v>
      </c>
      <c r="S15" s="425">
        <v>0</v>
      </c>
      <c r="T15" s="427">
        <v>0</v>
      </c>
      <c r="U15" s="427">
        <v>0</v>
      </c>
      <c r="V15" s="430">
        <f t="shared" si="0"/>
        <v>0</v>
      </c>
    </row>
    <row r="16" spans="1:22" s="322" customFormat="1">
      <c r="A16" s="334">
        <v>10</v>
      </c>
      <c r="B16" s="335" t="s">
        <v>70</v>
      </c>
      <c r="C16" s="424">
        <v>0</v>
      </c>
      <c r="D16" s="420">
        <v>375385.84499999997</v>
      </c>
      <c r="E16" s="420">
        <v>0</v>
      </c>
      <c r="F16" s="420">
        <v>0</v>
      </c>
      <c r="G16" s="420">
        <v>0</v>
      </c>
      <c r="H16" s="420">
        <v>0</v>
      </c>
      <c r="I16" s="420">
        <v>0</v>
      </c>
      <c r="J16" s="420">
        <v>0</v>
      </c>
      <c r="K16" s="420">
        <v>0</v>
      </c>
      <c r="L16" s="425">
        <v>0</v>
      </c>
      <c r="M16" s="424">
        <v>0</v>
      </c>
      <c r="N16" s="420">
        <v>0</v>
      </c>
      <c r="O16" s="420">
        <v>0</v>
      </c>
      <c r="P16" s="420">
        <v>0</v>
      </c>
      <c r="Q16" s="420">
        <v>0</v>
      </c>
      <c r="R16" s="420">
        <v>0</v>
      </c>
      <c r="S16" s="425">
        <v>0</v>
      </c>
      <c r="T16" s="427">
        <v>375385.84499999997</v>
      </c>
      <c r="U16" s="427">
        <v>0</v>
      </c>
      <c r="V16" s="430">
        <f t="shared" si="0"/>
        <v>375385.84499999997</v>
      </c>
    </row>
    <row r="17" spans="1:22" s="322" customFormat="1">
      <c r="A17" s="334">
        <v>11</v>
      </c>
      <c r="B17" s="335" t="s">
        <v>71</v>
      </c>
      <c r="C17" s="424">
        <v>0</v>
      </c>
      <c r="D17" s="420">
        <v>109459.62</v>
      </c>
      <c r="E17" s="420">
        <v>0</v>
      </c>
      <c r="F17" s="420">
        <v>0</v>
      </c>
      <c r="G17" s="420">
        <v>0</v>
      </c>
      <c r="H17" s="420">
        <v>0</v>
      </c>
      <c r="I17" s="420">
        <v>0</v>
      </c>
      <c r="J17" s="420">
        <v>0</v>
      </c>
      <c r="K17" s="420">
        <v>0</v>
      </c>
      <c r="L17" s="425">
        <v>0</v>
      </c>
      <c r="M17" s="424">
        <v>0</v>
      </c>
      <c r="N17" s="420">
        <v>0</v>
      </c>
      <c r="O17" s="420">
        <v>0</v>
      </c>
      <c r="P17" s="420">
        <v>0</v>
      </c>
      <c r="Q17" s="420">
        <v>0</v>
      </c>
      <c r="R17" s="420">
        <v>0</v>
      </c>
      <c r="S17" s="425">
        <v>0</v>
      </c>
      <c r="T17" s="427">
        <v>109459.62</v>
      </c>
      <c r="U17" s="427">
        <v>0</v>
      </c>
      <c r="V17" s="430">
        <f t="shared" si="0"/>
        <v>109459.62</v>
      </c>
    </row>
    <row r="18" spans="1:22" s="322" customFormat="1">
      <c r="A18" s="334">
        <v>12</v>
      </c>
      <c r="B18" s="335" t="s">
        <v>72</v>
      </c>
      <c r="C18" s="424">
        <v>0</v>
      </c>
      <c r="D18" s="420">
        <v>0</v>
      </c>
      <c r="E18" s="420">
        <v>0</v>
      </c>
      <c r="F18" s="420">
        <v>0</v>
      </c>
      <c r="G18" s="420">
        <v>0</v>
      </c>
      <c r="H18" s="420">
        <v>0</v>
      </c>
      <c r="I18" s="420">
        <v>0</v>
      </c>
      <c r="J18" s="420">
        <v>0</v>
      </c>
      <c r="K18" s="420">
        <v>0</v>
      </c>
      <c r="L18" s="425">
        <v>0</v>
      </c>
      <c r="M18" s="424">
        <v>0</v>
      </c>
      <c r="N18" s="420">
        <v>0</v>
      </c>
      <c r="O18" s="420">
        <v>0</v>
      </c>
      <c r="P18" s="420">
        <v>0</v>
      </c>
      <c r="Q18" s="420">
        <v>0</v>
      </c>
      <c r="R18" s="420">
        <v>0</v>
      </c>
      <c r="S18" s="425">
        <v>0</v>
      </c>
      <c r="T18" s="427">
        <v>0</v>
      </c>
      <c r="U18" s="427">
        <v>0</v>
      </c>
      <c r="V18" s="430">
        <f t="shared" si="0"/>
        <v>0</v>
      </c>
    </row>
    <row r="19" spans="1:22" s="322" customFormat="1">
      <c r="A19" s="334">
        <v>13</v>
      </c>
      <c r="B19" s="335" t="s">
        <v>73</v>
      </c>
      <c r="C19" s="424">
        <v>0</v>
      </c>
      <c r="D19" s="420">
        <v>0</v>
      </c>
      <c r="E19" s="420">
        <v>0</v>
      </c>
      <c r="F19" s="420">
        <v>0</v>
      </c>
      <c r="G19" s="420">
        <v>0</v>
      </c>
      <c r="H19" s="420">
        <v>0</v>
      </c>
      <c r="I19" s="420">
        <v>0</v>
      </c>
      <c r="J19" s="420">
        <v>0</v>
      </c>
      <c r="K19" s="420">
        <v>0</v>
      </c>
      <c r="L19" s="425">
        <v>0</v>
      </c>
      <c r="M19" s="424">
        <v>0</v>
      </c>
      <c r="N19" s="420">
        <v>0</v>
      </c>
      <c r="O19" s="420">
        <v>0</v>
      </c>
      <c r="P19" s="420">
        <v>0</v>
      </c>
      <c r="Q19" s="420">
        <v>0</v>
      </c>
      <c r="R19" s="420">
        <v>0</v>
      </c>
      <c r="S19" s="425">
        <v>0</v>
      </c>
      <c r="T19" s="427">
        <v>0</v>
      </c>
      <c r="U19" s="427">
        <v>0</v>
      </c>
      <c r="V19" s="430">
        <f t="shared" si="0"/>
        <v>0</v>
      </c>
    </row>
    <row r="20" spans="1:22" s="322" customFormat="1">
      <c r="A20" s="334">
        <v>14</v>
      </c>
      <c r="B20" s="335" t="s">
        <v>252</v>
      </c>
      <c r="C20" s="424">
        <v>0</v>
      </c>
      <c r="D20" s="420">
        <v>0</v>
      </c>
      <c r="E20" s="420">
        <v>0</v>
      </c>
      <c r="F20" s="420">
        <v>0</v>
      </c>
      <c r="G20" s="420">
        <v>0</v>
      </c>
      <c r="H20" s="420">
        <v>0</v>
      </c>
      <c r="I20" s="420">
        <v>0</v>
      </c>
      <c r="J20" s="420">
        <v>0</v>
      </c>
      <c r="K20" s="420">
        <v>0</v>
      </c>
      <c r="L20" s="425">
        <v>0</v>
      </c>
      <c r="M20" s="424">
        <v>0</v>
      </c>
      <c r="N20" s="420">
        <v>0</v>
      </c>
      <c r="O20" s="420">
        <v>0</v>
      </c>
      <c r="P20" s="420">
        <v>0</v>
      </c>
      <c r="Q20" s="420">
        <v>0</v>
      </c>
      <c r="R20" s="420">
        <v>0</v>
      </c>
      <c r="S20" s="425">
        <v>0</v>
      </c>
      <c r="T20" s="427">
        <v>0</v>
      </c>
      <c r="U20" s="427">
        <v>0</v>
      </c>
      <c r="V20" s="430">
        <f t="shared" si="0"/>
        <v>0</v>
      </c>
    </row>
    <row r="21" spans="1:22" ht="13.5" thickBot="1">
      <c r="A21" s="323"/>
      <c r="B21" s="336" t="s">
        <v>69</v>
      </c>
      <c r="C21" s="428">
        <f>SUM(C7:C20)</f>
        <v>0</v>
      </c>
      <c r="D21" s="422">
        <f t="shared" ref="D21:V21" si="1">SUM(D7:D20)</f>
        <v>27491149.52985689</v>
      </c>
      <c r="E21" s="422">
        <f t="shared" si="1"/>
        <v>0</v>
      </c>
      <c r="F21" s="422">
        <f t="shared" si="1"/>
        <v>0</v>
      </c>
      <c r="G21" s="422">
        <f t="shared" si="1"/>
        <v>0</v>
      </c>
      <c r="H21" s="422">
        <f t="shared" si="1"/>
        <v>0</v>
      </c>
      <c r="I21" s="422">
        <f t="shared" si="1"/>
        <v>0</v>
      </c>
      <c r="J21" s="422">
        <f t="shared" si="1"/>
        <v>0</v>
      </c>
      <c r="K21" s="422">
        <f t="shared" si="1"/>
        <v>0</v>
      </c>
      <c r="L21" s="423">
        <f t="shared" si="1"/>
        <v>0</v>
      </c>
      <c r="M21" s="428">
        <f t="shared" si="1"/>
        <v>0</v>
      </c>
      <c r="N21" s="422">
        <f t="shared" si="1"/>
        <v>0</v>
      </c>
      <c r="O21" s="422">
        <f t="shared" si="1"/>
        <v>0</v>
      </c>
      <c r="P21" s="422">
        <f t="shared" si="1"/>
        <v>0</v>
      </c>
      <c r="Q21" s="422">
        <f t="shared" si="1"/>
        <v>0</v>
      </c>
      <c r="R21" s="422">
        <f t="shared" si="1"/>
        <v>0</v>
      </c>
      <c r="S21" s="423">
        <f t="shared" si="1"/>
        <v>0</v>
      </c>
      <c r="T21" s="423">
        <f>SUM(T7:T20)</f>
        <v>18458649.300058387</v>
      </c>
      <c r="U21" s="423">
        <f t="shared" si="1"/>
        <v>9032500.2297985014</v>
      </c>
      <c r="V21" s="429">
        <f t="shared" si="1"/>
        <v>27491149.52985689</v>
      </c>
    </row>
    <row r="22" spans="1:22">
      <c r="U22" s="448"/>
    </row>
    <row r="24" spans="1:22">
      <c r="A24" s="83"/>
      <c r="B24" s="83"/>
      <c r="C24" s="337"/>
      <c r="D24" s="337"/>
      <c r="E24" s="337"/>
    </row>
    <row r="25" spans="1:22">
      <c r="A25" s="338"/>
      <c r="B25" s="338"/>
      <c r="C25" s="83"/>
      <c r="D25" s="337"/>
      <c r="E25" s="337"/>
    </row>
    <row r="26" spans="1:22">
      <c r="A26" s="338"/>
      <c r="B26" s="339"/>
      <c r="C26" s="83"/>
      <c r="D26" s="337"/>
      <c r="E26" s="337"/>
    </row>
    <row r="27" spans="1:22">
      <c r="A27" s="338"/>
      <c r="B27" s="338"/>
      <c r="C27" s="83"/>
      <c r="D27" s="337"/>
      <c r="E27" s="337"/>
    </row>
    <row r="28" spans="1:22">
      <c r="A28" s="338"/>
      <c r="B28" s="339"/>
      <c r="C28" s="83"/>
      <c r="D28" s="337"/>
      <c r="E28" s="337"/>
    </row>
  </sheetData>
  <mergeCells count="5">
    <mergeCell ref="C5:L5"/>
    <mergeCell ref="M5:S5"/>
    <mergeCell ref="V5:V6"/>
    <mergeCell ref="T5:T6"/>
    <mergeCell ref="U5:U6"/>
  </mergeCells>
  <pageMargins left="0.7" right="0.7" top="0.75" bottom="0.75" header="0.3" footer="0.3"/>
  <pageSetup paperSize="9" scale="1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C12" sqref="C12"/>
      <selection pane="topRight" activeCell="C12" sqref="C12"/>
      <selection pane="bottomLeft" activeCell="C12" sqref="C12"/>
      <selection pane="bottomRight" activeCell="C31" sqref="C31"/>
    </sheetView>
  </sheetViews>
  <sheetFormatPr defaultColWidth="9.140625" defaultRowHeight="12.75"/>
  <cols>
    <col min="1" max="1" width="10.5703125" style="46" bestFit="1" customWidth="1"/>
    <col min="2" max="2" width="99" style="46" customWidth="1"/>
    <col min="3" max="3" width="16.28515625" style="46" customWidth="1"/>
    <col min="4" max="4" width="15.5703125" style="46" customWidth="1"/>
    <col min="5" max="5" width="17.7109375" style="46" customWidth="1"/>
    <col min="6" max="6" width="15.85546875" style="46" customWidth="1"/>
    <col min="7" max="7" width="18.5703125" style="46" customWidth="1"/>
    <col min="8" max="8" width="17" style="46" customWidth="1"/>
    <col min="9" max="9" width="9.5703125" style="5" bestFit="1" customWidth="1"/>
    <col min="10" max="16384" width="9.140625" style="5"/>
  </cols>
  <sheetData>
    <row r="1" spans="1:9">
      <c r="A1" s="46" t="s">
        <v>191</v>
      </c>
      <c r="B1" s="46" t="str">
        <f>Info!C2</f>
        <v>სს ”ლიბერთი ბანკი”</v>
      </c>
    </row>
    <row r="2" spans="1:9">
      <c r="A2" s="46" t="s">
        <v>192</v>
      </c>
      <c r="B2" s="59">
        <f>'1. key ratios'!B2</f>
        <v>43830</v>
      </c>
    </row>
    <row r="3" spans="1:9">
      <c r="B3" s="58"/>
    </row>
    <row r="4" spans="1:9" ht="13.5" thickBot="1">
      <c r="A4" s="46" t="s">
        <v>344</v>
      </c>
      <c r="B4" s="45" t="s">
        <v>366</v>
      </c>
    </row>
    <row r="5" spans="1:9">
      <c r="A5" s="21"/>
      <c r="B5" s="31"/>
      <c r="C5" s="469" t="s">
        <v>0</v>
      </c>
      <c r="D5" s="469" t="s">
        <v>1</v>
      </c>
      <c r="E5" s="469" t="s">
        <v>2</v>
      </c>
      <c r="F5" s="469" t="s">
        <v>3</v>
      </c>
      <c r="G5" s="470" t="s">
        <v>4</v>
      </c>
      <c r="H5" s="471" t="s">
        <v>5</v>
      </c>
      <c r="I5" s="7"/>
    </row>
    <row r="6" spans="1:9" ht="15" customHeight="1">
      <c r="A6" s="30"/>
      <c r="B6" s="6"/>
      <c r="C6" s="540" t="s">
        <v>358</v>
      </c>
      <c r="D6" s="544" t="s">
        <v>368</v>
      </c>
      <c r="E6" s="545"/>
      <c r="F6" s="540" t="s">
        <v>369</v>
      </c>
      <c r="G6" s="540" t="s">
        <v>370</v>
      </c>
      <c r="H6" s="542" t="s">
        <v>360</v>
      </c>
      <c r="I6" s="7"/>
    </row>
    <row r="7" spans="1:9" ht="72.75" customHeight="1">
      <c r="A7" s="30"/>
      <c r="B7" s="6"/>
      <c r="C7" s="541"/>
      <c r="D7" s="44" t="s">
        <v>361</v>
      </c>
      <c r="E7" s="44" t="s">
        <v>359</v>
      </c>
      <c r="F7" s="541"/>
      <c r="G7" s="541"/>
      <c r="H7" s="543"/>
      <c r="I7" s="7"/>
    </row>
    <row r="8" spans="1:9" ht="16.5" customHeight="1">
      <c r="A8" s="20">
        <v>1</v>
      </c>
      <c r="B8" s="19" t="s">
        <v>219</v>
      </c>
      <c r="C8" s="431">
        <v>300630060.59443998</v>
      </c>
      <c r="D8" s="432">
        <v>0</v>
      </c>
      <c r="E8" s="431">
        <v>0</v>
      </c>
      <c r="F8" s="431">
        <v>114008661.66444001</v>
      </c>
      <c r="G8" s="433">
        <v>114008661.66444001</v>
      </c>
      <c r="H8" s="435">
        <f>G8/(C8+E8)</f>
        <v>0.37923240756100407</v>
      </c>
    </row>
    <row r="9" spans="1:9" ht="12.75" customHeight="1">
      <c r="A9" s="20">
        <v>2</v>
      </c>
      <c r="B9" s="19" t="s">
        <v>220</v>
      </c>
      <c r="C9" s="431">
        <v>0</v>
      </c>
      <c r="D9" s="432">
        <v>0</v>
      </c>
      <c r="E9" s="431">
        <v>0</v>
      </c>
      <c r="F9" s="431">
        <v>0</v>
      </c>
      <c r="G9" s="433">
        <v>0</v>
      </c>
      <c r="H9" s="435" t="s">
        <v>496</v>
      </c>
    </row>
    <row r="10" spans="1:9">
      <c r="A10" s="20">
        <v>3</v>
      </c>
      <c r="B10" s="19" t="s">
        <v>221</v>
      </c>
      <c r="C10" s="431">
        <v>0</v>
      </c>
      <c r="D10" s="432">
        <v>0</v>
      </c>
      <c r="E10" s="431">
        <v>0</v>
      </c>
      <c r="F10" s="431">
        <v>0</v>
      </c>
      <c r="G10" s="433">
        <v>0</v>
      </c>
      <c r="H10" s="435" t="s">
        <v>496</v>
      </c>
    </row>
    <row r="11" spans="1:9">
      <c r="A11" s="20">
        <v>4</v>
      </c>
      <c r="B11" s="19" t="s">
        <v>222</v>
      </c>
      <c r="C11" s="431">
        <v>0</v>
      </c>
      <c r="D11" s="432">
        <v>0</v>
      </c>
      <c r="E11" s="431">
        <v>0</v>
      </c>
      <c r="F11" s="431">
        <v>0</v>
      </c>
      <c r="G11" s="433">
        <v>0</v>
      </c>
      <c r="H11" s="435" t="s">
        <v>496</v>
      </c>
    </row>
    <row r="12" spans="1:9">
      <c r="A12" s="20">
        <v>5</v>
      </c>
      <c r="B12" s="19" t="s">
        <v>223</v>
      </c>
      <c r="C12" s="431">
        <v>0</v>
      </c>
      <c r="D12" s="432">
        <v>0</v>
      </c>
      <c r="E12" s="431">
        <v>0</v>
      </c>
      <c r="F12" s="431">
        <v>0</v>
      </c>
      <c r="G12" s="433">
        <v>0</v>
      </c>
      <c r="H12" s="435" t="s">
        <v>496</v>
      </c>
    </row>
    <row r="13" spans="1:9">
      <c r="A13" s="20">
        <v>6</v>
      </c>
      <c r="B13" s="19" t="s">
        <v>224</v>
      </c>
      <c r="C13" s="431">
        <v>181228619.99832803</v>
      </c>
      <c r="D13" s="432">
        <v>0</v>
      </c>
      <c r="E13" s="431">
        <v>0</v>
      </c>
      <c r="F13" s="431">
        <v>49840551.570609376</v>
      </c>
      <c r="G13" s="433">
        <v>49840551.570609376</v>
      </c>
      <c r="H13" s="435">
        <f t="shared" ref="H13:H21" si="0">G13/(C13+E13)</f>
        <v>0.27501479386130728</v>
      </c>
    </row>
    <row r="14" spans="1:9">
      <c r="A14" s="20">
        <v>7</v>
      </c>
      <c r="B14" s="19" t="s">
        <v>74</v>
      </c>
      <c r="C14" s="431">
        <v>283109465.52677226</v>
      </c>
      <c r="D14" s="432">
        <v>79748083.770000011</v>
      </c>
      <c r="E14" s="431">
        <v>17171378.75</v>
      </c>
      <c r="F14" s="432">
        <v>300280844.27677226</v>
      </c>
      <c r="G14" s="434">
        <v>278417520.29921389</v>
      </c>
      <c r="H14" s="435">
        <f>G14/(C14+E14)</f>
        <v>0.92719041392661494</v>
      </c>
    </row>
    <row r="15" spans="1:9">
      <c r="A15" s="20">
        <v>8</v>
      </c>
      <c r="B15" s="19" t="s">
        <v>75</v>
      </c>
      <c r="C15" s="431">
        <v>741353059.82275724</v>
      </c>
      <c r="D15" s="432">
        <v>40387565.867604002</v>
      </c>
      <c r="E15" s="431">
        <v>14924712.651397999</v>
      </c>
      <c r="F15" s="432">
        <v>567208329.35561645</v>
      </c>
      <c r="G15" s="434">
        <v>562065349.26831794</v>
      </c>
      <c r="H15" s="435">
        <f t="shared" si="0"/>
        <v>0.74319961491070508</v>
      </c>
      <c r="I15" s="447"/>
    </row>
    <row r="16" spans="1:9">
      <c r="A16" s="20">
        <v>9</v>
      </c>
      <c r="B16" s="19" t="s">
        <v>76</v>
      </c>
      <c r="C16" s="431">
        <v>95402719.557095289</v>
      </c>
      <c r="D16" s="432">
        <v>0</v>
      </c>
      <c r="E16" s="431">
        <v>0</v>
      </c>
      <c r="F16" s="432">
        <v>33390951.84498335</v>
      </c>
      <c r="G16" s="434">
        <v>33390951.84498335</v>
      </c>
      <c r="H16" s="435">
        <f t="shared" si="0"/>
        <v>0.35</v>
      </c>
    </row>
    <row r="17" spans="1:8">
      <c r="A17" s="20">
        <v>10</v>
      </c>
      <c r="B17" s="19" t="s">
        <v>70</v>
      </c>
      <c r="C17" s="431">
        <v>4062517.2930000005</v>
      </c>
      <c r="D17" s="432">
        <v>0</v>
      </c>
      <c r="E17" s="431">
        <v>0</v>
      </c>
      <c r="F17" s="432">
        <v>4401013.0580000002</v>
      </c>
      <c r="G17" s="434">
        <v>4025627.2130000005</v>
      </c>
      <c r="H17" s="435">
        <f t="shared" si="0"/>
        <v>0.99091940357680097</v>
      </c>
    </row>
    <row r="18" spans="1:8">
      <c r="A18" s="20">
        <v>11</v>
      </c>
      <c r="B18" s="19" t="s">
        <v>71</v>
      </c>
      <c r="C18" s="431">
        <v>99986533.289147407</v>
      </c>
      <c r="D18" s="432">
        <v>0</v>
      </c>
      <c r="E18" s="431">
        <v>0</v>
      </c>
      <c r="F18" s="432">
        <v>143932156.76092282</v>
      </c>
      <c r="G18" s="434">
        <v>143822697.14092281</v>
      </c>
      <c r="H18" s="435">
        <f t="shared" si="0"/>
        <v>1.4384206793629619</v>
      </c>
    </row>
    <row r="19" spans="1:8">
      <c r="A19" s="20">
        <v>12</v>
      </c>
      <c r="B19" s="19" t="s">
        <v>72</v>
      </c>
      <c r="C19" s="431">
        <v>0</v>
      </c>
      <c r="D19" s="432">
        <v>0</v>
      </c>
      <c r="E19" s="431">
        <v>0</v>
      </c>
      <c r="F19" s="432">
        <v>0</v>
      </c>
      <c r="G19" s="434">
        <v>0</v>
      </c>
      <c r="H19" s="435" t="s">
        <v>496</v>
      </c>
    </row>
    <row r="20" spans="1:8">
      <c r="A20" s="20">
        <v>13</v>
      </c>
      <c r="B20" s="19" t="s">
        <v>73</v>
      </c>
      <c r="C20" s="431">
        <v>0</v>
      </c>
      <c r="D20" s="432">
        <v>0</v>
      </c>
      <c r="E20" s="431">
        <v>0</v>
      </c>
      <c r="F20" s="432">
        <v>0</v>
      </c>
      <c r="G20" s="434">
        <v>0</v>
      </c>
      <c r="H20" s="435" t="s">
        <v>496</v>
      </c>
    </row>
    <row r="21" spans="1:8">
      <c r="A21" s="20">
        <v>14</v>
      </c>
      <c r="B21" s="19" t="s">
        <v>252</v>
      </c>
      <c r="C21" s="431">
        <v>408422987.05800003</v>
      </c>
      <c r="D21" s="432">
        <v>0</v>
      </c>
      <c r="E21" s="431">
        <v>0</v>
      </c>
      <c r="F21" s="432">
        <v>192159188.77899998</v>
      </c>
      <c r="G21" s="434">
        <v>192159188.77899998</v>
      </c>
      <c r="H21" s="435">
        <f t="shared" si="0"/>
        <v>0.47049063071396496</v>
      </c>
    </row>
    <row r="22" spans="1:8" ht="13.5" thickBot="1">
      <c r="A22" s="32"/>
      <c r="B22" s="33" t="s">
        <v>69</v>
      </c>
      <c r="C22" s="43">
        <f>SUM(C8:C21)</f>
        <v>2114195963.1395402</v>
      </c>
      <c r="D22" s="43">
        <f>SUM(D8:D21)</f>
        <v>120135649.63760401</v>
      </c>
      <c r="E22" s="43">
        <f>SUM(E8:E21)</f>
        <v>32096091.401397999</v>
      </c>
      <c r="F22" s="43">
        <f>SUM(F8:F21)</f>
        <v>1405221697.3103442</v>
      </c>
      <c r="G22" s="43">
        <f>SUM(G8:G21)</f>
        <v>1377730547.7804875</v>
      </c>
      <c r="H22" s="436">
        <f>G22/(C22+E22)</f>
        <v>0.64191196387537519</v>
      </c>
    </row>
    <row r="24" spans="1:8">
      <c r="F24" s="446"/>
      <c r="G24" s="446"/>
    </row>
    <row r="28" spans="1:8" ht="10.5" customHeight="1"/>
  </sheetData>
  <mergeCells count="5">
    <mergeCell ref="C6:C7"/>
    <mergeCell ref="F6:F7"/>
    <mergeCell ref="G6:G7"/>
    <mergeCell ref="H6:H7"/>
    <mergeCell ref="D6:E6"/>
  </mergeCells>
  <pageMargins left="0.7" right="0.7" top="0.75" bottom="0.75" header="0.3" footer="0.3"/>
  <pageSetup scale="4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Normal="100" workbookViewId="0">
      <pane xSplit="2" ySplit="6" topLeftCell="C7" activePane="bottomRight" state="frozen"/>
      <selection activeCell="C12" sqref="C12"/>
      <selection pane="topRight" activeCell="C12" sqref="C12"/>
      <selection pane="bottomLeft" activeCell="C12" sqref="C12"/>
      <selection pane="bottomRight" activeCell="E34" sqref="E34"/>
    </sheetView>
  </sheetViews>
  <sheetFormatPr defaultColWidth="9.140625" defaultRowHeight="12.75"/>
  <cols>
    <col min="1" max="1" width="10.5703125" style="60" bestFit="1" customWidth="1"/>
    <col min="2" max="2" width="89.28515625" style="60" customWidth="1"/>
    <col min="3" max="11" width="12.7109375" style="60" customWidth="1"/>
    <col min="12" max="16384" width="9.140625" style="60"/>
  </cols>
  <sheetData>
    <row r="1" spans="1:11">
      <c r="A1" s="60" t="s">
        <v>191</v>
      </c>
      <c r="B1" s="60" t="str">
        <f>Info!C2</f>
        <v>სს ”ლიბერთი ბანკი”</v>
      </c>
    </row>
    <row r="2" spans="1:11">
      <c r="A2" s="60" t="s">
        <v>192</v>
      </c>
      <c r="B2" s="167">
        <f>'1. key ratios'!B2</f>
        <v>43830</v>
      </c>
      <c r="C2" s="70"/>
      <c r="D2" s="70"/>
    </row>
    <row r="3" spans="1:11">
      <c r="B3" s="70"/>
      <c r="C3" s="70"/>
      <c r="D3" s="70"/>
    </row>
    <row r="4" spans="1:11" ht="13.5" thickBot="1">
      <c r="A4" s="60" t="s">
        <v>399</v>
      </c>
      <c r="B4" s="168" t="s">
        <v>398</v>
      </c>
      <c r="C4" s="70"/>
      <c r="D4" s="70"/>
    </row>
    <row r="5" spans="1:11" ht="30" customHeight="1">
      <c r="A5" s="549"/>
      <c r="B5" s="550"/>
      <c r="C5" s="547" t="s">
        <v>433</v>
      </c>
      <c r="D5" s="547"/>
      <c r="E5" s="547"/>
      <c r="F5" s="547" t="s">
        <v>434</v>
      </c>
      <c r="G5" s="547"/>
      <c r="H5" s="547"/>
      <c r="I5" s="547" t="s">
        <v>435</v>
      </c>
      <c r="J5" s="547"/>
      <c r="K5" s="548"/>
    </row>
    <row r="6" spans="1:11">
      <c r="A6" s="169"/>
      <c r="B6" s="170"/>
      <c r="C6" s="481" t="s">
        <v>28</v>
      </c>
      <c r="D6" s="481" t="s">
        <v>98</v>
      </c>
      <c r="E6" s="481" t="s">
        <v>69</v>
      </c>
      <c r="F6" s="481" t="s">
        <v>28</v>
      </c>
      <c r="G6" s="481" t="s">
        <v>98</v>
      </c>
      <c r="H6" s="481" t="s">
        <v>69</v>
      </c>
      <c r="I6" s="481" t="s">
        <v>28</v>
      </c>
      <c r="J6" s="481" t="s">
        <v>98</v>
      </c>
      <c r="K6" s="171" t="s">
        <v>69</v>
      </c>
    </row>
    <row r="7" spans="1:11">
      <c r="A7" s="172" t="s">
        <v>378</v>
      </c>
      <c r="B7" s="173"/>
      <c r="C7" s="173"/>
      <c r="D7" s="173"/>
      <c r="E7" s="173"/>
      <c r="F7" s="173"/>
      <c r="G7" s="173"/>
      <c r="H7" s="173"/>
      <c r="I7" s="173"/>
      <c r="J7" s="173"/>
      <c r="K7" s="174"/>
    </row>
    <row r="8" spans="1:11">
      <c r="A8" s="175">
        <v>1</v>
      </c>
      <c r="B8" s="176" t="s">
        <v>378</v>
      </c>
      <c r="C8" s="194"/>
      <c r="D8" s="194"/>
      <c r="E8" s="194"/>
      <c r="F8" s="195">
        <v>369096715.30845708</v>
      </c>
      <c r="G8" s="195">
        <v>355342004.24746186</v>
      </c>
      <c r="H8" s="195">
        <v>724438719.55591965</v>
      </c>
      <c r="I8" s="195">
        <v>327702199.37715513</v>
      </c>
      <c r="J8" s="195">
        <v>171513784.28976959</v>
      </c>
      <c r="K8" s="196">
        <v>499215983.6669246</v>
      </c>
    </row>
    <row r="9" spans="1:11">
      <c r="A9" s="172" t="s">
        <v>379</v>
      </c>
      <c r="B9" s="173"/>
      <c r="C9" s="197"/>
      <c r="D9" s="197"/>
      <c r="E9" s="197"/>
      <c r="F9" s="197"/>
      <c r="G9" s="197"/>
      <c r="H9" s="197"/>
      <c r="I9" s="197"/>
      <c r="J9" s="197"/>
      <c r="K9" s="198"/>
    </row>
    <row r="10" spans="1:11">
      <c r="A10" s="177">
        <v>2</v>
      </c>
      <c r="B10" s="178" t="s">
        <v>380</v>
      </c>
      <c r="C10" s="199">
        <v>693618602.04037356</v>
      </c>
      <c r="D10" s="200">
        <v>323680520.92816609</v>
      </c>
      <c r="E10" s="200">
        <v>1017299122.9685401</v>
      </c>
      <c r="F10" s="200">
        <v>118580736.22478025</v>
      </c>
      <c r="G10" s="200">
        <v>77525352.24218154</v>
      </c>
      <c r="H10" s="200">
        <v>196106088.46696183</v>
      </c>
      <c r="I10" s="200">
        <v>26165574.357290104</v>
      </c>
      <c r="J10" s="200">
        <v>15208516.536094014</v>
      </c>
      <c r="K10" s="201">
        <v>41374090.893384136</v>
      </c>
    </row>
    <row r="11" spans="1:11">
      <c r="A11" s="177">
        <v>3</v>
      </c>
      <c r="B11" s="178" t="s">
        <v>381</v>
      </c>
      <c r="C11" s="199">
        <v>400548693.46939129</v>
      </c>
      <c r="D11" s="200">
        <v>268310760.74132222</v>
      </c>
      <c r="E11" s="200">
        <v>668859454.21071315</v>
      </c>
      <c r="F11" s="200">
        <v>181754698.12000275</v>
      </c>
      <c r="G11" s="200">
        <v>88216482.363637984</v>
      </c>
      <c r="H11" s="200">
        <v>269971180.48364079</v>
      </c>
      <c r="I11" s="200">
        <v>143944594.83461088</v>
      </c>
      <c r="J11" s="200">
        <v>77222306.078573272</v>
      </c>
      <c r="K11" s="201">
        <v>221166900.9131842</v>
      </c>
    </row>
    <row r="12" spans="1:11">
      <c r="A12" s="177">
        <v>4</v>
      </c>
      <c r="B12" s="178" t="s">
        <v>382</v>
      </c>
      <c r="C12" s="199">
        <v>0</v>
      </c>
      <c r="D12" s="200">
        <v>0</v>
      </c>
      <c r="E12" s="200">
        <v>0</v>
      </c>
      <c r="F12" s="200">
        <v>0</v>
      </c>
      <c r="G12" s="200">
        <v>0</v>
      </c>
      <c r="H12" s="200">
        <v>0</v>
      </c>
      <c r="I12" s="200">
        <v>0</v>
      </c>
      <c r="J12" s="200">
        <v>0</v>
      </c>
      <c r="K12" s="201">
        <v>0</v>
      </c>
    </row>
    <row r="13" spans="1:11">
      <c r="A13" s="177">
        <v>5</v>
      </c>
      <c r="B13" s="178" t="s">
        <v>383</v>
      </c>
      <c r="C13" s="199">
        <v>63437583.811466835</v>
      </c>
      <c r="D13" s="200">
        <v>0</v>
      </c>
      <c r="E13" s="200">
        <v>62748044.856994368</v>
      </c>
      <c r="F13" s="200">
        <v>0</v>
      </c>
      <c r="G13" s="200">
        <v>0</v>
      </c>
      <c r="H13" s="200">
        <v>0</v>
      </c>
      <c r="I13" s="200">
        <v>0</v>
      </c>
      <c r="J13" s="200">
        <v>0</v>
      </c>
      <c r="K13" s="201">
        <v>0</v>
      </c>
    </row>
    <row r="14" spans="1:11">
      <c r="A14" s="177">
        <v>6</v>
      </c>
      <c r="B14" s="178" t="s">
        <v>397</v>
      </c>
      <c r="C14" s="199">
        <v>38834625.712189846</v>
      </c>
      <c r="D14" s="200">
        <v>50897679.794347845</v>
      </c>
      <c r="E14" s="200">
        <v>89732305.506537631</v>
      </c>
      <c r="F14" s="200">
        <v>7962222.0029293476</v>
      </c>
      <c r="G14" s="200">
        <v>14228879.734244565</v>
      </c>
      <c r="H14" s="200">
        <v>22191101.737173922</v>
      </c>
      <c r="I14" s="200">
        <v>2230215.1034021736</v>
      </c>
      <c r="J14" s="200">
        <v>4692632.418820654</v>
      </c>
      <c r="K14" s="201">
        <v>6922847.5222228235</v>
      </c>
    </row>
    <row r="15" spans="1:11">
      <c r="A15" s="177">
        <v>7</v>
      </c>
      <c r="B15" s="178" t="s">
        <v>384</v>
      </c>
      <c r="C15" s="199">
        <v>66455231.767429225</v>
      </c>
      <c r="D15" s="200">
        <v>56795526.620164424</v>
      </c>
      <c r="E15" s="200">
        <v>123250758.38759366</v>
      </c>
      <c r="F15" s="200">
        <v>32333271.250705056</v>
      </c>
      <c r="G15" s="200">
        <v>7790706.8861793512</v>
      </c>
      <c r="H15" s="200">
        <v>40123978.136884421</v>
      </c>
      <c r="I15" s="200">
        <v>32271842.048743103</v>
      </c>
      <c r="J15" s="200">
        <v>8133367.0082880417</v>
      </c>
      <c r="K15" s="201">
        <v>40405209.05703117</v>
      </c>
    </row>
    <row r="16" spans="1:11">
      <c r="A16" s="177">
        <v>8</v>
      </c>
      <c r="B16" s="179" t="s">
        <v>385</v>
      </c>
      <c r="C16" s="199">
        <v>1262894736.8008509</v>
      </c>
      <c r="D16" s="200">
        <v>699684488.08400059</v>
      </c>
      <c r="E16" s="200">
        <v>1962579224.8848515</v>
      </c>
      <c r="F16" s="200">
        <v>340630927.5984174</v>
      </c>
      <c r="G16" s="200">
        <v>187761421.22624344</v>
      </c>
      <c r="H16" s="200">
        <v>528392348.82466102</v>
      </c>
      <c r="I16" s="200">
        <v>204612226.34404624</v>
      </c>
      <c r="J16" s="200">
        <v>105256822.04177597</v>
      </c>
      <c r="K16" s="201">
        <v>309869048.38582218</v>
      </c>
    </row>
    <row r="17" spans="1:11">
      <c r="A17" s="172" t="s">
        <v>386</v>
      </c>
      <c r="B17" s="173"/>
      <c r="C17" s="197"/>
      <c r="D17" s="197"/>
      <c r="E17" s="197"/>
      <c r="F17" s="197"/>
      <c r="G17" s="197"/>
      <c r="H17" s="197"/>
      <c r="I17" s="197"/>
      <c r="J17" s="197"/>
      <c r="K17" s="198"/>
    </row>
    <row r="18" spans="1:11">
      <c r="A18" s="177">
        <v>9</v>
      </c>
      <c r="B18" s="178" t="s">
        <v>387</v>
      </c>
      <c r="C18" s="199">
        <v>0</v>
      </c>
      <c r="D18" s="200">
        <v>0</v>
      </c>
      <c r="E18" s="200">
        <v>0</v>
      </c>
      <c r="F18" s="200">
        <v>0</v>
      </c>
      <c r="G18" s="200">
        <v>0</v>
      </c>
      <c r="H18" s="200">
        <v>0</v>
      </c>
      <c r="I18" s="200">
        <v>0</v>
      </c>
      <c r="J18" s="200">
        <v>0</v>
      </c>
      <c r="K18" s="201">
        <v>0</v>
      </c>
    </row>
    <row r="19" spans="1:11">
      <c r="A19" s="177">
        <v>10</v>
      </c>
      <c r="B19" s="178" t="s">
        <v>388</v>
      </c>
      <c r="C19" s="199">
        <v>908492275.33361387</v>
      </c>
      <c r="D19" s="200">
        <v>492226950.90513271</v>
      </c>
      <c r="E19" s="200">
        <v>1400719226.2387464</v>
      </c>
      <c r="F19" s="200">
        <v>75688997.846271738</v>
      </c>
      <c r="G19" s="200">
        <v>9732392.2388690971</v>
      </c>
      <c r="H19" s="200">
        <v>85421390.085140824</v>
      </c>
      <c r="I19" s="200">
        <v>116634351.45038582</v>
      </c>
      <c r="J19" s="200">
        <v>191954543.61200827</v>
      </c>
      <c r="K19" s="201">
        <v>308588895.06239414</v>
      </c>
    </row>
    <row r="20" spans="1:11">
      <c r="A20" s="177">
        <v>11</v>
      </c>
      <c r="B20" s="178" t="s">
        <v>389</v>
      </c>
      <c r="C20" s="199">
        <v>35496390.616228275</v>
      </c>
      <c r="D20" s="200">
        <v>58766491.512918502</v>
      </c>
      <c r="E20" s="200">
        <v>94262882.129146799</v>
      </c>
      <c r="F20" s="200">
        <v>728459.78001630434</v>
      </c>
      <c r="G20" s="200">
        <v>109709.91358510869</v>
      </c>
      <c r="H20" s="200">
        <v>838169.69360141305</v>
      </c>
      <c r="I20" s="200">
        <v>728652.44121195655</v>
      </c>
      <c r="J20" s="200">
        <v>557459.65804163052</v>
      </c>
      <c r="K20" s="201">
        <v>1286112.0992535872</v>
      </c>
    </row>
    <row r="21" spans="1:11" ht="13.5" thickBot="1">
      <c r="A21" s="76">
        <v>12</v>
      </c>
      <c r="B21" s="180" t="s">
        <v>390</v>
      </c>
      <c r="C21" s="202">
        <v>943988665.9498421</v>
      </c>
      <c r="D21" s="203">
        <v>550993442.41805124</v>
      </c>
      <c r="E21" s="202">
        <v>1494982108.3678932</v>
      </c>
      <c r="F21" s="203">
        <v>76417457.626288041</v>
      </c>
      <c r="G21" s="203">
        <v>9842102.1524542049</v>
      </c>
      <c r="H21" s="203">
        <v>86259559.778742239</v>
      </c>
      <c r="I21" s="203">
        <v>117363003.89159778</v>
      </c>
      <c r="J21" s="203">
        <v>192512003.2700499</v>
      </c>
      <c r="K21" s="204">
        <v>309875007.16164768</v>
      </c>
    </row>
    <row r="22" spans="1:11" ht="38.25" customHeight="1" thickBot="1">
      <c r="A22" s="181"/>
      <c r="B22" s="182"/>
      <c r="C22" s="182"/>
      <c r="D22" s="182"/>
      <c r="E22" s="182"/>
      <c r="F22" s="546" t="s">
        <v>391</v>
      </c>
      <c r="G22" s="547"/>
      <c r="H22" s="547"/>
      <c r="I22" s="546" t="s">
        <v>392</v>
      </c>
      <c r="J22" s="547"/>
      <c r="K22" s="548"/>
    </row>
    <row r="23" spans="1:11">
      <c r="A23" s="183">
        <v>13</v>
      </c>
      <c r="B23" s="184" t="s">
        <v>378</v>
      </c>
      <c r="C23" s="189"/>
      <c r="D23" s="189"/>
      <c r="E23" s="189"/>
      <c r="F23" s="485">
        <v>369096715.30845708</v>
      </c>
      <c r="G23" s="485">
        <v>355342004.24746186</v>
      </c>
      <c r="H23" s="485">
        <v>724438719.55591893</v>
      </c>
      <c r="I23" s="486">
        <v>327702199.37715513</v>
      </c>
      <c r="J23" s="486">
        <v>171513784.28976959</v>
      </c>
      <c r="K23" s="487">
        <v>499215983.66692472</v>
      </c>
    </row>
    <row r="24" spans="1:11" ht="13.5" thickBot="1">
      <c r="A24" s="185">
        <v>14</v>
      </c>
      <c r="B24" s="186" t="s">
        <v>393</v>
      </c>
      <c r="C24" s="190"/>
      <c r="D24" s="191"/>
      <c r="E24" s="192"/>
      <c r="F24" s="488">
        <v>264213469.97212934</v>
      </c>
      <c r="G24" s="488">
        <v>177919319.07378924</v>
      </c>
      <c r="H24" s="488">
        <v>442132789.04591876</v>
      </c>
      <c r="I24" s="488">
        <v>87249222.452448457</v>
      </c>
      <c r="J24" s="488">
        <v>26314205.510443993</v>
      </c>
      <c r="K24" s="489">
        <v>77467262.096455544</v>
      </c>
    </row>
    <row r="25" spans="1:11" ht="13.5" thickBot="1">
      <c r="A25" s="187">
        <v>15</v>
      </c>
      <c r="B25" s="188" t="s">
        <v>394</v>
      </c>
      <c r="C25" s="193"/>
      <c r="D25" s="193"/>
      <c r="E25" s="193"/>
      <c r="F25" s="490">
        <v>1.3969640357374338</v>
      </c>
      <c r="G25" s="490">
        <v>1.9972086566950571</v>
      </c>
      <c r="H25" s="490">
        <v>1.6385093743424683</v>
      </c>
      <c r="I25" s="490">
        <v>3.7559326050814437</v>
      </c>
      <c r="J25" s="490">
        <v>6.5179161203136653</v>
      </c>
      <c r="K25" s="491">
        <v>6.4442187597303242</v>
      </c>
    </row>
    <row r="28" spans="1:11" ht="38.25">
      <c r="B28" s="137" t="s">
        <v>432</v>
      </c>
      <c r="F28" s="205"/>
      <c r="G28" s="205"/>
      <c r="H28" s="205"/>
      <c r="I28" s="205"/>
      <c r="J28" s="205"/>
      <c r="K28" s="205"/>
    </row>
  </sheetData>
  <mergeCells count="6">
    <mergeCell ref="F22:H22"/>
    <mergeCell ref="I22:K22"/>
    <mergeCell ref="A5:B5"/>
    <mergeCell ref="C5:E5"/>
    <mergeCell ref="F5:H5"/>
    <mergeCell ref="I5:K5"/>
  </mergeCells>
  <pageMargins left="0.7" right="0.7" top="0.75" bottom="0.75" header="0.3" footer="0.3"/>
  <pageSetup paperSize="9" scale="4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7"/>
  <sheetViews>
    <sheetView zoomScaleNormal="100" workbookViewId="0">
      <pane xSplit="1" ySplit="5" topLeftCell="B6" activePane="bottomRight" state="frozen"/>
      <selection activeCell="C12" sqref="C12"/>
      <selection pane="topRight" activeCell="C12" sqref="C12"/>
      <selection pane="bottomLeft" activeCell="C12" sqref="C12"/>
      <selection pane="bottomRight" activeCell="G34" sqref="G34"/>
    </sheetView>
  </sheetViews>
  <sheetFormatPr defaultColWidth="9.140625" defaultRowHeight="12.75"/>
  <cols>
    <col min="1" max="1" width="10.5703125" style="60" bestFit="1" customWidth="1"/>
    <col min="2" max="2" width="52" style="60" customWidth="1"/>
    <col min="3" max="3" width="14.7109375" style="60" customWidth="1"/>
    <col min="4" max="4" width="11.85546875" style="60" customWidth="1"/>
    <col min="5" max="5" width="13.28515625" style="60" customWidth="1"/>
    <col min="6" max="10" width="10.7109375" style="60" customWidth="1"/>
    <col min="11" max="11" width="12" style="60" customWidth="1"/>
    <col min="12" max="12" width="10.7109375" style="60" customWidth="1"/>
    <col min="13" max="13" width="11.28515625" style="60" customWidth="1"/>
    <col min="14" max="14" width="25.28515625" style="60" customWidth="1"/>
    <col min="15" max="16384" width="9.140625" style="128"/>
  </cols>
  <sheetData>
    <row r="1" spans="1:14">
      <c r="A1" s="70" t="s">
        <v>191</v>
      </c>
      <c r="B1" s="60" t="str">
        <f>Info!C2</f>
        <v>სს ”ლიბერთი ბანკი”</v>
      </c>
    </row>
    <row r="2" spans="1:14" ht="14.25" customHeight="1">
      <c r="A2" s="60" t="s">
        <v>192</v>
      </c>
      <c r="B2" s="61">
        <f>'1. key ratios'!B2</f>
        <v>43830</v>
      </c>
    </row>
    <row r="3" spans="1:14" ht="14.25" customHeight="1"/>
    <row r="4" spans="1:14" ht="13.5" thickBot="1">
      <c r="A4" s="60" t="s">
        <v>345</v>
      </c>
      <c r="B4" s="87" t="s">
        <v>78</v>
      </c>
    </row>
    <row r="5" spans="1:14" s="344" customFormat="1">
      <c r="A5" s="340"/>
      <c r="B5" s="341"/>
      <c r="C5" s="342" t="s">
        <v>0</v>
      </c>
      <c r="D5" s="342" t="s">
        <v>1</v>
      </c>
      <c r="E5" s="342" t="s">
        <v>2</v>
      </c>
      <c r="F5" s="342" t="s">
        <v>3</v>
      </c>
      <c r="G5" s="342" t="s">
        <v>4</v>
      </c>
      <c r="H5" s="342" t="s">
        <v>5</v>
      </c>
      <c r="I5" s="342" t="s">
        <v>241</v>
      </c>
      <c r="J5" s="342" t="s">
        <v>242</v>
      </c>
      <c r="K5" s="342" t="s">
        <v>243</v>
      </c>
      <c r="L5" s="342" t="s">
        <v>244</v>
      </c>
      <c r="M5" s="342" t="s">
        <v>245</v>
      </c>
      <c r="N5" s="343" t="s">
        <v>246</v>
      </c>
    </row>
    <row r="6" spans="1:14" ht="59.25" customHeight="1">
      <c r="A6" s="345"/>
      <c r="B6" s="346"/>
      <c r="C6" s="332" t="s">
        <v>88</v>
      </c>
      <c r="D6" s="347" t="s">
        <v>77</v>
      </c>
      <c r="E6" s="348" t="s">
        <v>87</v>
      </c>
      <c r="F6" s="349">
        <v>0</v>
      </c>
      <c r="G6" s="349">
        <v>0.2</v>
      </c>
      <c r="H6" s="349">
        <v>0.35</v>
      </c>
      <c r="I6" s="349">
        <v>0.5</v>
      </c>
      <c r="J6" s="349">
        <v>0.75</v>
      </c>
      <c r="K6" s="349">
        <v>1</v>
      </c>
      <c r="L6" s="349">
        <v>1.5</v>
      </c>
      <c r="M6" s="349">
        <v>2.5</v>
      </c>
      <c r="N6" s="350" t="s">
        <v>78</v>
      </c>
    </row>
    <row r="7" spans="1:14">
      <c r="A7" s="334">
        <v>1</v>
      </c>
      <c r="B7" s="351" t="s">
        <v>79</v>
      </c>
      <c r="C7" s="438">
        <f>SUM(C8:C13)</f>
        <v>261457691</v>
      </c>
      <c r="D7" s="346"/>
      <c r="E7" s="438">
        <f t="shared" ref="E7:M7" si="0">SUM(E8:E13)</f>
        <v>12806248.960000001</v>
      </c>
      <c r="F7" s="438">
        <f>SUM(F8:F13)</f>
        <v>0</v>
      </c>
      <c r="G7" s="438">
        <f t="shared" si="0"/>
        <v>0</v>
      </c>
      <c r="H7" s="438">
        <f t="shared" si="0"/>
        <v>0</v>
      </c>
      <c r="I7" s="438">
        <f t="shared" si="0"/>
        <v>0</v>
      </c>
      <c r="J7" s="438">
        <f t="shared" si="0"/>
        <v>0</v>
      </c>
      <c r="K7" s="438">
        <f t="shared" si="0"/>
        <v>12806248.960000001</v>
      </c>
      <c r="L7" s="438">
        <f t="shared" si="0"/>
        <v>0</v>
      </c>
      <c r="M7" s="438">
        <f t="shared" si="0"/>
        <v>0</v>
      </c>
      <c r="N7" s="440">
        <f>SUM(N8:N13)</f>
        <v>12806248.960000001</v>
      </c>
    </row>
    <row r="8" spans="1:14">
      <c r="A8" s="334">
        <v>1.1000000000000001</v>
      </c>
      <c r="B8" s="279" t="s">
        <v>80</v>
      </c>
      <c r="C8" s="437">
        <v>192284707</v>
      </c>
      <c r="D8" s="352">
        <v>0.02</v>
      </c>
      <c r="E8" s="438">
        <f>C8*D8</f>
        <v>3845694.14</v>
      </c>
      <c r="F8" s="437"/>
      <c r="G8" s="437"/>
      <c r="H8" s="437"/>
      <c r="I8" s="437"/>
      <c r="J8" s="437"/>
      <c r="K8" s="437">
        <v>3845694.14</v>
      </c>
      <c r="L8" s="437"/>
      <c r="M8" s="437"/>
      <c r="N8" s="440">
        <f>SUMPRODUCT($F$6:$M$6,F8:M8)</f>
        <v>3845694.14</v>
      </c>
    </row>
    <row r="9" spans="1:14">
      <c r="A9" s="334">
        <v>1.2</v>
      </c>
      <c r="B9" s="279" t="s">
        <v>81</v>
      </c>
      <c r="C9" s="437">
        <v>5735400</v>
      </c>
      <c r="D9" s="352">
        <v>0.05</v>
      </c>
      <c r="E9" s="438">
        <f>C9*D9</f>
        <v>286770</v>
      </c>
      <c r="F9" s="437"/>
      <c r="G9" s="437"/>
      <c r="H9" s="437"/>
      <c r="I9" s="437"/>
      <c r="J9" s="437"/>
      <c r="K9" s="437">
        <v>286770</v>
      </c>
      <c r="L9" s="437"/>
      <c r="M9" s="437"/>
      <c r="N9" s="440">
        <f t="shared" ref="N9:N12" si="1">SUMPRODUCT($F$6:$M$6,F9:M9)</f>
        <v>286770</v>
      </c>
    </row>
    <row r="10" spans="1:14">
      <c r="A10" s="334">
        <v>1.3</v>
      </c>
      <c r="B10" s="279" t="s">
        <v>82</v>
      </c>
      <c r="C10" s="437">
        <v>0</v>
      </c>
      <c r="D10" s="352">
        <v>0.08</v>
      </c>
      <c r="E10" s="438">
        <f>C10*D10</f>
        <v>0</v>
      </c>
      <c r="F10" s="437"/>
      <c r="G10" s="437"/>
      <c r="H10" s="437"/>
      <c r="I10" s="437"/>
      <c r="J10" s="437"/>
      <c r="K10" s="437">
        <v>0</v>
      </c>
      <c r="L10" s="437"/>
      <c r="M10" s="437"/>
      <c r="N10" s="440">
        <f>SUMPRODUCT($F$6:$M$6,F10:M10)</f>
        <v>0</v>
      </c>
    </row>
    <row r="11" spans="1:14">
      <c r="A11" s="334">
        <v>1.4</v>
      </c>
      <c r="B11" s="279" t="s">
        <v>83</v>
      </c>
      <c r="C11" s="437">
        <v>6915898</v>
      </c>
      <c r="D11" s="352">
        <v>0.11</v>
      </c>
      <c r="E11" s="438">
        <f>C11*D11</f>
        <v>760748.78</v>
      </c>
      <c r="F11" s="437"/>
      <c r="G11" s="437"/>
      <c r="H11" s="437"/>
      <c r="I11" s="437"/>
      <c r="J11" s="437"/>
      <c r="K11" s="437">
        <v>760748.78</v>
      </c>
      <c r="L11" s="437"/>
      <c r="M11" s="437"/>
      <c r="N11" s="440">
        <f t="shared" si="1"/>
        <v>760748.78</v>
      </c>
    </row>
    <row r="12" spans="1:14">
      <c r="A12" s="334">
        <v>1.5</v>
      </c>
      <c r="B12" s="279" t="s">
        <v>84</v>
      </c>
      <c r="C12" s="437">
        <v>56521686</v>
      </c>
      <c r="D12" s="352">
        <v>0.14000000000000001</v>
      </c>
      <c r="E12" s="438">
        <f>C12*D12</f>
        <v>7913036.040000001</v>
      </c>
      <c r="F12" s="437"/>
      <c r="G12" s="437"/>
      <c r="H12" s="437"/>
      <c r="I12" s="437"/>
      <c r="J12" s="437"/>
      <c r="K12" s="437">
        <v>7913036.040000001</v>
      </c>
      <c r="L12" s="437"/>
      <c r="M12" s="437"/>
      <c r="N12" s="440">
        <f t="shared" si="1"/>
        <v>7913036.040000001</v>
      </c>
    </row>
    <row r="13" spans="1:14">
      <c r="A13" s="334">
        <v>1.6</v>
      </c>
      <c r="B13" s="283" t="s">
        <v>85</v>
      </c>
      <c r="C13" s="437">
        <v>0</v>
      </c>
      <c r="D13" s="353"/>
      <c r="E13" s="437"/>
      <c r="F13" s="437"/>
      <c r="G13" s="437"/>
      <c r="H13" s="437"/>
      <c r="I13" s="437"/>
      <c r="J13" s="437"/>
      <c r="K13" s="437">
        <v>0</v>
      </c>
      <c r="L13" s="437"/>
      <c r="M13" s="437"/>
      <c r="N13" s="440">
        <f>SUMPRODUCT($F$6:$M$6,F13:M13)</f>
        <v>0</v>
      </c>
    </row>
    <row r="14" spans="1:14" ht="25.5">
      <c r="A14" s="334">
        <v>2</v>
      </c>
      <c r="B14" s="354" t="s">
        <v>86</v>
      </c>
      <c r="C14" s="438">
        <f>SUM(C15:C20)</f>
        <v>0</v>
      </c>
      <c r="D14" s="346"/>
      <c r="E14" s="438">
        <f t="shared" ref="E14:M14" si="2">SUM(E15:E20)</f>
        <v>0</v>
      </c>
      <c r="F14" s="437">
        <f>SUM(F15:F20)</f>
        <v>0</v>
      </c>
      <c r="G14" s="437">
        <f t="shared" si="2"/>
        <v>0</v>
      </c>
      <c r="H14" s="437">
        <f t="shared" si="2"/>
        <v>0</v>
      </c>
      <c r="I14" s="437">
        <f t="shared" si="2"/>
        <v>0</v>
      </c>
      <c r="J14" s="437">
        <f t="shared" si="2"/>
        <v>0</v>
      </c>
      <c r="K14" s="437">
        <f t="shared" si="2"/>
        <v>0</v>
      </c>
      <c r="L14" s="437">
        <f t="shared" si="2"/>
        <v>0</v>
      </c>
      <c r="M14" s="437">
        <f t="shared" si="2"/>
        <v>0</v>
      </c>
      <c r="N14" s="440">
        <f>SUM(N15:N20)</f>
        <v>0</v>
      </c>
    </row>
    <row r="15" spans="1:14">
      <c r="A15" s="334">
        <v>2.1</v>
      </c>
      <c r="B15" s="283" t="s">
        <v>80</v>
      </c>
      <c r="C15" s="437">
        <v>0</v>
      </c>
      <c r="D15" s="352">
        <v>5.0000000000000001E-3</v>
      </c>
      <c r="E15" s="438">
        <f>C15*D15</f>
        <v>0</v>
      </c>
      <c r="F15" s="437">
        <v>0</v>
      </c>
      <c r="G15" s="437">
        <v>0</v>
      </c>
      <c r="H15" s="437">
        <v>0</v>
      </c>
      <c r="I15" s="437">
        <v>0</v>
      </c>
      <c r="J15" s="437">
        <v>0</v>
      </c>
      <c r="K15" s="437">
        <v>0</v>
      </c>
      <c r="L15" s="437">
        <v>0</v>
      </c>
      <c r="M15" s="437">
        <v>0</v>
      </c>
      <c r="N15" s="440">
        <f>SUMPRODUCT($F$6:$M$6,F15:M15)</f>
        <v>0</v>
      </c>
    </row>
    <row r="16" spans="1:14">
      <c r="A16" s="334">
        <v>2.2000000000000002</v>
      </c>
      <c r="B16" s="283" t="s">
        <v>81</v>
      </c>
      <c r="C16" s="437">
        <v>0</v>
      </c>
      <c r="D16" s="352">
        <v>0.01</v>
      </c>
      <c r="E16" s="438">
        <f>C16*D16</f>
        <v>0</v>
      </c>
      <c r="F16" s="437">
        <v>0</v>
      </c>
      <c r="G16" s="437">
        <v>0</v>
      </c>
      <c r="H16" s="437">
        <v>0</v>
      </c>
      <c r="I16" s="437">
        <v>0</v>
      </c>
      <c r="J16" s="437">
        <v>0</v>
      </c>
      <c r="K16" s="437">
        <v>0</v>
      </c>
      <c r="L16" s="437">
        <v>0</v>
      </c>
      <c r="M16" s="437">
        <v>0</v>
      </c>
      <c r="N16" s="440">
        <f t="shared" ref="N16:N20" si="3">SUMPRODUCT($F$6:$M$6,F16:M16)</f>
        <v>0</v>
      </c>
    </row>
    <row r="17" spans="1:14">
      <c r="A17" s="334">
        <v>2.2999999999999998</v>
      </c>
      <c r="B17" s="283" t="s">
        <v>82</v>
      </c>
      <c r="C17" s="437">
        <v>0</v>
      </c>
      <c r="D17" s="352">
        <v>0.02</v>
      </c>
      <c r="E17" s="438">
        <f>C17*D17</f>
        <v>0</v>
      </c>
      <c r="F17" s="437">
        <v>0</v>
      </c>
      <c r="G17" s="437">
        <v>0</v>
      </c>
      <c r="H17" s="437">
        <v>0</v>
      </c>
      <c r="I17" s="437">
        <v>0</v>
      </c>
      <c r="J17" s="437">
        <v>0</v>
      </c>
      <c r="K17" s="437">
        <v>0</v>
      </c>
      <c r="L17" s="437">
        <v>0</v>
      </c>
      <c r="M17" s="437">
        <v>0</v>
      </c>
      <c r="N17" s="440">
        <f t="shared" si="3"/>
        <v>0</v>
      </c>
    </row>
    <row r="18" spans="1:14">
      <c r="A18" s="334">
        <v>2.4</v>
      </c>
      <c r="B18" s="283" t="s">
        <v>83</v>
      </c>
      <c r="C18" s="437">
        <v>0</v>
      </c>
      <c r="D18" s="352">
        <v>0.03</v>
      </c>
      <c r="E18" s="438">
        <f>C18*D18</f>
        <v>0</v>
      </c>
      <c r="F18" s="437">
        <v>0</v>
      </c>
      <c r="G18" s="437">
        <v>0</v>
      </c>
      <c r="H18" s="437">
        <v>0</v>
      </c>
      <c r="I18" s="437">
        <v>0</v>
      </c>
      <c r="J18" s="437">
        <v>0</v>
      </c>
      <c r="K18" s="437">
        <v>0</v>
      </c>
      <c r="L18" s="437">
        <v>0</v>
      </c>
      <c r="M18" s="437">
        <v>0</v>
      </c>
      <c r="N18" s="440">
        <f t="shared" si="3"/>
        <v>0</v>
      </c>
    </row>
    <row r="19" spans="1:14">
      <c r="A19" s="334">
        <v>2.5</v>
      </c>
      <c r="B19" s="283" t="s">
        <v>84</v>
      </c>
      <c r="C19" s="437">
        <v>0</v>
      </c>
      <c r="D19" s="352">
        <v>0.04</v>
      </c>
      <c r="E19" s="438">
        <f>C19*D19</f>
        <v>0</v>
      </c>
      <c r="F19" s="437">
        <v>0</v>
      </c>
      <c r="G19" s="437">
        <v>0</v>
      </c>
      <c r="H19" s="437">
        <v>0</v>
      </c>
      <c r="I19" s="437">
        <v>0</v>
      </c>
      <c r="J19" s="437">
        <v>0</v>
      </c>
      <c r="K19" s="437">
        <v>0</v>
      </c>
      <c r="L19" s="437">
        <v>0</v>
      </c>
      <c r="M19" s="437">
        <v>0</v>
      </c>
      <c r="N19" s="440">
        <f t="shared" si="3"/>
        <v>0</v>
      </c>
    </row>
    <row r="20" spans="1:14">
      <c r="A20" s="334">
        <v>2.6</v>
      </c>
      <c r="B20" s="283" t="s">
        <v>85</v>
      </c>
      <c r="C20" s="437">
        <v>0</v>
      </c>
      <c r="D20" s="353"/>
      <c r="E20" s="441"/>
      <c r="F20" s="437">
        <v>0</v>
      </c>
      <c r="G20" s="437">
        <v>0</v>
      </c>
      <c r="H20" s="437">
        <v>0</v>
      </c>
      <c r="I20" s="437">
        <v>0</v>
      </c>
      <c r="J20" s="437">
        <v>0</v>
      </c>
      <c r="K20" s="437">
        <v>0</v>
      </c>
      <c r="L20" s="437">
        <v>0</v>
      </c>
      <c r="M20" s="437">
        <v>0</v>
      </c>
      <c r="N20" s="440">
        <f t="shared" si="3"/>
        <v>0</v>
      </c>
    </row>
    <row r="21" spans="1:14" ht="13.5" thickBot="1">
      <c r="A21" s="355">
        <v>3</v>
      </c>
      <c r="B21" s="324" t="s">
        <v>69</v>
      </c>
      <c r="C21" s="439">
        <f>C14+C7</f>
        <v>261457691</v>
      </c>
      <c r="D21" s="356"/>
      <c r="E21" s="439">
        <f>E14+E7</f>
        <v>12806248.960000001</v>
      </c>
      <c r="F21" s="442">
        <f>F7+F14</f>
        <v>0</v>
      </c>
      <c r="G21" s="442">
        <f t="shared" ref="G21:L21" si="4">G7+G14</f>
        <v>0</v>
      </c>
      <c r="H21" s="442">
        <f t="shared" si="4"/>
        <v>0</v>
      </c>
      <c r="I21" s="442">
        <f t="shared" si="4"/>
        <v>0</v>
      </c>
      <c r="J21" s="442">
        <f t="shared" si="4"/>
        <v>0</v>
      </c>
      <c r="K21" s="442">
        <f>K7+K14</f>
        <v>12806248.960000001</v>
      </c>
      <c r="L21" s="442">
        <f t="shared" si="4"/>
        <v>0</v>
      </c>
      <c r="M21" s="442">
        <f>M7+M14</f>
        <v>0</v>
      </c>
      <c r="N21" s="443">
        <f>N14+N7</f>
        <v>12806248.960000001</v>
      </c>
    </row>
    <row r="22" spans="1:14">
      <c r="E22" s="113"/>
      <c r="F22" s="113"/>
      <c r="G22" s="113"/>
      <c r="H22" s="113"/>
      <c r="I22" s="113"/>
      <c r="J22" s="113"/>
      <c r="K22" s="113"/>
      <c r="L22" s="113"/>
      <c r="M22" s="113"/>
    </row>
    <row r="23" spans="1:14" ht="15">
      <c r="C23"/>
      <c r="D23"/>
    </row>
    <row r="24" spans="1:14" ht="15">
      <c r="C24"/>
      <c r="D24"/>
    </row>
    <row r="25" spans="1:14" ht="15">
      <c r="C25"/>
      <c r="D25"/>
    </row>
    <row r="26" spans="1:14" ht="15">
      <c r="C26"/>
      <c r="D26"/>
    </row>
    <row r="27" spans="1:14" ht="15">
      <c r="C27"/>
      <c r="D27"/>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pageSetup scale="3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topLeftCell="A13" zoomScaleNormal="100" workbookViewId="0">
      <selection activeCell="H41" sqref="H41"/>
    </sheetView>
  </sheetViews>
  <sheetFormatPr defaultRowHeight="15"/>
  <cols>
    <col min="1" max="1" width="11.42578125" style="88" customWidth="1"/>
    <col min="2" max="2" width="72" style="263" customWidth="1"/>
    <col min="3" max="3" width="15.5703125" style="88" customWidth="1"/>
    <col min="4" max="16384" width="9.140625" style="88"/>
  </cols>
  <sheetData>
    <row r="1" spans="1:3">
      <c r="A1" s="60" t="s">
        <v>191</v>
      </c>
      <c r="B1" s="88" t="str">
        <f>Info!C2</f>
        <v>სს ”ლიბერთი ბანკი”</v>
      </c>
    </row>
    <row r="2" spans="1:3">
      <c r="A2" s="60" t="s">
        <v>192</v>
      </c>
      <c r="B2" s="357">
        <f>'1. key ratios'!B2</f>
        <v>43830</v>
      </c>
    </row>
    <row r="3" spans="1:3">
      <c r="A3" s="60"/>
      <c r="B3" s="88"/>
    </row>
    <row r="4" spans="1:3">
      <c r="A4" s="60" t="s">
        <v>477</v>
      </c>
      <c r="B4" s="88" t="s">
        <v>436</v>
      </c>
    </row>
    <row r="5" spans="1:3">
      <c r="A5" s="358"/>
      <c r="B5" s="358" t="s">
        <v>437</v>
      </c>
      <c r="C5" s="359"/>
    </row>
    <row r="6" spans="1:3">
      <c r="A6" s="360">
        <v>1</v>
      </c>
      <c r="B6" s="361" t="s">
        <v>437</v>
      </c>
      <c r="C6" s="472">
        <v>2166969081.9695401</v>
      </c>
    </row>
    <row r="7" spans="1:3">
      <c r="A7" s="360">
        <v>2</v>
      </c>
      <c r="B7" s="361" t="s">
        <v>438</v>
      </c>
      <c r="C7" s="472">
        <v>-83641675.473731399</v>
      </c>
    </row>
    <row r="8" spans="1:3">
      <c r="A8" s="362">
        <v>3</v>
      </c>
      <c r="B8" s="363" t="s">
        <v>439</v>
      </c>
      <c r="C8" s="473">
        <f>C6+C7</f>
        <v>2083327406.4958086</v>
      </c>
    </row>
    <row r="9" spans="1:3">
      <c r="A9" s="364"/>
      <c r="B9" s="364" t="s">
        <v>440</v>
      </c>
      <c r="C9" s="474"/>
    </row>
    <row r="10" spans="1:3">
      <c r="A10" s="360">
        <v>4</v>
      </c>
      <c r="B10" s="365" t="s">
        <v>441</v>
      </c>
      <c r="C10" s="472"/>
    </row>
    <row r="11" spans="1:3">
      <c r="A11" s="360">
        <v>5</v>
      </c>
      <c r="B11" s="366" t="s">
        <v>442</v>
      </c>
      <c r="C11" s="472"/>
    </row>
    <row r="12" spans="1:3">
      <c r="A12" s="360" t="s">
        <v>443</v>
      </c>
      <c r="B12" s="361" t="s">
        <v>444</v>
      </c>
      <c r="C12" s="473">
        <v>12806248.960000001</v>
      </c>
    </row>
    <row r="13" spans="1:3">
      <c r="A13" s="367">
        <v>6</v>
      </c>
      <c r="B13" s="368" t="s">
        <v>445</v>
      </c>
      <c r="C13" s="472"/>
    </row>
    <row r="14" spans="1:3">
      <c r="A14" s="367">
        <v>7</v>
      </c>
      <c r="B14" s="369" t="s">
        <v>446</v>
      </c>
      <c r="C14" s="472"/>
    </row>
    <row r="15" spans="1:3">
      <c r="A15" s="370">
        <v>8</v>
      </c>
      <c r="B15" s="361" t="s">
        <v>447</v>
      </c>
      <c r="C15" s="472"/>
    </row>
    <row r="16" spans="1:3" ht="24">
      <c r="A16" s="367">
        <v>9</v>
      </c>
      <c r="B16" s="369" t="s">
        <v>448</v>
      </c>
      <c r="C16" s="472"/>
    </row>
    <row r="17" spans="1:3">
      <c r="A17" s="367">
        <v>10</v>
      </c>
      <c r="B17" s="369" t="s">
        <v>449</v>
      </c>
      <c r="C17" s="472"/>
    </row>
    <row r="18" spans="1:3">
      <c r="A18" s="362">
        <v>11</v>
      </c>
      <c r="B18" s="371" t="s">
        <v>450</v>
      </c>
      <c r="C18" s="473">
        <f>SUM(C10:C17)</f>
        <v>12806248.960000001</v>
      </c>
    </row>
    <row r="19" spans="1:3">
      <c r="A19" s="364"/>
      <c r="B19" s="364" t="s">
        <v>451</v>
      </c>
      <c r="C19" s="475"/>
    </row>
    <row r="20" spans="1:3">
      <c r="A20" s="367">
        <v>12</v>
      </c>
      <c r="B20" s="365" t="s">
        <v>452</v>
      </c>
      <c r="C20" s="472"/>
    </row>
    <row r="21" spans="1:3">
      <c r="A21" s="367">
        <v>13</v>
      </c>
      <c r="B21" s="365" t="s">
        <v>453</v>
      </c>
      <c r="C21" s="472"/>
    </row>
    <row r="22" spans="1:3">
      <c r="A22" s="367">
        <v>14</v>
      </c>
      <c r="B22" s="365" t="s">
        <v>454</v>
      </c>
      <c r="C22" s="472"/>
    </row>
    <row r="23" spans="1:3" ht="24">
      <c r="A23" s="367" t="s">
        <v>455</v>
      </c>
      <c r="B23" s="365" t="s">
        <v>456</v>
      </c>
      <c r="C23" s="472"/>
    </row>
    <row r="24" spans="1:3">
      <c r="A24" s="367">
        <v>15</v>
      </c>
      <c r="B24" s="365" t="s">
        <v>457</v>
      </c>
      <c r="C24" s="472"/>
    </row>
    <row r="25" spans="1:3">
      <c r="A25" s="367" t="s">
        <v>458</v>
      </c>
      <c r="B25" s="361" t="s">
        <v>459</v>
      </c>
      <c r="C25" s="472"/>
    </row>
    <row r="26" spans="1:3">
      <c r="A26" s="362">
        <v>16</v>
      </c>
      <c r="B26" s="371" t="s">
        <v>460</v>
      </c>
      <c r="C26" s="473">
        <f>SUM(C20:C25)</f>
        <v>0</v>
      </c>
    </row>
    <row r="27" spans="1:3">
      <c r="A27" s="364"/>
      <c r="B27" s="364" t="s">
        <v>461</v>
      </c>
      <c r="C27" s="474"/>
    </row>
    <row r="28" spans="1:3">
      <c r="A28" s="360">
        <v>17</v>
      </c>
      <c r="B28" s="361" t="s">
        <v>462</v>
      </c>
      <c r="C28" s="472">
        <v>120135649.63760401</v>
      </c>
    </row>
    <row r="29" spans="1:3">
      <c r="A29" s="360">
        <v>18</v>
      </c>
      <c r="B29" s="361" t="s">
        <v>463</v>
      </c>
      <c r="C29" s="472">
        <v>-94187494.594206005</v>
      </c>
    </row>
    <row r="30" spans="1:3">
      <c r="A30" s="362">
        <v>19</v>
      </c>
      <c r="B30" s="371" t="s">
        <v>464</v>
      </c>
      <c r="C30" s="473">
        <f>C28+C29</f>
        <v>25948155.043398008</v>
      </c>
    </row>
    <row r="31" spans="1:3">
      <c r="A31" s="372"/>
      <c r="B31" s="364" t="s">
        <v>465</v>
      </c>
      <c r="C31" s="474"/>
    </row>
    <row r="32" spans="1:3">
      <c r="A32" s="360" t="s">
        <v>466</v>
      </c>
      <c r="B32" s="365" t="s">
        <v>467</v>
      </c>
      <c r="C32" s="476"/>
    </row>
    <row r="33" spans="1:3">
      <c r="A33" s="360" t="s">
        <v>468</v>
      </c>
      <c r="B33" s="366" t="s">
        <v>469</v>
      </c>
      <c r="C33" s="476"/>
    </row>
    <row r="34" spans="1:3">
      <c r="A34" s="364"/>
      <c r="B34" s="364" t="s">
        <v>470</v>
      </c>
      <c r="C34" s="474"/>
    </row>
    <row r="35" spans="1:3">
      <c r="A35" s="362">
        <v>20</v>
      </c>
      <c r="B35" s="371" t="s">
        <v>90</v>
      </c>
      <c r="C35" s="473">
        <v>219924482.5262686</v>
      </c>
    </row>
    <row r="36" spans="1:3">
      <c r="A36" s="362">
        <v>21</v>
      </c>
      <c r="B36" s="371" t="s">
        <v>471</v>
      </c>
      <c r="C36" s="473">
        <v>2122081810.4992065</v>
      </c>
    </row>
    <row r="37" spans="1:3">
      <c r="A37" s="373"/>
      <c r="B37" s="373" t="s">
        <v>436</v>
      </c>
      <c r="C37" s="477"/>
    </row>
    <row r="38" spans="1:3">
      <c r="A38" s="362">
        <v>22</v>
      </c>
      <c r="B38" s="371" t="s">
        <v>436</v>
      </c>
      <c r="C38" s="478">
        <f>IFERROR(C35/C36,0)</f>
        <v>0.10363619415527281</v>
      </c>
    </row>
    <row r="39" spans="1:3">
      <c r="A39" s="373"/>
      <c r="B39" s="373" t="s">
        <v>472</v>
      </c>
      <c r="C39" s="477"/>
    </row>
    <row r="40" spans="1:3">
      <c r="A40" s="374" t="s">
        <v>473</v>
      </c>
      <c r="B40" s="365" t="s">
        <v>474</v>
      </c>
      <c r="C40" s="479"/>
    </row>
    <row r="41" spans="1:3">
      <c r="A41" s="375" t="s">
        <v>475</v>
      </c>
      <c r="B41" s="366" t="s">
        <v>476</v>
      </c>
      <c r="C41" s="479"/>
    </row>
  </sheetData>
  <pageMargins left="0.7" right="0.7"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6" activePane="bottomRight" state="frozen"/>
      <selection activeCell="C12" sqref="C12"/>
      <selection pane="topRight" activeCell="C12" sqref="C12"/>
      <selection pane="bottomLeft" activeCell="C12" sqref="C12"/>
      <selection pane="bottomRight" activeCell="J26" sqref="J26"/>
    </sheetView>
  </sheetViews>
  <sheetFormatPr defaultRowHeight="15"/>
  <cols>
    <col min="1" max="1" width="9.5703125" style="80" bestFit="1" customWidth="1"/>
    <col min="2" max="2" width="84.140625" style="80" customWidth="1"/>
    <col min="3" max="7" width="12.7109375" style="60" customWidth="1"/>
    <col min="8" max="8" width="9.7109375" style="88" customWidth="1"/>
    <col min="9" max="16384" width="9.140625" style="88"/>
  </cols>
  <sheetData>
    <row r="1" spans="1:8">
      <c r="A1" s="79" t="s">
        <v>191</v>
      </c>
      <c r="B1" s="87" t="str">
        <f>Info!C2</f>
        <v>სს ”ლიბერთი ბანკი”</v>
      </c>
    </row>
    <row r="2" spans="1:8">
      <c r="A2" s="79" t="s">
        <v>192</v>
      </c>
      <c r="B2" s="89">
        <v>43830</v>
      </c>
      <c r="C2" s="83"/>
      <c r="D2" s="83"/>
      <c r="E2" s="83"/>
      <c r="F2" s="83"/>
      <c r="G2" s="83"/>
      <c r="H2" s="90"/>
    </row>
    <row r="3" spans="1:8">
      <c r="A3" s="79"/>
      <c r="C3" s="83"/>
      <c r="D3" s="83"/>
      <c r="E3" s="83"/>
      <c r="F3" s="83"/>
      <c r="G3" s="83"/>
      <c r="H3" s="90"/>
    </row>
    <row r="4" spans="1:8" ht="15.75" thickBot="1">
      <c r="A4" s="91" t="s">
        <v>332</v>
      </c>
      <c r="B4" s="92" t="s">
        <v>226</v>
      </c>
      <c r="C4" s="93"/>
      <c r="D4" s="93"/>
      <c r="E4" s="93"/>
      <c r="F4" s="93"/>
      <c r="G4" s="93"/>
      <c r="H4" s="90"/>
    </row>
    <row r="5" spans="1:8">
      <c r="A5" s="94" t="s">
        <v>27</v>
      </c>
      <c r="B5" s="95"/>
      <c r="C5" s="96" t="s">
        <v>503</v>
      </c>
      <c r="D5" s="96" t="s">
        <v>501</v>
      </c>
      <c r="E5" s="96" t="s">
        <v>499</v>
      </c>
      <c r="F5" s="96" t="s">
        <v>498</v>
      </c>
      <c r="G5" s="97" t="s">
        <v>483</v>
      </c>
    </row>
    <row r="6" spans="1:8">
      <c r="A6" s="98"/>
      <c r="B6" s="449" t="s">
        <v>188</v>
      </c>
      <c r="C6" s="99"/>
      <c r="D6" s="99"/>
      <c r="E6" s="99"/>
      <c r="F6" s="99"/>
      <c r="G6" s="100"/>
    </row>
    <row r="7" spans="1:8">
      <c r="A7" s="98"/>
      <c r="B7" s="450" t="s">
        <v>193</v>
      </c>
      <c r="C7" s="99"/>
      <c r="D7" s="99"/>
      <c r="E7" s="99"/>
      <c r="F7" s="99"/>
      <c r="G7" s="100"/>
    </row>
    <row r="8" spans="1:8">
      <c r="A8" s="101">
        <v>1</v>
      </c>
      <c r="B8" s="451" t="s">
        <v>24</v>
      </c>
      <c r="C8" s="452">
        <v>215359098.5262686</v>
      </c>
      <c r="D8" s="452">
        <v>211400188.22626859</v>
      </c>
      <c r="E8" s="452">
        <v>205277083.0262686</v>
      </c>
      <c r="F8" s="452">
        <v>212028492.04626861</v>
      </c>
      <c r="G8" s="453">
        <v>210609647.56626862</v>
      </c>
    </row>
    <row r="9" spans="1:8">
      <c r="A9" s="101">
        <v>2</v>
      </c>
      <c r="B9" s="451" t="s">
        <v>90</v>
      </c>
      <c r="C9" s="452">
        <v>219924482.5262686</v>
      </c>
      <c r="D9" s="452">
        <v>215965572.22626859</v>
      </c>
      <c r="E9" s="452">
        <v>209842467.0262686</v>
      </c>
      <c r="F9" s="452">
        <v>216593876.04626861</v>
      </c>
      <c r="G9" s="453">
        <v>215175031.56626862</v>
      </c>
    </row>
    <row r="10" spans="1:8">
      <c r="A10" s="101">
        <v>3</v>
      </c>
      <c r="B10" s="451" t="s">
        <v>89</v>
      </c>
      <c r="C10" s="452">
        <v>330141000.41552472</v>
      </c>
      <c r="D10" s="452">
        <v>329415147.89087272</v>
      </c>
      <c r="E10" s="452">
        <v>301526891.51588857</v>
      </c>
      <c r="F10" s="452">
        <v>289602172.1514287</v>
      </c>
      <c r="G10" s="453">
        <v>271168740.28035611</v>
      </c>
    </row>
    <row r="11" spans="1:8">
      <c r="A11" s="98"/>
      <c r="B11" s="449" t="s">
        <v>189</v>
      </c>
      <c r="C11" s="99"/>
      <c r="D11" s="99"/>
      <c r="E11" s="99"/>
      <c r="F11" s="99"/>
      <c r="G11" s="100"/>
    </row>
    <row r="12" spans="1:8" ht="15" customHeight="1">
      <c r="A12" s="101">
        <v>4</v>
      </c>
      <c r="B12" s="451" t="s">
        <v>346</v>
      </c>
      <c r="C12" s="452">
        <v>1802789011.9565377</v>
      </c>
      <c r="D12" s="452">
        <v>1740960644.6242416</v>
      </c>
      <c r="E12" s="452">
        <v>1599776890.631207</v>
      </c>
      <c r="F12" s="452">
        <v>1568963007.1214554</v>
      </c>
      <c r="G12" s="453">
        <v>1531726198.4852602</v>
      </c>
    </row>
    <row r="13" spans="1:8">
      <c r="A13" s="98"/>
      <c r="B13" s="449" t="s">
        <v>91</v>
      </c>
      <c r="C13" s="99"/>
      <c r="D13" s="99"/>
      <c r="E13" s="99"/>
      <c r="F13" s="99"/>
      <c r="G13" s="100"/>
    </row>
    <row r="14" spans="1:8" s="102" customFormat="1">
      <c r="A14" s="101"/>
      <c r="B14" s="450" t="s">
        <v>403</v>
      </c>
      <c r="C14" s="99"/>
      <c r="D14" s="99"/>
      <c r="E14" s="99"/>
      <c r="F14" s="99"/>
      <c r="G14" s="100"/>
    </row>
    <row r="15" spans="1:8" ht="15.75" customHeight="1">
      <c r="A15" s="103">
        <v>5</v>
      </c>
      <c r="B15" s="454" t="str">
        <f>"ძირითადი პირველადი კაპიტალის კოეფიციენტი &gt;="&amp;ROUND('9.1. Capital Requirements'!$C$19,4)*100&amp;"%"</f>
        <v>ძირითადი პირველადი კაპიტალის კოეფიციენტი &gt;=9.31%</v>
      </c>
      <c r="C15" s="455">
        <v>0.11945884798384857</v>
      </c>
      <c r="D15" s="455">
        <v>0.12142732167957532</v>
      </c>
      <c r="E15" s="456">
        <v>0.12831606971474291</v>
      </c>
      <c r="F15" s="456">
        <v>0.13513925509006933</v>
      </c>
      <c r="G15" s="457">
        <v>0.13749823419782378</v>
      </c>
    </row>
    <row r="16" spans="1:8" ht="15" customHeight="1">
      <c r="A16" s="103">
        <v>6</v>
      </c>
      <c r="B16" s="454" t="str">
        <f>"პირველადი კაპიტალის კოეფიციენტი &gt;="&amp;ROUND('9.1. Capital Requirements'!$C$20,4)*100&amp;"%"</f>
        <v>პირველადი კაპიტალის კოეფიციენტი &gt;=11.28%</v>
      </c>
      <c r="C16" s="455">
        <v>0.1219912485974097</v>
      </c>
      <c r="D16" s="455">
        <v>0.1240496578099738</v>
      </c>
      <c r="E16" s="456">
        <v>0.13116983265302282</v>
      </c>
      <c r="F16" s="456">
        <v>0.13804906493216115</v>
      </c>
      <c r="G16" s="457">
        <v>0.14047878255203666</v>
      </c>
    </row>
    <row r="17" spans="1:7">
      <c r="A17" s="103">
        <v>7</v>
      </c>
      <c r="B17" s="454" t="str">
        <f>"საზედამხედველო კაპიტალის კოეფიციენტი &gt;="&amp;ROUND('9.1. Capital Requirements'!$C$21,4)*100&amp;"%"</f>
        <v>საზედამხედველო კაპიტალის კოეფიციენტი &gt;=18.02%</v>
      </c>
      <c r="C17" s="455">
        <v>0.18312791914414214</v>
      </c>
      <c r="D17" s="455">
        <v>0.18921458615853531</v>
      </c>
      <c r="E17" s="456">
        <v>0.18848058956328487</v>
      </c>
      <c r="F17" s="456">
        <v>0.18458189953296344</v>
      </c>
      <c r="G17" s="457">
        <v>0.17703473411143431</v>
      </c>
    </row>
    <row r="18" spans="1:7">
      <c r="A18" s="98"/>
      <c r="B18" s="449" t="s">
        <v>6</v>
      </c>
      <c r="C18" s="99"/>
      <c r="D18" s="99"/>
      <c r="E18" s="99"/>
      <c r="F18" s="99"/>
      <c r="G18" s="100"/>
    </row>
    <row r="19" spans="1:7" ht="15" customHeight="1">
      <c r="A19" s="104">
        <v>8</v>
      </c>
      <c r="B19" s="458" t="s">
        <v>7</v>
      </c>
      <c r="C19" s="455">
        <v>0.13434319029760411</v>
      </c>
      <c r="D19" s="455">
        <v>0.13636587394682673</v>
      </c>
      <c r="E19" s="455">
        <v>0.13937181188160075</v>
      </c>
      <c r="F19" s="455">
        <v>0.13963500226431039</v>
      </c>
      <c r="G19" s="457">
        <v>0.15905884864939426</v>
      </c>
    </row>
    <row r="20" spans="1:7">
      <c r="A20" s="104">
        <v>9</v>
      </c>
      <c r="B20" s="458" t="s">
        <v>8</v>
      </c>
      <c r="C20" s="455">
        <v>5.2456806629930131E-2</v>
      </c>
      <c r="D20" s="455">
        <v>5.2697398042156549E-2</v>
      </c>
      <c r="E20" s="455">
        <v>5.2891315436670028E-2</v>
      </c>
      <c r="F20" s="455">
        <v>5.3345370758534717E-2</v>
      </c>
      <c r="G20" s="457">
        <v>6.2882289608263378E-2</v>
      </c>
    </row>
    <row r="21" spans="1:7">
      <c r="A21" s="104">
        <v>10</v>
      </c>
      <c r="B21" s="458" t="s">
        <v>9</v>
      </c>
      <c r="C21" s="455">
        <v>2.8252239204994083E-2</v>
      </c>
      <c r="D21" s="455">
        <v>3.1314290500706256E-2</v>
      </c>
      <c r="E21" s="455">
        <v>2.7441984633543654E-2</v>
      </c>
      <c r="F21" s="455">
        <v>3.5767885420249897E-2</v>
      </c>
      <c r="G21" s="457">
        <v>5.2110956183826905E-2</v>
      </c>
    </row>
    <row r="22" spans="1:7">
      <c r="A22" s="104">
        <v>11</v>
      </c>
      <c r="B22" s="458" t="s">
        <v>227</v>
      </c>
      <c r="C22" s="455">
        <v>8.1886383667673993E-2</v>
      </c>
      <c r="D22" s="455">
        <v>8.3668475904670178E-2</v>
      </c>
      <c r="E22" s="455">
        <v>8.6480496444930707E-2</v>
      </c>
      <c r="F22" s="455">
        <v>8.6289631505775677E-2</v>
      </c>
      <c r="G22" s="457">
        <v>9.6176559041130899E-2</v>
      </c>
    </row>
    <row r="23" spans="1:7">
      <c r="A23" s="104">
        <v>12</v>
      </c>
      <c r="B23" s="458" t="s">
        <v>10</v>
      </c>
      <c r="C23" s="455">
        <v>1.3530707045830032E-2</v>
      </c>
      <c r="D23" s="455">
        <v>1.1079558908396903E-2</v>
      </c>
      <c r="E23" s="455">
        <v>5.4737358422061941E-3</v>
      </c>
      <c r="F23" s="455">
        <v>8.4506758656906281E-3</v>
      </c>
      <c r="G23" s="457">
        <v>2.8231675789003045E-2</v>
      </c>
    </row>
    <row r="24" spans="1:7">
      <c r="A24" s="104">
        <v>13</v>
      </c>
      <c r="B24" s="458" t="s">
        <v>11</v>
      </c>
      <c r="C24" s="455">
        <v>9.3431685850055304E-2</v>
      </c>
      <c r="D24" s="455">
        <v>7.6023227073296576E-2</v>
      </c>
      <c r="E24" s="455">
        <v>3.6998802005949509E-2</v>
      </c>
      <c r="F24" s="455">
        <v>5.6956907198301675E-2</v>
      </c>
      <c r="G24" s="457">
        <v>0.20625489441856892</v>
      </c>
    </row>
    <row r="25" spans="1:7">
      <c r="A25" s="98"/>
      <c r="B25" s="449" t="s">
        <v>12</v>
      </c>
      <c r="C25" s="99"/>
      <c r="D25" s="99"/>
      <c r="E25" s="99"/>
      <c r="F25" s="99"/>
      <c r="G25" s="100"/>
    </row>
    <row r="26" spans="1:7">
      <c r="A26" s="104">
        <v>14</v>
      </c>
      <c r="B26" s="458" t="s">
        <v>13</v>
      </c>
      <c r="C26" s="455">
        <v>5.0397260890153749E-2</v>
      </c>
      <c r="D26" s="455">
        <v>5.6192407091236359E-2</v>
      </c>
      <c r="E26" s="456">
        <v>5.3800158771585678E-2</v>
      </c>
      <c r="F26" s="456">
        <v>8.4241292141708043E-2</v>
      </c>
      <c r="G26" s="457">
        <v>8.6101884178909183E-2</v>
      </c>
    </row>
    <row r="27" spans="1:7" ht="15" customHeight="1">
      <c r="A27" s="104">
        <v>15</v>
      </c>
      <c r="B27" s="458" t="s">
        <v>14</v>
      </c>
      <c r="C27" s="455">
        <v>6.6294540295860585E-2</v>
      </c>
      <c r="D27" s="455">
        <v>7.3040985088397681E-2</v>
      </c>
      <c r="E27" s="456">
        <v>6.7265337501895395E-2</v>
      </c>
      <c r="F27" s="456">
        <v>9.446994202087948E-2</v>
      </c>
      <c r="G27" s="457">
        <v>9.5590389889334049E-2</v>
      </c>
    </row>
    <row r="28" spans="1:7">
      <c r="A28" s="104">
        <v>16</v>
      </c>
      <c r="B28" s="458" t="s">
        <v>15</v>
      </c>
      <c r="C28" s="455">
        <v>0.24591212969298773</v>
      </c>
      <c r="D28" s="455">
        <v>0.25866114598847856</v>
      </c>
      <c r="E28" s="456">
        <v>0.22321913374219182</v>
      </c>
      <c r="F28" s="456">
        <v>0.22534928681164895</v>
      </c>
      <c r="G28" s="457">
        <v>0.21920189034877779</v>
      </c>
    </row>
    <row r="29" spans="1:7" ht="15" customHeight="1">
      <c r="A29" s="104">
        <v>17</v>
      </c>
      <c r="B29" s="458" t="s">
        <v>16</v>
      </c>
      <c r="C29" s="455">
        <v>0.31228147305693621</v>
      </c>
      <c r="D29" s="455">
        <v>0.28537167534449026</v>
      </c>
      <c r="E29" s="456">
        <v>0.27454526682334096</v>
      </c>
      <c r="F29" s="456">
        <v>0.25366616329079922</v>
      </c>
      <c r="G29" s="457">
        <v>0.27048302252609846</v>
      </c>
    </row>
    <row r="30" spans="1:7">
      <c r="A30" s="104">
        <v>18</v>
      </c>
      <c r="B30" s="458" t="s">
        <v>17</v>
      </c>
      <c r="C30" s="455">
        <v>0.19126248245221786</v>
      </c>
      <c r="D30" s="455">
        <v>0.15379623568635351</v>
      </c>
      <c r="E30" s="456">
        <v>0.19566336846249016</v>
      </c>
      <c r="F30" s="456">
        <v>0.11713373363188632</v>
      </c>
      <c r="G30" s="457">
        <v>9.0954372233554293E-2</v>
      </c>
    </row>
    <row r="31" spans="1:7" ht="15" customHeight="1">
      <c r="A31" s="98"/>
      <c r="B31" s="449" t="s">
        <v>18</v>
      </c>
      <c r="C31" s="99"/>
      <c r="D31" s="99"/>
      <c r="E31" s="99"/>
      <c r="F31" s="99"/>
      <c r="G31" s="100"/>
    </row>
    <row r="32" spans="1:7" ht="15" customHeight="1">
      <c r="A32" s="104">
        <v>19</v>
      </c>
      <c r="B32" s="458" t="s">
        <v>19</v>
      </c>
      <c r="C32" s="455">
        <v>0.26474337933046282</v>
      </c>
      <c r="D32" s="455">
        <v>0.31047367462083553</v>
      </c>
      <c r="E32" s="456">
        <v>0.34762018738519163</v>
      </c>
      <c r="F32" s="456">
        <v>0.34970129441675263</v>
      </c>
      <c r="G32" s="457">
        <v>0.35782834085913301</v>
      </c>
    </row>
    <row r="33" spans="1:7" ht="15" customHeight="1">
      <c r="A33" s="104">
        <v>20</v>
      </c>
      <c r="B33" s="458" t="s">
        <v>20</v>
      </c>
      <c r="C33" s="455">
        <v>0.34307167058012794</v>
      </c>
      <c r="D33" s="455">
        <v>0.343769675469005</v>
      </c>
      <c r="E33" s="456">
        <v>0.32981189501050123</v>
      </c>
      <c r="F33" s="456">
        <v>0.3109264575939335</v>
      </c>
      <c r="G33" s="457">
        <v>0.29565886573096106</v>
      </c>
    </row>
    <row r="34" spans="1:7" ht="15" customHeight="1">
      <c r="A34" s="104">
        <v>21</v>
      </c>
      <c r="B34" s="459" t="s">
        <v>21</v>
      </c>
      <c r="C34" s="455">
        <v>0.41356472195553978</v>
      </c>
      <c r="D34" s="455">
        <v>0.43823217408108933</v>
      </c>
      <c r="E34" s="456">
        <v>0.4488561402051271</v>
      </c>
      <c r="F34" s="456">
        <v>0.45235244016485987</v>
      </c>
      <c r="G34" s="457">
        <v>0.45628514731669245</v>
      </c>
    </row>
    <row r="35" spans="1:7" ht="15" customHeight="1">
      <c r="A35" s="105"/>
      <c r="B35" s="449" t="s">
        <v>402</v>
      </c>
      <c r="C35" s="99"/>
      <c r="D35" s="99"/>
      <c r="E35" s="99"/>
      <c r="F35" s="99"/>
      <c r="G35" s="100"/>
    </row>
    <row r="36" spans="1:7" ht="15" customHeight="1">
      <c r="A36" s="104">
        <v>22</v>
      </c>
      <c r="B36" s="460" t="s">
        <v>395</v>
      </c>
      <c r="C36" s="461">
        <v>724438719.55591893</v>
      </c>
      <c r="D36" s="461">
        <v>717682866.45333612</v>
      </c>
      <c r="E36" s="461">
        <v>603901178.81533277</v>
      </c>
      <c r="F36" s="461">
        <v>630125790.54174399</v>
      </c>
      <c r="G36" s="462">
        <v>681357536.60220313</v>
      </c>
    </row>
    <row r="37" spans="1:7">
      <c r="A37" s="104">
        <v>23</v>
      </c>
      <c r="B37" s="458" t="s">
        <v>396</v>
      </c>
      <c r="C37" s="461">
        <v>442132789.04591876</v>
      </c>
      <c r="D37" s="461">
        <v>404037132.79850292</v>
      </c>
      <c r="E37" s="461">
        <v>367984772.49377149</v>
      </c>
      <c r="F37" s="461">
        <v>368508402.05138832</v>
      </c>
      <c r="G37" s="462">
        <v>352678528.38361484</v>
      </c>
    </row>
    <row r="38" spans="1:7" ht="15.75" thickBot="1">
      <c r="A38" s="106">
        <v>24</v>
      </c>
      <c r="B38" s="107" t="s">
        <v>394</v>
      </c>
      <c r="C38" s="108">
        <v>1.6385093743424683</v>
      </c>
      <c r="D38" s="108">
        <v>1.7762794758056339</v>
      </c>
      <c r="E38" s="108">
        <v>1.641103719381634</v>
      </c>
      <c r="F38" s="108">
        <v>1.7099360205466176</v>
      </c>
      <c r="G38" s="109">
        <v>1.9319507193278243</v>
      </c>
    </row>
    <row r="39" spans="1:7">
      <c r="A39" s="110"/>
    </row>
    <row r="40" spans="1:7" ht="39">
      <c r="B40" s="111" t="s">
        <v>404</v>
      </c>
    </row>
    <row r="41" spans="1:7" ht="64.5">
      <c r="B41" s="112" t="s">
        <v>401</v>
      </c>
    </row>
  </sheetData>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4"/>
  <sheetViews>
    <sheetView zoomScaleNormal="100" workbookViewId="0">
      <pane xSplit="1" ySplit="5" topLeftCell="B6" activePane="bottomRight" state="frozen"/>
      <selection activeCell="C12" sqref="C12"/>
      <selection pane="topRight" activeCell="C12" sqref="C12"/>
      <selection pane="bottomLeft" activeCell="C12" sqref="C12"/>
      <selection pane="bottomRight" activeCell="M23" sqref="M23"/>
    </sheetView>
  </sheetViews>
  <sheetFormatPr defaultRowHeight="15"/>
  <cols>
    <col min="1" max="1" width="9.5703125" style="60" bestFit="1" customWidth="1"/>
    <col min="2" max="2" width="55.140625" style="60" bestFit="1" customWidth="1"/>
    <col min="3" max="8" width="14" style="60" customWidth="1"/>
    <col min="9" max="16384" width="9.140625" style="88"/>
  </cols>
  <sheetData>
    <row r="1" spans="1:8">
      <c r="A1" s="79" t="s">
        <v>191</v>
      </c>
      <c r="B1" s="60" t="str">
        <f>Info!C2</f>
        <v>სს ”ლიბერთი ბანკი”</v>
      </c>
    </row>
    <row r="2" spans="1:8">
      <c r="A2" s="79" t="s">
        <v>192</v>
      </c>
      <c r="B2" s="61">
        <f>'1. key ratios'!B2</f>
        <v>43830</v>
      </c>
    </row>
    <row r="3" spans="1:8">
      <c r="A3" s="79"/>
    </row>
    <row r="4" spans="1:8" ht="15.75" thickBot="1">
      <c r="A4" s="114" t="s">
        <v>333</v>
      </c>
      <c r="B4" s="115" t="s">
        <v>247</v>
      </c>
      <c r="C4" s="114"/>
      <c r="D4" s="116"/>
      <c r="E4" s="116"/>
      <c r="F4" s="86"/>
      <c r="G4" s="86"/>
      <c r="H4" s="117" t="s">
        <v>95</v>
      </c>
    </row>
    <row r="5" spans="1:8">
      <c r="A5" s="118"/>
      <c r="B5" s="119"/>
      <c r="C5" s="502" t="s">
        <v>197</v>
      </c>
      <c r="D5" s="503"/>
      <c r="E5" s="504"/>
      <c r="F5" s="502" t="s">
        <v>198</v>
      </c>
      <c r="G5" s="503"/>
      <c r="H5" s="505"/>
    </row>
    <row r="6" spans="1:8">
      <c r="A6" s="120" t="s">
        <v>27</v>
      </c>
      <c r="B6" s="121" t="s">
        <v>155</v>
      </c>
      <c r="C6" s="65" t="s">
        <v>28</v>
      </c>
      <c r="D6" s="65" t="s">
        <v>96</v>
      </c>
      <c r="E6" s="65" t="s">
        <v>69</v>
      </c>
      <c r="F6" s="65" t="s">
        <v>28</v>
      </c>
      <c r="G6" s="65" t="s">
        <v>96</v>
      </c>
      <c r="H6" s="66" t="s">
        <v>69</v>
      </c>
    </row>
    <row r="7" spans="1:8">
      <c r="A7" s="120">
        <v>1</v>
      </c>
      <c r="B7" s="122" t="s">
        <v>156</v>
      </c>
      <c r="C7" s="376">
        <v>149070012</v>
      </c>
      <c r="D7" s="376">
        <v>66760742</v>
      </c>
      <c r="E7" s="377">
        <f>C7+D7</f>
        <v>215830754</v>
      </c>
      <c r="F7" s="378">
        <v>141656582</v>
      </c>
      <c r="G7" s="376">
        <v>71029054</v>
      </c>
      <c r="H7" s="379">
        <f>F7+G7</f>
        <v>212685636</v>
      </c>
    </row>
    <row r="8" spans="1:8">
      <c r="A8" s="120">
        <v>2</v>
      </c>
      <c r="B8" s="122" t="s">
        <v>157</v>
      </c>
      <c r="C8" s="376">
        <v>27820890</v>
      </c>
      <c r="D8" s="376">
        <v>113971490</v>
      </c>
      <c r="E8" s="377">
        <f t="shared" ref="E8:E20" si="0">C8+D8</f>
        <v>141792380</v>
      </c>
      <c r="F8" s="378">
        <v>76538847</v>
      </c>
      <c r="G8" s="376">
        <v>86000870</v>
      </c>
      <c r="H8" s="379">
        <f t="shared" ref="H8:H40" si="1">F8+G8</f>
        <v>162539717</v>
      </c>
    </row>
    <row r="9" spans="1:8">
      <c r="A9" s="120">
        <v>3</v>
      </c>
      <c r="B9" s="122" t="s">
        <v>158</v>
      </c>
      <c r="C9" s="376">
        <v>560383</v>
      </c>
      <c r="D9" s="376">
        <v>175342532</v>
      </c>
      <c r="E9" s="377">
        <f t="shared" si="0"/>
        <v>175902915</v>
      </c>
      <c r="F9" s="378">
        <v>556739</v>
      </c>
      <c r="G9" s="376">
        <v>101830098</v>
      </c>
      <c r="H9" s="379">
        <f t="shared" si="1"/>
        <v>102386837</v>
      </c>
    </row>
    <row r="10" spans="1:8">
      <c r="A10" s="120">
        <v>4</v>
      </c>
      <c r="B10" s="122" t="s">
        <v>187</v>
      </c>
      <c r="C10" s="376">
        <v>0</v>
      </c>
      <c r="D10" s="376">
        <v>0</v>
      </c>
      <c r="E10" s="377">
        <f t="shared" si="0"/>
        <v>0</v>
      </c>
      <c r="F10" s="378">
        <v>0</v>
      </c>
      <c r="G10" s="376">
        <v>0</v>
      </c>
      <c r="H10" s="379">
        <f t="shared" si="1"/>
        <v>0</v>
      </c>
    </row>
    <row r="11" spans="1:8">
      <c r="A11" s="120">
        <v>5</v>
      </c>
      <c r="B11" s="122" t="s">
        <v>159</v>
      </c>
      <c r="C11" s="376">
        <v>142840525</v>
      </c>
      <c r="D11" s="376">
        <v>0</v>
      </c>
      <c r="E11" s="377">
        <f t="shared" si="0"/>
        <v>142840525</v>
      </c>
      <c r="F11" s="378">
        <v>192727243</v>
      </c>
      <c r="G11" s="376">
        <v>0</v>
      </c>
      <c r="H11" s="379">
        <f t="shared" si="1"/>
        <v>192727243</v>
      </c>
    </row>
    <row r="12" spans="1:8">
      <c r="A12" s="120">
        <v>6.1</v>
      </c>
      <c r="B12" s="123" t="s">
        <v>160</v>
      </c>
      <c r="C12" s="376">
        <v>935699443.00001788</v>
      </c>
      <c r="D12" s="376">
        <v>305136644.99999988</v>
      </c>
      <c r="E12" s="377">
        <f t="shared" si="0"/>
        <v>1240836088.0000176</v>
      </c>
      <c r="F12" s="378">
        <v>813290510.00000083</v>
      </c>
      <c r="G12" s="376">
        <v>228323833.00000054</v>
      </c>
      <c r="H12" s="379">
        <f t="shared" si="1"/>
        <v>1041614343.0000014</v>
      </c>
    </row>
    <row r="13" spans="1:8">
      <c r="A13" s="120">
        <v>6.2</v>
      </c>
      <c r="B13" s="123" t="s">
        <v>161</v>
      </c>
      <c r="C13" s="376">
        <v>-72470182.646397278</v>
      </c>
      <c r="D13" s="376">
        <v>-9790475.3900779001</v>
      </c>
      <c r="E13" s="377">
        <f t="shared" si="0"/>
        <v>-82260658.036475182</v>
      </c>
      <c r="F13" s="378">
        <v>-92324104.860998809</v>
      </c>
      <c r="G13" s="376">
        <v>-7244216.3006938538</v>
      </c>
      <c r="H13" s="379">
        <f t="shared" si="1"/>
        <v>-99568321.161692664</v>
      </c>
    </row>
    <row r="14" spans="1:8">
      <c r="A14" s="120">
        <v>6</v>
      </c>
      <c r="B14" s="122" t="s">
        <v>162</v>
      </c>
      <c r="C14" s="377">
        <f>C12+C13</f>
        <v>863229260.35362065</v>
      </c>
      <c r="D14" s="377">
        <f>D12+D13</f>
        <v>295346169.60992199</v>
      </c>
      <c r="E14" s="377">
        <f t="shared" si="0"/>
        <v>1158575429.9635427</v>
      </c>
      <c r="F14" s="377">
        <f>F12+F13</f>
        <v>720966405.13900208</v>
      </c>
      <c r="G14" s="377">
        <f>G12+G13</f>
        <v>221079616.6993067</v>
      </c>
      <c r="H14" s="379">
        <f>F14+G14</f>
        <v>942046021.83830881</v>
      </c>
    </row>
    <row r="15" spans="1:8">
      <c r="A15" s="120">
        <v>7</v>
      </c>
      <c r="B15" s="122" t="s">
        <v>163</v>
      </c>
      <c r="C15" s="376">
        <v>14401454</v>
      </c>
      <c r="D15" s="376">
        <v>1513862</v>
      </c>
      <c r="E15" s="377">
        <f t="shared" si="0"/>
        <v>15915316</v>
      </c>
      <c r="F15" s="378">
        <v>14288235</v>
      </c>
      <c r="G15" s="376">
        <v>1169795</v>
      </c>
      <c r="H15" s="379">
        <f t="shared" si="1"/>
        <v>15458030</v>
      </c>
    </row>
    <row r="16" spans="1:8">
      <c r="A16" s="120">
        <v>8</v>
      </c>
      <c r="B16" s="122" t="s">
        <v>164</v>
      </c>
      <c r="C16" s="376">
        <v>47775</v>
      </c>
      <c r="D16" s="376">
        <v>0</v>
      </c>
      <c r="E16" s="377">
        <f t="shared" si="0"/>
        <v>47775</v>
      </c>
      <c r="F16" s="378">
        <v>63136</v>
      </c>
      <c r="G16" s="376">
        <v>0</v>
      </c>
      <c r="H16" s="379">
        <f t="shared" si="1"/>
        <v>63136</v>
      </c>
    </row>
    <row r="17" spans="1:8">
      <c r="A17" s="120">
        <v>9</v>
      </c>
      <c r="B17" s="122" t="s">
        <v>165</v>
      </c>
      <c r="C17" s="376">
        <v>106733</v>
      </c>
      <c r="D17" s="376">
        <v>0</v>
      </c>
      <c r="E17" s="377">
        <f t="shared" si="0"/>
        <v>106733</v>
      </c>
      <c r="F17" s="378">
        <v>146888</v>
      </c>
      <c r="G17" s="376">
        <v>113756</v>
      </c>
      <c r="H17" s="379">
        <f t="shared" si="1"/>
        <v>260644</v>
      </c>
    </row>
    <row r="18" spans="1:8">
      <c r="A18" s="120">
        <v>10</v>
      </c>
      <c r="B18" s="122" t="s">
        <v>166</v>
      </c>
      <c r="C18" s="376">
        <v>207676100</v>
      </c>
      <c r="D18" s="376">
        <v>0</v>
      </c>
      <c r="E18" s="377">
        <f t="shared" si="0"/>
        <v>207676100</v>
      </c>
      <c r="F18" s="378">
        <v>163515721</v>
      </c>
      <c r="G18" s="376">
        <v>0</v>
      </c>
      <c r="H18" s="379">
        <f t="shared" si="1"/>
        <v>163515721</v>
      </c>
    </row>
    <row r="19" spans="1:8">
      <c r="A19" s="120">
        <v>11</v>
      </c>
      <c r="B19" s="122" t="s">
        <v>167</v>
      </c>
      <c r="C19" s="376">
        <v>68847921</v>
      </c>
      <c r="D19" s="376">
        <v>16656863</v>
      </c>
      <c r="E19" s="377">
        <f t="shared" si="0"/>
        <v>85504784</v>
      </c>
      <c r="F19" s="378">
        <v>37336180</v>
      </c>
      <c r="G19" s="376">
        <v>18499148</v>
      </c>
      <c r="H19" s="379">
        <f t="shared" si="1"/>
        <v>55835328</v>
      </c>
    </row>
    <row r="20" spans="1:8">
      <c r="A20" s="120">
        <v>12</v>
      </c>
      <c r="B20" s="124" t="s">
        <v>168</v>
      </c>
      <c r="C20" s="380">
        <f>SUM(C7:C11)+SUM(C14:C19)</f>
        <v>1474601053.3536205</v>
      </c>
      <c r="D20" s="380">
        <f>SUM(D7:D11)+SUM(D14:D19)</f>
        <v>669591658.60992193</v>
      </c>
      <c r="E20" s="380">
        <f t="shared" si="0"/>
        <v>2144192711.9635425</v>
      </c>
      <c r="F20" s="380">
        <f>SUM(F7:F11)+SUM(F14:F19)</f>
        <v>1347795976.1390021</v>
      </c>
      <c r="G20" s="380">
        <f>SUM(G7:G11)+SUM(G14:G19)</f>
        <v>499722337.69930673</v>
      </c>
      <c r="H20" s="381">
        <f t="shared" si="1"/>
        <v>1847518313.8383088</v>
      </c>
    </row>
    <row r="21" spans="1:8">
      <c r="A21" s="120"/>
      <c r="B21" s="121" t="s">
        <v>185</v>
      </c>
      <c r="C21" s="382"/>
      <c r="D21" s="382"/>
      <c r="E21" s="382"/>
      <c r="F21" s="383"/>
      <c r="G21" s="382"/>
      <c r="H21" s="384"/>
    </row>
    <row r="22" spans="1:8">
      <c r="A22" s="120">
        <v>13</v>
      </c>
      <c r="B22" s="122" t="s">
        <v>169</v>
      </c>
      <c r="C22" s="376">
        <v>27937649</v>
      </c>
      <c r="D22" s="376">
        <v>8112433</v>
      </c>
      <c r="E22" s="377">
        <f>C22+D22</f>
        <v>36050082</v>
      </c>
      <c r="F22" s="378">
        <v>800744</v>
      </c>
      <c r="G22" s="376">
        <v>7055626</v>
      </c>
      <c r="H22" s="379">
        <f t="shared" si="1"/>
        <v>7856370</v>
      </c>
    </row>
    <row r="23" spans="1:8">
      <c r="A23" s="120">
        <v>14</v>
      </c>
      <c r="B23" s="122" t="s">
        <v>170</v>
      </c>
      <c r="C23" s="376">
        <v>443261567.26500452</v>
      </c>
      <c r="D23" s="376">
        <v>153929603.57515863</v>
      </c>
      <c r="E23" s="377">
        <f t="shared" ref="E23:E40" si="2">C23+D23</f>
        <v>597191170.84016311</v>
      </c>
      <c r="F23" s="378">
        <v>449682543</v>
      </c>
      <c r="G23" s="376">
        <v>148416388</v>
      </c>
      <c r="H23" s="379">
        <f t="shared" si="1"/>
        <v>598098931</v>
      </c>
    </row>
    <row r="24" spans="1:8">
      <c r="A24" s="120">
        <v>15</v>
      </c>
      <c r="B24" s="122" t="s">
        <v>171</v>
      </c>
      <c r="C24" s="376">
        <v>186107248.20000011</v>
      </c>
      <c r="D24" s="376">
        <v>103464043.70213409</v>
      </c>
      <c r="E24" s="377">
        <f t="shared" si="2"/>
        <v>289571291.90213418</v>
      </c>
      <c r="F24" s="378">
        <v>168325848</v>
      </c>
      <c r="G24" s="376">
        <v>76570387</v>
      </c>
      <c r="H24" s="379">
        <f t="shared" si="1"/>
        <v>244896235</v>
      </c>
    </row>
    <row r="25" spans="1:8">
      <c r="A25" s="120">
        <v>16</v>
      </c>
      <c r="B25" s="122" t="s">
        <v>172</v>
      </c>
      <c r="C25" s="376">
        <v>442356594.97000009</v>
      </c>
      <c r="D25" s="376">
        <v>228690224.63770837</v>
      </c>
      <c r="E25" s="377">
        <f t="shared" si="2"/>
        <v>671046819.60770845</v>
      </c>
      <c r="F25" s="378">
        <v>455593599</v>
      </c>
      <c r="G25" s="376">
        <v>180252323</v>
      </c>
      <c r="H25" s="379">
        <f t="shared" si="1"/>
        <v>635845922</v>
      </c>
    </row>
    <row r="26" spans="1:8">
      <c r="A26" s="120">
        <v>17</v>
      </c>
      <c r="B26" s="122" t="s">
        <v>173</v>
      </c>
      <c r="C26" s="382">
        <v>0</v>
      </c>
      <c r="D26" s="382">
        <v>0</v>
      </c>
      <c r="E26" s="377">
        <f t="shared" si="2"/>
        <v>0</v>
      </c>
      <c r="F26" s="383">
        <v>0</v>
      </c>
      <c r="G26" s="382">
        <v>0</v>
      </c>
      <c r="H26" s="379">
        <f t="shared" si="1"/>
        <v>0</v>
      </c>
    </row>
    <row r="27" spans="1:8">
      <c r="A27" s="120">
        <v>18</v>
      </c>
      <c r="B27" s="122" t="s">
        <v>174</v>
      </c>
      <c r="C27" s="376">
        <v>60000000</v>
      </c>
      <c r="D27" s="376">
        <v>0</v>
      </c>
      <c r="E27" s="377">
        <f t="shared" si="2"/>
        <v>60000000</v>
      </c>
      <c r="F27" s="378">
        <v>0</v>
      </c>
      <c r="G27" s="376">
        <v>0</v>
      </c>
      <c r="H27" s="379">
        <f t="shared" si="1"/>
        <v>0</v>
      </c>
    </row>
    <row r="28" spans="1:8">
      <c r="A28" s="120">
        <v>19</v>
      </c>
      <c r="B28" s="122" t="s">
        <v>175</v>
      </c>
      <c r="C28" s="376">
        <v>5399496</v>
      </c>
      <c r="D28" s="376">
        <v>1707628</v>
      </c>
      <c r="E28" s="377">
        <f t="shared" si="2"/>
        <v>7107124</v>
      </c>
      <c r="F28" s="378">
        <v>4614075</v>
      </c>
      <c r="G28" s="376">
        <v>1058887</v>
      </c>
      <c r="H28" s="379">
        <f t="shared" si="1"/>
        <v>5672962</v>
      </c>
    </row>
    <row r="29" spans="1:8">
      <c r="A29" s="120">
        <v>20</v>
      </c>
      <c r="B29" s="122" t="s">
        <v>97</v>
      </c>
      <c r="C29" s="376">
        <v>37660172</v>
      </c>
      <c r="D29" s="376">
        <v>42359667</v>
      </c>
      <c r="E29" s="377">
        <f t="shared" si="2"/>
        <v>80019839</v>
      </c>
      <c r="F29" s="378">
        <v>26804515</v>
      </c>
      <c r="G29" s="376">
        <v>2824651</v>
      </c>
      <c r="H29" s="379">
        <f t="shared" si="1"/>
        <v>29629166</v>
      </c>
    </row>
    <row r="30" spans="1:8">
      <c r="A30" s="120">
        <v>21</v>
      </c>
      <c r="B30" s="122" t="s">
        <v>176</v>
      </c>
      <c r="C30" s="376">
        <v>6437000</v>
      </c>
      <c r="D30" s="376">
        <v>93203227</v>
      </c>
      <c r="E30" s="377">
        <f t="shared" si="2"/>
        <v>99640227</v>
      </c>
      <c r="F30" s="378">
        <v>0</v>
      </c>
      <c r="G30" s="376">
        <v>48008568</v>
      </c>
      <c r="H30" s="379">
        <f t="shared" si="1"/>
        <v>48008568</v>
      </c>
    </row>
    <row r="31" spans="1:8">
      <c r="A31" s="120">
        <v>22</v>
      </c>
      <c r="B31" s="124" t="s">
        <v>177</v>
      </c>
      <c r="C31" s="380">
        <f>SUM(C22:C30)</f>
        <v>1209159727.4350047</v>
      </c>
      <c r="D31" s="380">
        <f>SUM(D22:D30)</f>
        <v>631466826.91500115</v>
      </c>
      <c r="E31" s="380">
        <f>C31+D31</f>
        <v>1840626554.3500059</v>
      </c>
      <c r="F31" s="380">
        <f>SUM(F22:F30)</f>
        <v>1105821324</v>
      </c>
      <c r="G31" s="380">
        <f>SUM(G22:G30)</f>
        <v>464186830</v>
      </c>
      <c r="H31" s="381">
        <f t="shared" si="1"/>
        <v>1570008154</v>
      </c>
    </row>
    <row r="32" spans="1:8">
      <c r="A32" s="120"/>
      <c r="B32" s="121" t="s">
        <v>186</v>
      </c>
      <c r="C32" s="382"/>
      <c r="D32" s="382"/>
      <c r="E32" s="376"/>
      <c r="F32" s="383"/>
      <c r="G32" s="382"/>
      <c r="H32" s="384"/>
    </row>
    <row r="33" spans="1:8">
      <c r="A33" s="120">
        <v>23</v>
      </c>
      <c r="B33" s="122" t="s">
        <v>178</v>
      </c>
      <c r="C33" s="376">
        <v>54628743</v>
      </c>
      <c r="D33" s="382">
        <v>0</v>
      </c>
      <c r="E33" s="377">
        <f>C33+D33</f>
        <v>54628743</v>
      </c>
      <c r="F33" s="378">
        <v>54628743</v>
      </c>
      <c r="G33" s="382">
        <v>0</v>
      </c>
      <c r="H33" s="379">
        <f t="shared" si="1"/>
        <v>54628743</v>
      </c>
    </row>
    <row r="34" spans="1:8">
      <c r="A34" s="120">
        <v>24</v>
      </c>
      <c r="B34" s="122" t="s">
        <v>179</v>
      </c>
      <c r="C34" s="376">
        <v>61391</v>
      </c>
      <c r="D34" s="382">
        <v>0</v>
      </c>
      <c r="E34" s="377">
        <f t="shared" si="2"/>
        <v>61391</v>
      </c>
      <c r="F34" s="378">
        <v>61391</v>
      </c>
      <c r="G34" s="382">
        <v>0</v>
      </c>
      <c r="H34" s="379">
        <f t="shared" si="1"/>
        <v>61391</v>
      </c>
    </row>
    <row r="35" spans="1:8">
      <c r="A35" s="120">
        <v>25</v>
      </c>
      <c r="B35" s="123" t="s">
        <v>180</v>
      </c>
      <c r="C35" s="376">
        <v>-10154020</v>
      </c>
      <c r="D35" s="382">
        <v>0</v>
      </c>
      <c r="E35" s="377">
        <f t="shared" si="2"/>
        <v>-10154020</v>
      </c>
      <c r="F35" s="378">
        <v>-10154020</v>
      </c>
      <c r="G35" s="382">
        <v>0</v>
      </c>
      <c r="H35" s="379">
        <f t="shared" si="1"/>
        <v>-10154020</v>
      </c>
    </row>
    <row r="36" spans="1:8">
      <c r="A36" s="120">
        <v>26</v>
      </c>
      <c r="B36" s="122" t="s">
        <v>181</v>
      </c>
      <c r="C36" s="376">
        <v>39651986</v>
      </c>
      <c r="D36" s="382">
        <v>0</v>
      </c>
      <c r="E36" s="377">
        <f t="shared" si="2"/>
        <v>39651986</v>
      </c>
      <c r="F36" s="378">
        <v>39651986</v>
      </c>
      <c r="G36" s="382">
        <v>0</v>
      </c>
      <c r="H36" s="379">
        <f t="shared" si="1"/>
        <v>39651986</v>
      </c>
    </row>
    <row r="37" spans="1:8">
      <c r="A37" s="120">
        <v>27</v>
      </c>
      <c r="B37" s="122" t="s">
        <v>182</v>
      </c>
      <c r="C37" s="376">
        <v>1694028</v>
      </c>
      <c r="D37" s="382">
        <v>0</v>
      </c>
      <c r="E37" s="377">
        <f t="shared" si="2"/>
        <v>1694028</v>
      </c>
      <c r="F37" s="378">
        <v>1694028</v>
      </c>
      <c r="G37" s="382">
        <v>0</v>
      </c>
      <c r="H37" s="379">
        <f t="shared" si="1"/>
        <v>1694028</v>
      </c>
    </row>
    <row r="38" spans="1:8">
      <c r="A38" s="120">
        <v>28</v>
      </c>
      <c r="B38" s="122" t="s">
        <v>183</v>
      </c>
      <c r="C38" s="376">
        <v>189508427.99999997</v>
      </c>
      <c r="D38" s="382">
        <v>0</v>
      </c>
      <c r="E38" s="377">
        <f t="shared" si="2"/>
        <v>189508427.99999997</v>
      </c>
      <c r="F38" s="378">
        <v>163127939</v>
      </c>
      <c r="G38" s="382">
        <v>0</v>
      </c>
      <c r="H38" s="379">
        <f t="shared" si="1"/>
        <v>163127939</v>
      </c>
    </row>
    <row r="39" spans="1:8">
      <c r="A39" s="120">
        <v>29</v>
      </c>
      <c r="B39" s="122" t="s">
        <v>199</v>
      </c>
      <c r="C39" s="376">
        <v>28175602</v>
      </c>
      <c r="D39" s="382">
        <v>0</v>
      </c>
      <c r="E39" s="377">
        <f t="shared" si="2"/>
        <v>28175602</v>
      </c>
      <c r="F39" s="378">
        <v>28500093</v>
      </c>
      <c r="G39" s="382">
        <v>0</v>
      </c>
      <c r="H39" s="379">
        <f t="shared" si="1"/>
        <v>28500093</v>
      </c>
    </row>
    <row r="40" spans="1:8">
      <c r="A40" s="120">
        <v>30</v>
      </c>
      <c r="B40" s="124" t="s">
        <v>184</v>
      </c>
      <c r="C40" s="385">
        <v>303566158</v>
      </c>
      <c r="D40" s="386">
        <v>0</v>
      </c>
      <c r="E40" s="380">
        <f t="shared" si="2"/>
        <v>303566158</v>
      </c>
      <c r="F40" s="387">
        <v>277510160</v>
      </c>
      <c r="G40" s="386">
        <v>0</v>
      </c>
      <c r="H40" s="381">
        <f t="shared" si="1"/>
        <v>277510160</v>
      </c>
    </row>
    <row r="41" spans="1:8" ht="15.75" thickBot="1">
      <c r="A41" s="125">
        <v>31</v>
      </c>
      <c r="B41" s="126" t="s">
        <v>200</v>
      </c>
      <c r="C41" s="78">
        <f>C31+C40</f>
        <v>1512725885.4350047</v>
      </c>
      <c r="D41" s="78">
        <f>D31+D40</f>
        <v>631466826.91500115</v>
      </c>
      <c r="E41" s="78">
        <f>C41+D41</f>
        <v>2144192712.3500059</v>
      </c>
      <c r="F41" s="78">
        <f>F31+F40</f>
        <v>1383331484</v>
      </c>
      <c r="G41" s="78">
        <f>G31+G40</f>
        <v>464186830</v>
      </c>
      <c r="H41" s="388">
        <f>F41+G41</f>
        <v>1847518314</v>
      </c>
    </row>
    <row r="43" spans="1:8">
      <c r="B43" s="127"/>
      <c r="E43" s="113"/>
      <c r="F43" s="113"/>
      <c r="G43" s="113"/>
      <c r="H43" s="113"/>
    </row>
    <row r="44" spans="1:8">
      <c r="C44" s="113"/>
      <c r="D44" s="113"/>
      <c r="E44" s="113"/>
      <c r="F44" s="113"/>
      <c r="G44" s="113"/>
      <c r="H44" s="113"/>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70"/>
  <sheetViews>
    <sheetView zoomScaleNormal="100" workbookViewId="0">
      <pane xSplit="1" ySplit="6" topLeftCell="B7" activePane="bottomRight" state="frozen"/>
      <selection activeCell="C12" sqref="C12"/>
      <selection pane="topRight" activeCell="C12" sqref="C12"/>
      <selection pane="bottomLeft" activeCell="C12" sqref="C12"/>
      <selection pane="bottomRight" activeCell="L19" sqref="L19"/>
    </sheetView>
  </sheetViews>
  <sheetFormatPr defaultColWidth="9.140625" defaultRowHeight="12.75"/>
  <cols>
    <col min="1" max="1" width="9.5703125" style="60" bestFit="1" customWidth="1"/>
    <col min="2" max="2" width="83.140625" style="60" customWidth="1"/>
    <col min="3" max="3" width="13" style="60" customWidth="1"/>
    <col min="4" max="8" width="12.42578125" style="60" customWidth="1"/>
    <col min="9" max="16384" width="9.140625" style="128"/>
  </cols>
  <sheetData>
    <row r="1" spans="1:8">
      <c r="A1" s="79" t="s">
        <v>191</v>
      </c>
      <c r="B1" s="80" t="str">
        <f>Info!C2</f>
        <v>სს ”ლიბერთი ბანკი”</v>
      </c>
      <c r="C1" s="80"/>
    </row>
    <row r="2" spans="1:8">
      <c r="A2" s="79" t="s">
        <v>192</v>
      </c>
      <c r="B2" s="81">
        <f>'1. key ratios'!B2</f>
        <v>43830</v>
      </c>
      <c r="C2" s="82"/>
      <c r="D2" s="83"/>
      <c r="E2" s="83"/>
      <c r="F2" s="83"/>
      <c r="G2" s="83"/>
      <c r="H2" s="83"/>
    </row>
    <row r="3" spans="1:8">
      <c r="A3" s="79"/>
      <c r="B3" s="80"/>
      <c r="C3" s="82"/>
      <c r="D3" s="83"/>
      <c r="E3" s="83"/>
      <c r="F3" s="83"/>
      <c r="G3" s="83"/>
      <c r="H3" s="83"/>
    </row>
    <row r="4" spans="1:8" ht="13.5" thickBot="1">
      <c r="A4" s="84" t="s">
        <v>334</v>
      </c>
      <c r="B4" s="85" t="s">
        <v>225</v>
      </c>
      <c r="C4" s="86"/>
      <c r="D4" s="86"/>
      <c r="E4" s="86"/>
      <c r="F4" s="84"/>
      <c r="G4" s="84"/>
      <c r="H4" s="64" t="s">
        <v>95</v>
      </c>
    </row>
    <row r="5" spans="1:8">
      <c r="A5" s="22"/>
      <c r="B5" s="23"/>
      <c r="C5" s="502" t="s">
        <v>197</v>
      </c>
      <c r="D5" s="503"/>
      <c r="E5" s="504"/>
      <c r="F5" s="502" t="s">
        <v>198</v>
      </c>
      <c r="G5" s="503"/>
      <c r="H5" s="505"/>
    </row>
    <row r="6" spans="1:8">
      <c r="A6" s="24" t="s">
        <v>27</v>
      </c>
      <c r="B6" s="8"/>
      <c r="C6" s="9" t="s">
        <v>28</v>
      </c>
      <c r="D6" s="9" t="s">
        <v>98</v>
      </c>
      <c r="E6" s="9" t="s">
        <v>69</v>
      </c>
      <c r="F6" s="9" t="s">
        <v>28</v>
      </c>
      <c r="G6" s="9" t="s">
        <v>98</v>
      </c>
      <c r="H6" s="25" t="s">
        <v>69</v>
      </c>
    </row>
    <row r="7" spans="1:8">
      <c r="A7" s="26"/>
      <c r="B7" s="11" t="s">
        <v>94</v>
      </c>
      <c r="C7" s="12"/>
      <c r="D7" s="12"/>
      <c r="E7" s="12"/>
      <c r="F7" s="12"/>
      <c r="G7" s="12"/>
      <c r="H7" s="27"/>
    </row>
    <row r="8" spans="1:8" ht="25.5">
      <c r="A8" s="26">
        <v>1</v>
      </c>
      <c r="B8" s="13" t="s">
        <v>99</v>
      </c>
      <c r="C8" s="382">
        <v>10401169</v>
      </c>
      <c r="D8" s="382">
        <v>2447035</v>
      </c>
      <c r="E8" s="377">
        <f>C8+D8</f>
        <v>12848204</v>
      </c>
      <c r="F8" s="382">
        <v>12180052</v>
      </c>
      <c r="G8" s="382">
        <v>3062231</v>
      </c>
      <c r="H8" s="379">
        <f>F8+G8</f>
        <v>15242283</v>
      </c>
    </row>
    <row r="9" spans="1:8">
      <c r="A9" s="26">
        <v>2</v>
      </c>
      <c r="B9" s="13" t="s">
        <v>100</v>
      </c>
      <c r="C9" s="389">
        <f>SUM(C10:C18)</f>
        <v>209095641.99999997</v>
      </c>
      <c r="D9" s="389">
        <f>SUM(D10:D18)</f>
        <v>21592487.999871813</v>
      </c>
      <c r="E9" s="377">
        <f t="shared" ref="E9:E67" si="0">C9+D9</f>
        <v>230688129.99987179</v>
      </c>
      <c r="F9" s="389">
        <f>SUM(F10:F18)</f>
        <v>236902951</v>
      </c>
      <c r="G9" s="389">
        <f>SUM(G10:G18)</f>
        <v>7768160</v>
      </c>
      <c r="H9" s="379">
        <f t="shared" ref="H9:H67" si="1">F9+G9</f>
        <v>244671111</v>
      </c>
    </row>
    <row r="10" spans="1:8">
      <c r="A10" s="26">
        <v>2.1</v>
      </c>
      <c r="B10" s="14" t="s">
        <v>101</v>
      </c>
      <c r="C10" s="382">
        <v>373448</v>
      </c>
      <c r="D10" s="382">
        <v>0</v>
      </c>
      <c r="E10" s="377">
        <f t="shared" si="0"/>
        <v>373448</v>
      </c>
      <c r="F10" s="382">
        <v>439024</v>
      </c>
      <c r="G10" s="382">
        <v>0</v>
      </c>
      <c r="H10" s="379">
        <f t="shared" si="1"/>
        <v>439024</v>
      </c>
    </row>
    <row r="11" spans="1:8">
      <c r="A11" s="26">
        <v>2.2000000000000002</v>
      </c>
      <c r="B11" s="14" t="s">
        <v>102</v>
      </c>
      <c r="C11" s="382">
        <v>6790415.875303342</v>
      </c>
      <c r="D11" s="382">
        <v>8607357.8701317087</v>
      </c>
      <c r="E11" s="377">
        <f t="shared" si="0"/>
        <v>15397773.745435052</v>
      </c>
      <c r="F11" s="382">
        <v>903380</v>
      </c>
      <c r="G11" s="382">
        <v>255390</v>
      </c>
      <c r="H11" s="379">
        <f t="shared" si="1"/>
        <v>1158770</v>
      </c>
    </row>
    <row r="12" spans="1:8">
      <c r="A12" s="26">
        <v>2.2999999999999998</v>
      </c>
      <c r="B12" s="14" t="s">
        <v>103</v>
      </c>
      <c r="C12" s="382">
        <v>555147.52515164134</v>
      </c>
      <c r="D12" s="382">
        <v>0</v>
      </c>
      <c r="E12" s="377">
        <f t="shared" si="0"/>
        <v>555147.52515164134</v>
      </c>
      <c r="F12" s="382">
        <v>0</v>
      </c>
      <c r="G12" s="382">
        <v>0</v>
      </c>
      <c r="H12" s="379">
        <f t="shared" si="1"/>
        <v>0</v>
      </c>
    </row>
    <row r="13" spans="1:8">
      <c r="A13" s="26">
        <v>2.4</v>
      </c>
      <c r="B13" s="14" t="s">
        <v>104</v>
      </c>
      <c r="C13" s="382">
        <v>66582.033956870655</v>
      </c>
      <c r="D13" s="382">
        <v>113369.95904087674</v>
      </c>
      <c r="E13" s="377">
        <f t="shared" si="0"/>
        <v>179951.99299774738</v>
      </c>
      <c r="F13" s="382">
        <v>15217</v>
      </c>
      <c r="G13" s="382">
        <v>0</v>
      </c>
      <c r="H13" s="379">
        <f t="shared" si="1"/>
        <v>15217</v>
      </c>
    </row>
    <row r="14" spans="1:8">
      <c r="A14" s="26">
        <v>2.5</v>
      </c>
      <c r="B14" s="14" t="s">
        <v>105</v>
      </c>
      <c r="C14" s="382">
        <v>21384.496056663975</v>
      </c>
      <c r="D14" s="382">
        <v>2629621.8117636824</v>
      </c>
      <c r="E14" s="377">
        <f t="shared" si="0"/>
        <v>2651006.3078203462</v>
      </c>
      <c r="F14" s="382">
        <v>1017</v>
      </c>
      <c r="G14" s="382">
        <v>0</v>
      </c>
      <c r="H14" s="379">
        <f t="shared" si="1"/>
        <v>1017</v>
      </c>
    </row>
    <row r="15" spans="1:8">
      <c r="A15" s="26">
        <v>2.6</v>
      </c>
      <c r="B15" s="14" t="s">
        <v>106</v>
      </c>
      <c r="C15" s="382">
        <v>250650.14053407655</v>
      </c>
      <c r="D15" s="382">
        <v>50155.367212904639</v>
      </c>
      <c r="E15" s="377">
        <f t="shared" si="0"/>
        <v>300805.50774698117</v>
      </c>
      <c r="F15" s="382">
        <v>0</v>
      </c>
      <c r="G15" s="382">
        <v>0</v>
      </c>
      <c r="H15" s="379">
        <f t="shared" si="1"/>
        <v>0</v>
      </c>
    </row>
    <row r="16" spans="1:8">
      <c r="A16" s="26">
        <v>2.7</v>
      </c>
      <c r="B16" s="14" t="s">
        <v>107</v>
      </c>
      <c r="C16" s="382">
        <v>6865.7890798681892</v>
      </c>
      <c r="D16" s="382">
        <v>0</v>
      </c>
      <c r="E16" s="377">
        <f t="shared" si="0"/>
        <v>6865.7890798681892</v>
      </c>
      <c r="F16" s="382">
        <v>0</v>
      </c>
      <c r="G16" s="382">
        <v>0</v>
      </c>
      <c r="H16" s="379">
        <f t="shared" si="1"/>
        <v>0</v>
      </c>
    </row>
    <row r="17" spans="1:8">
      <c r="A17" s="26">
        <v>2.8</v>
      </c>
      <c r="B17" s="14" t="s">
        <v>108</v>
      </c>
      <c r="C17" s="382">
        <v>200101125</v>
      </c>
      <c r="D17" s="382">
        <v>6889967</v>
      </c>
      <c r="E17" s="377">
        <f t="shared" si="0"/>
        <v>206991092</v>
      </c>
      <c r="F17" s="382">
        <v>234542863</v>
      </c>
      <c r="G17" s="382">
        <v>3130464</v>
      </c>
      <c r="H17" s="379">
        <f t="shared" si="1"/>
        <v>237673327</v>
      </c>
    </row>
    <row r="18" spans="1:8">
      <c r="A18" s="26">
        <v>2.9</v>
      </c>
      <c r="B18" s="14" t="s">
        <v>109</v>
      </c>
      <c r="C18" s="382">
        <v>930023.13991753664</v>
      </c>
      <c r="D18" s="382">
        <v>3302015.9917226448</v>
      </c>
      <c r="E18" s="377">
        <f t="shared" si="0"/>
        <v>4232039.1316401809</v>
      </c>
      <c r="F18" s="382">
        <v>1001450</v>
      </c>
      <c r="G18" s="382">
        <v>4382306</v>
      </c>
      <c r="H18" s="379">
        <f t="shared" si="1"/>
        <v>5383756</v>
      </c>
    </row>
    <row r="19" spans="1:8" ht="25.5">
      <c r="A19" s="26">
        <v>3</v>
      </c>
      <c r="B19" s="13" t="s">
        <v>110</v>
      </c>
      <c r="C19" s="382">
        <v>8366903</v>
      </c>
      <c r="D19" s="382">
        <v>1104064</v>
      </c>
      <c r="E19" s="377">
        <f t="shared" si="0"/>
        <v>9470967</v>
      </c>
      <c r="F19" s="382">
        <v>12979313</v>
      </c>
      <c r="G19" s="382">
        <v>118095</v>
      </c>
      <c r="H19" s="379">
        <f t="shared" si="1"/>
        <v>13097408</v>
      </c>
    </row>
    <row r="20" spans="1:8">
      <c r="A20" s="26">
        <v>4</v>
      </c>
      <c r="B20" s="13" t="s">
        <v>111</v>
      </c>
      <c r="C20" s="382">
        <v>13177569</v>
      </c>
      <c r="D20" s="382">
        <v>0</v>
      </c>
      <c r="E20" s="377">
        <f t="shared" si="0"/>
        <v>13177569</v>
      </c>
      <c r="F20" s="382">
        <v>19866470</v>
      </c>
      <c r="G20" s="382">
        <v>0</v>
      </c>
      <c r="H20" s="379">
        <f t="shared" si="1"/>
        <v>19866470</v>
      </c>
    </row>
    <row r="21" spans="1:8">
      <c r="A21" s="26">
        <v>5</v>
      </c>
      <c r="B21" s="13" t="s">
        <v>112</v>
      </c>
      <c r="C21" s="382">
        <v>163294</v>
      </c>
      <c r="D21" s="382">
        <v>61580</v>
      </c>
      <c r="E21" s="377">
        <f t="shared" si="0"/>
        <v>224874</v>
      </c>
      <c r="F21" s="382">
        <v>97613</v>
      </c>
      <c r="G21" s="382">
        <v>4084</v>
      </c>
      <c r="H21" s="379">
        <f>F21+G21</f>
        <v>101697</v>
      </c>
    </row>
    <row r="22" spans="1:8">
      <c r="A22" s="26">
        <v>6</v>
      </c>
      <c r="B22" s="15" t="s">
        <v>113</v>
      </c>
      <c r="C22" s="390">
        <f>C8+C9+C19+C20+C21</f>
        <v>241204576.99999997</v>
      </c>
      <c r="D22" s="390">
        <f>D8+D9+D19+D20+D21</f>
        <v>25205166.999871813</v>
      </c>
      <c r="E22" s="380">
        <f>C22+D22</f>
        <v>266409743.99987179</v>
      </c>
      <c r="F22" s="390">
        <f>F8+F9+F19+F20+F21</f>
        <v>282026399</v>
      </c>
      <c r="G22" s="390">
        <f>G8+G9+G19+G20+G21</f>
        <v>10952570</v>
      </c>
      <c r="H22" s="381">
        <f>F22+G22</f>
        <v>292978969</v>
      </c>
    </row>
    <row r="23" spans="1:8">
      <c r="A23" s="26"/>
      <c r="B23" s="11" t="s">
        <v>92</v>
      </c>
      <c r="C23" s="382"/>
      <c r="D23" s="382"/>
      <c r="E23" s="376"/>
      <c r="F23" s="382"/>
      <c r="G23" s="382"/>
      <c r="H23" s="384"/>
    </row>
    <row r="24" spans="1:8">
      <c r="A24" s="26">
        <v>7</v>
      </c>
      <c r="B24" s="13" t="s">
        <v>114</v>
      </c>
      <c r="C24" s="382">
        <v>37951801</v>
      </c>
      <c r="D24" s="382">
        <v>3206392</v>
      </c>
      <c r="E24" s="377">
        <f t="shared" si="0"/>
        <v>41158193</v>
      </c>
      <c r="F24" s="382">
        <v>36781149</v>
      </c>
      <c r="G24" s="382">
        <v>3032673</v>
      </c>
      <c r="H24" s="379">
        <f t="shared" si="1"/>
        <v>39813822</v>
      </c>
    </row>
    <row r="25" spans="1:8">
      <c r="A25" s="26">
        <v>8</v>
      </c>
      <c r="B25" s="13" t="s">
        <v>115</v>
      </c>
      <c r="C25" s="382">
        <v>43933010</v>
      </c>
      <c r="D25" s="382">
        <v>8538799</v>
      </c>
      <c r="E25" s="377">
        <f t="shared" si="0"/>
        <v>52471809</v>
      </c>
      <c r="F25" s="382">
        <v>63102850</v>
      </c>
      <c r="G25" s="382">
        <v>5113408</v>
      </c>
      <c r="H25" s="379">
        <f t="shared" si="1"/>
        <v>68216258</v>
      </c>
    </row>
    <row r="26" spans="1:8">
      <c r="A26" s="26">
        <v>9</v>
      </c>
      <c r="B26" s="13" t="s">
        <v>116</v>
      </c>
      <c r="C26" s="382">
        <v>128613</v>
      </c>
      <c r="D26" s="382">
        <v>203050</v>
      </c>
      <c r="E26" s="377">
        <f t="shared" si="0"/>
        <v>331663</v>
      </c>
      <c r="F26" s="382">
        <v>8194</v>
      </c>
      <c r="G26" s="382">
        <v>3032</v>
      </c>
      <c r="H26" s="379">
        <f t="shared" si="1"/>
        <v>11226</v>
      </c>
    </row>
    <row r="27" spans="1:8">
      <c r="A27" s="26">
        <v>10</v>
      </c>
      <c r="B27" s="13" t="s">
        <v>117</v>
      </c>
      <c r="C27" s="382">
        <v>980899</v>
      </c>
      <c r="D27" s="382">
        <v>6473078</v>
      </c>
      <c r="E27" s="377">
        <f t="shared" si="0"/>
        <v>7453977</v>
      </c>
      <c r="F27" s="382">
        <v>1660003</v>
      </c>
      <c r="G27" s="382">
        <v>6124626</v>
      </c>
      <c r="H27" s="379">
        <f t="shared" si="1"/>
        <v>7784629</v>
      </c>
    </row>
    <row r="28" spans="1:8">
      <c r="A28" s="26">
        <v>11</v>
      </c>
      <c r="B28" s="13" t="s">
        <v>118</v>
      </c>
      <c r="C28" s="382">
        <v>341426</v>
      </c>
      <c r="D28" s="382">
        <v>0</v>
      </c>
      <c r="E28" s="377">
        <f t="shared" si="0"/>
        <v>341426</v>
      </c>
      <c r="F28" s="382">
        <v>0</v>
      </c>
      <c r="G28" s="382">
        <v>0</v>
      </c>
      <c r="H28" s="379">
        <f t="shared" si="1"/>
        <v>0</v>
      </c>
    </row>
    <row r="29" spans="1:8">
      <c r="A29" s="26">
        <v>12</v>
      </c>
      <c r="B29" s="13" t="s">
        <v>119</v>
      </c>
      <c r="C29" s="382">
        <v>387522</v>
      </c>
      <c r="D29" s="382">
        <v>1880068</v>
      </c>
      <c r="E29" s="377">
        <f t="shared" si="0"/>
        <v>2267590</v>
      </c>
      <c r="F29" s="382">
        <v>0</v>
      </c>
      <c r="G29" s="382">
        <v>305</v>
      </c>
      <c r="H29" s="379">
        <f t="shared" si="1"/>
        <v>305</v>
      </c>
    </row>
    <row r="30" spans="1:8">
      <c r="A30" s="26">
        <v>13</v>
      </c>
      <c r="B30" s="16" t="s">
        <v>120</v>
      </c>
      <c r="C30" s="390">
        <f>SUM(C24:C29)</f>
        <v>83723271</v>
      </c>
      <c r="D30" s="390">
        <f>SUM(D24:D29)</f>
        <v>20301387</v>
      </c>
      <c r="E30" s="380">
        <f t="shared" si="0"/>
        <v>104024658</v>
      </c>
      <c r="F30" s="390">
        <f>SUM(F24:F29)</f>
        <v>101552196</v>
      </c>
      <c r="G30" s="390">
        <f>SUM(G24:G29)</f>
        <v>14274044</v>
      </c>
      <c r="H30" s="381">
        <f t="shared" si="1"/>
        <v>115826240</v>
      </c>
    </row>
    <row r="31" spans="1:8">
      <c r="A31" s="26">
        <v>14</v>
      </c>
      <c r="B31" s="16" t="s">
        <v>121</v>
      </c>
      <c r="C31" s="390">
        <f>C22-C30</f>
        <v>157481305.99999997</v>
      </c>
      <c r="D31" s="390">
        <f>D22-D30</f>
        <v>4903779.9998718128</v>
      </c>
      <c r="E31" s="380">
        <f t="shared" si="0"/>
        <v>162385085.99987179</v>
      </c>
      <c r="F31" s="390">
        <f>F22-F30</f>
        <v>180474203</v>
      </c>
      <c r="G31" s="390">
        <f>G22-G30</f>
        <v>-3321474</v>
      </c>
      <c r="H31" s="381">
        <f t="shared" si="1"/>
        <v>177152729</v>
      </c>
    </row>
    <row r="32" spans="1:8">
      <c r="A32" s="26"/>
      <c r="B32" s="11"/>
      <c r="C32" s="391"/>
      <c r="D32" s="391"/>
      <c r="E32" s="391"/>
      <c r="F32" s="391"/>
      <c r="G32" s="391"/>
      <c r="H32" s="392"/>
    </row>
    <row r="33" spans="1:8">
      <c r="A33" s="26"/>
      <c r="B33" s="11" t="s">
        <v>122</v>
      </c>
      <c r="C33" s="382"/>
      <c r="D33" s="382"/>
      <c r="E33" s="376"/>
      <c r="F33" s="382"/>
      <c r="G33" s="382"/>
      <c r="H33" s="384"/>
    </row>
    <row r="34" spans="1:8">
      <c r="A34" s="26">
        <v>15</v>
      </c>
      <c r="B34" s="10" t="s">
        <v>93</v>
      </c>
      <c r="C34" s="377">
        <f>C35-C36</f>
        <v>25031307</v>
      </c>
      <c r="D34" s="377">
        <f>D35-D36</f>
        <v>-2805224</v>
      </c>
      <c r="E34" s="377">
        <f t="shared" si="0"/>
        <v>22226083</v>
      </c>
      <c r="F34" s="377">
        <f>F35-F36</f>
        <v>38165903</v>
      </c>
      <c r="G34" s="377">
        <f>G35-G36</f>
        <v>-1118977</v>
      </c>
      <c r="H34" s="379">
        <f t="shared" si="1"/>
        <v>37046926</v>
      </c>
    </row>
    <row r="35" spans="1:8">
      <c r="A35" s="26">
        <v>15.1</v>
      </c>
      <c r="B35" s="14" t="s">
        <v>123</v>
      </c>
      <c r="C35" s="382">
        <v>29064124</v>
      </c>
      <c r="D35" s="382">
        <v>5430922</v>
      </c>
      <c r="E35" s="377">
        <f t="shared" si="0"/>
        <v>34495046</v>
      </c>
      <c r="F35" s="382">
        <v>42217436</v>
      </c>
      <c r="G35" s="382">
        <v>4913112</v>
      </c>
      <c r="H35" s="379">
        <f t="shared" si="1"/>
        <v>47130548</v>
      </c>
    </row>
    <row r="36" spans="1:8">
      <c r="A36" s="26">
        <v>15.2</v>
      </c>
      <c r="B36" s="14" t="s">
        <v>124</v>
      </c>
      <c r="C36" s="382">
        <v>4032817</v>
      </c>
      <c r="D36" s="382">
        <v>8236146</v>
      </c>
      <c r="E36" s="377">
        <f t="shared" si="0"/>
        <v>12268963</v>
      </c>
      <c r="F36" s="382">
        <v>4051533</v>
      </c>
      <c r="G36" s="382">
        <v>6032089</v>
      </c>
      <c r="H36" s="379">
        <f t="shared" si="1"/>
        <v>10083622</v>
      </c>
    </row>
    <row r="37" spans="1:8">
      <c r="A37" s="26">
        <v>16</v>
      </c>
      <c r="B37" s="13" t="s">
        <v>125</v>
      </c>
      <c r="C37" s="382">
        <v>644108</v>
      </c>
      <c r="D37" s="382">
        <v>0</v>
      </c>
      <c r="E37" s="377">
        <f t="shared" si="0"/>
        <v>644108</v>
      </c>
      <c r="F37" s="382">
        <v>0</v>
      </c>
      <c r="G37" s="382">
        <v>0</v>
      </c>
      <c r="H37" s="379">
        <f t="shared" si="1"/>
        <v>0</v>
      </c>
    </row>
    <row r="38" spans="1:8">
      <c r="A38" s="26">
        <v>17</v>
      </c>
      <c r="B38" s="13" t="s">
        <v>126</v>
      </c>
      <c r="C38" s="382">
        <v>0</v>
      </c>
      <c r="D38" s="382">
        <v>0</v>
      </c>
      <c r="E38" s="377">
        <f t="shared" si="0"/>
        <v>0</v>
      </c>
      <c r="F38" s="382">
        <v>0</v>
      </c>
      <c r="G38" s="382">
        <v>0</v>
      </c>
      <c r="H38" s="379">
        <f t="shared" si="1"/>
        <v>0</v>
      </c>
    </row>
    <row r="39" spans="1:8">
      <c r="A39" s="26">
        <v>18</v>
      </c>
      <c r="B39" s="13" t="s">
        <v>127</v>
      </c>
      <c r="C39" s="382">
        <v>184105</v>
      </c>
      <c r="D39" s="382">
        <v>36556</v>
      </c>
      <c r="E39" s="377">
        <f t="shared" si="0"/>
        <v>220661</v>
      </c>
      <c r="F39" s="382">
        <v>-632207</v>
      </c>
      <c r="G39" s="382">
        <v>24089</v>
      </c>
      <c r="H39" s="379">
        <f t="shared" si="1"/>
        <v>-608118</v>
      </c>
    </row>
    <row r="40" spans="1:8">
      <c r="A40" s="26">
        <v>19</v>
      </c>
      <c r="B40" s="13" t="s">
        <v>128</v>
      </c>
      <c r="C40" s="382">
        <v>15178278</v>
      </c>
      <c r="D40" s="382">
        <v>0</v>
      </c>
      <c r="E40" s="377">
        <f t="shared" si="0"/>
        <v>15178278</v>
      </c>
      <c r="F40" s="382">
        <v>5667815</v>
      </c>
      <c r="G40" s="382">
        <v>0</v>
      </c>
      <c r="H40" s="379">
        <f t="shared" si="1"/>
        <v>5667815</v>
      </c>
    </row>
    <row r="41" spans="1:8">
      <c r="A41" s="26">
        <v>20</v>
      </c>
      <c r="B41" s="13" t="s">
        <v>129</v>
      </c>
      <c r="C41" s="382">
        <v>-4957200</v>
      </c>
      <c r="D41" s="382">
        <v>0</v>
      </c>
      <c r="E41" s="377">
        <f t="shared" si="0"/>
        <v>-4957200</v>
      </c>
      <c r="F41" s="382">
        <v>-695175</v>
      </c>
      <c r="G41" s="382">
        <v>0</v>
      </c>
      <c r="H41" s="379">
        <f t="shared" si="1"/>
        <v>-695175</v>
      </c>
    </row>
    <row r="42" spans="1:8">
      <c r="A42" s="26">
        <v>21</v>
      </c>
      <c r="B42" s="13" t="s">
        <v>130</v>
      </c>
      <c r="C42" s="382">
        <v>315197</v>
      </c>
      <c r="D42" s="382">
        <v>0</v>
      </c>
      <c r="E42" s="377">
        <f t="shared" si="0"/>
        <v>315197</v>
      </c>
      <c r="F42" s="382">
        <v>183487</v>
      </c>
      <c r="G42" s="382">
        <v>0</v>
      </c>
      <c r="H42" s="379">
        <f t="shared" si="1"/>
        <v>183487</v>
      </c>
    </row>
    <row r="43" spans="1:8">
      <c r="A43" s="26">
        <v>22</v>
      </c>
      <c r="B43" s="13" t="s">
        <v>131</v>
      </c>
      <c r="C43" s="382">
        <v>45786</v>
      </c>
      <c r="D43" s="382">
        <v>3599</v>
      </c>
      <c r="E43" s="377">
        <f t="shared" si="0"/>
        <v>49385</v>
      </c>
      <c r="F43" s="382">
        <v>1280</v>
      </c>
      <c r="G43" s="382">
        <v>0</v>
      </c>
      <c r="H43" s="379">
        <f t="shared" si="1"/>
        <v>1280</v>
      </c>
    </row>
    <row r="44" spans="1:8">
      <c r="A44" s="26">
        <v>23</v>
      </c>
      <c r="B44" s="13" t="s">
        <v>132</v>
      </c>
      <c r="C44" s="382">
        <v>1379100</v>
      </c>
      <c r="D44" s="382">
        <v>1125260</v>
      </c>
      <c r="E44" s="377">
        <f t="shared" si="0"/>
        <v>2504360</v>
      </c>
      <c r="F44" s="382">
        <v>3520997</v>
      </c>
      <c r="G44" s="382">
        <v>669382</v>
      </c>
      <c r="H44" s="379">
        <f t="shared" si="1"/>
        <v>4190379</v>
      </c>
    </row>
    <row r="45" spans="1:8">
      <c r="A45" s="26">
        <v>24</v>
      </c>
      <c r="B45" s="16" t="s">
        <v>133</v>
      </c>
      <c r="C45" s="390">
        <f>C34+C37+C38+C39+C40+C41+C42+C43+C44</f>
        <v>37820681</v>
      </c>
      <c r="D45" s="390">
        <f>D34+D37+D38+D39+D40+D41+D42+D43+D44</f>
        <v>-1639809</v>
      </c>
      <c r="E45" s="380">
        <f t="shared" si="0"/>
        <v>36180872</v>
      </c>
      <c r="F45" s="390">
        <f>F34+F37+F38+F39+F40+F41+F42+F43+F44</f>
        <v>46212100</v>
      </c>
      <c r="G45" s="390">
        <f>G34+G37+G38+G39+G40+G41+G42+G43+G44</f>
        <v>-425506</v>
      </c>
      <c r="H45" s="381">
        <f t="shared" si="1"/>
        <v>45786594</v>
      </c>
    </row>
    <row r="46" spans="1:8">
      <c r="A46" s="26"/>
      <c r="B46" s="11" t="s">
        <v>134</v>
      </c>
      <c r="C46" s="382"/>
      <c r="D46" s="382"/>
      <c r="E46" s="382"/>
      <c r="F46" s="382"/>
      <c r="G46" s="382"/>
      <c r="H46" s="393"/>
    </row>
    <row r="47" spans="1:8">
      <c r="A47" s="26">
        <v>25</v>
      </c>
      <c r="B47" s="13" t="s">
        <v>135</v>
      </c>
      <c r="C47" s="382">
        <v>2858018</v>
      </c>
      <c r="D47" s="382">
        <v>1887</v>
      </c>
      <c r="E47" s="377">
        <f t="shared" si="0"/>
        <v>2859905</v>
      </c>
      <c r="F47" s="382">
        <v>2753626</v>
      </c>
      <c r="G47" s="382">
        <v>308</v>
      </c>
      <c r="H47" s="379">
        <f t="shared" si="1"/>
        <v>2753934</v>
      </c>
    </row>
    <row r="48" spans="1:8">
      <c r="A48" s="26">
        <v>26</v>
      </c>
      <c r="B48" s="13" t="s">
        <v>136</v>
      </c>
      <c r="C48" s="382">
        <v>7214120</v>
      </c>
      <c r="D48" s="382">
        <v>1374071</v>
      </c>
      <c r="E48" s="377">
        <f t="shared" si="0"/>
        <v>8588191</v>
      </c>
      <c r="F48" s="382">
        <v>5167336</v>
      </c>
      <c r="G48" s="382">
        <v>893527</v>
      </c>
      <c r="H48" s="379">
        <f t="shared" si="1"/>
        <v>6060863</v>
      </c>
    </row>
    <row r="49" spans="1:8">
      <c r="A49" s="26">
        <v>27</v>
      </c>
      <c r="B49" s="13" t="s">
        <v>137</v>
      </c>
      <c r="C49" s="382">
        <v>77350895</v>
      </c>
      <c r="D49" s="382">
        <v>0</v>
      </c>
      <c r="E49" s="377">
        <f t="shared" si="0"/>
        <v>77350895</v>
      </c>
      <c r="F49" s="382">
        <v>66782087</v>
      </c>
      <c r="G49" s="382">
        <v>0</v>
      </c>
      <c r="H49" s="379">
        <f t="shared" si="1"/>
        <v>66782087</v>
      </c>
    </row>
    <row r="50" spans="1:8">
      <c r="A50" s="26">
        <v>28</v>
      </c>
      <c r="B50" s="13" t="s">
        <v>275</v>
      </c>
      <c r="C50" s="382">
        <v>1674918</v>
      </c>
      <c r="D50" s="382">
        <v>0</v>
      </c>
      <c r="E50" s="377">
        <f t="shared" si="0"/>
        <v>1674918</v>
      </c>
      <c r="F50" s="382">
        <v>1613130</v>
      </c>
      <c r="G50" s="382">
        <v>0</v>
      </c>
      <c r="H50" s="379">
        <f t="shared" si="1"/>
        <v>1613130</v>
      </c>
    </row>
    <row r="51" spans="1:8">
      <c r="A51" s="26">
        <v>29</v>
      </c>
      <c r="B51" s="13" t="s">
        <v>138</v>
      </c>
      <c r="C51" s="382">
        <v>29839840</v>
      </c>
      <c r="D51" s="382">
        <v>0</v>
      </c>
      <c r="E51" s="377">
        <f t="shared" si="0"/>
        <v>29839840</v>
      </c>
      <c r="F51" s="382">
        <v>21722702</v>
      </c>
      <c r="G51" s="382">
        <v>0</v>
      </c>
      <c r="H51" s="379">
        <f t="shared" si="1"/>
        <v>21722702</v>
      </c>
    </row>
    <row r="52" spans="1:8">
      <c r="A52" s="26">
        <v>30</v>
      </c>
      <c r="B52" s="13" t="s">
        <v>139</v>
      </c>
      <c r="C52" s="382">
        <v>26481229</v>
      </c>
      <c r="D52" s="382">
        <v>166618</v>
      </c>
      <c r="E52" s="377">
        <f t="shared" si="0"/>
        <v>26647847</v>
      </c>
      <c r="F52" s="382">
        <v>29045610</v>
      </c>
      <c r="G52" s="382">
        <v>94856</v>
      </c>
      <c r="H52" s="379">
        <f t="shared" si="1"/>
        <v>29140466</v>
      </c>
    </row>
    <row r="53" spans="1:8">
      <c r="A53" s="26">
        <v>31</v>
      </c>
      <c r="B53" s="16" t="s">
        <v>140</v>
      </c>
      <c r="C53" s="390">
        <f>C47+C48+C49+C50+C51+C52</f>
        <v>145419020</v>
      </c>
      <c r="D53" s="390">
        <f>D47+D48+D49+D50+D51+D52</f>
        <v>1542576</v>
      </c>
      <c r="E53" s="380">
        <f t="shared" si="0"/>
        <v>146961596</v>
      </c>
      <c r="F53" s="390">
        <f>F47+F48+F49+F50+F51+F52</f>
        <v>127084491</v>
      </c>
      <c r="G53" s="390">
        <f>G47+G48+G49+G50+G51+G52</f>
        <v>988691</v>
      </c>
      <c r="H53" s="381">
        <f t="shared" si="1"/>
        <v>128073182</v>
      </c>
    </row>
    <row r="54" spans="1:8">
      <c r="A54" s="26">
        <v>32</v>
      </c>
      <c r="B54" s="16" t="s">
        <v>141</v>
      </c>
      <c r="C54" s="390">
        <f>C45-C53</f>
        <v>-107598339</v>
      </c>
      <c r="D54" s="390">
        <f>D45-D53</f>
        <v>-3182385</v>
      </c>
      <c r="E54" s="380">
        <f t="shared" si="0"/>
        <v>-110780724</v>
      </c>
      <c r="F54" s="390">
        <f>F45-F53</f>
        <v>-80872391</v>
      </c>
      <c r="G54" s="390">
        <f>G45-G53</f>
        <v>-1414197</v>
      </c>
      <c r="H54" s="381">
        <f t="shared" si="1"/>
        <v>-82286588</v>
      </c>
    </row>
    <row r="55" spans="1:8">
      <c r="A55" s="26"/>
      <c r="B55" s="11"/>
      <c r="C55" s="391"/>
      <c r="D55" s="391"/>
      <c r="E55" s="391"/>
      <c r="F55" s="391"/>
      <c r="G55" s="391"/>
      <c r="H55" s="392"/>
    </row>
    <row r="56" spans="1:8">
      <c r="A56" s="26">
        <v>33</v>
      </c>
      <c r="B56" s="16" t="s">
        <v>142</v>
      </c>
      <c r="C56" s="390">
        <f>C31+C54</f>
        <v>49882966.99999997</v>
      </c>
      <c r="D56" s="390">
        <f>D31+D54</f>
        <v>1721394.9998718128</v>
      </c>
      <c r="E56" s="380">
        <f t="shared" si="0"/>
        <v>51604361.999871783</v>
      </c>
      <c r="F56" s="390">
        <f>F31+F54</f>
        <v>99601812</v>
      </c>
      <c r="G56" s="390">
        <f>G31+G54</f>
        <v>-4735671</v>
      </c>
      <c r="H56" s="381">
        <f t="shared" si="1"/>
        <v>94866141</v>
      </c>
    </row>
    <row r="57" spans="1:8">
      <c r="A57" s="26"/>
      <c r="B57" s="11"/>
      <c r="C57" s="391"/>
      <c r="D57" s="391"/>
      <c r="E57" s="391"/>
      <c r="F57" s="391"/>
      <c r="G57" s="391"/>
      <c r="H57" s="392"/>
    </row>
    <row r="58" spans="1:8">
      <c r="A58" s="26">
        <v>34</v>
      </c>
      <c r="B58" s="13" t="s">
        <v>143</v>
      </c>
      <c r="C58" s="382">
        <v>22129001</v>
      </c>
      <c r="D58" s="382">
        <v>1130770</v>
      </c>
      <c r="E58" s="377">
        <f t="shared" si="0"/>
        <v>23259771</v>
      </c>
      <c r="F58" s="382">
        <v>37712183</v>
      </c>
      <c r="G58" s="382">
        <v>0</v>
      </c>
      <c r="H58" s="379">
        <f t="shared" si="1"/>
        <v>37712183</v>
      </c>
    </row>
    <row r="59" spans="1:8" s="129" customFormat="1">
      <c r="A59" s="26">
        <v>35</v>
      </c>
      <c r="B59" s="10" t="s">
        <v>144</v>
      </c>
      <c r="C59" s="382">
        <v>104000</v>
      </c>
      <c r="D59" s="382">
        <v>0</v>
      </c>
      <c r="E59" s="394">
        <f t="shared" si="0"/>
        <v>104000</v>
      </c>
      <c r="F59" s="395">
        <v>1</v>
      </c>
      <c r="G59" s="395">
        <v>0</v>
      </c>
      <c r="H59" s="396">
        <f t="shared" si="1"/>
        <v>1</v>
      </c>
    </row>
    <row r="60" spans="1:8">
      <c r="A60" s="26">
        <v>36</v>
      </c>
      <c r="B60" s="13" t="s">
        <v>145</v>
      </c>
      <c r="C60" s="382">
        <v>551993</v>
      </c>
      <c r="D60" s="382">
        <v>96105</v>
      </c>
      <c r="E60" s="377">
        <f t="shared" si="0"/>
        <v>648098</v>
      </c>
      <c r="F60" s="382">
        <v>-282637</v>
      </c>
      <c r="G60" s="382">
        <v>0</v>
      </c>
      <c r="H60" s="379">
        <f t="shared" si="1"/>
        <v>-282637</v>
      </c>
    </row>
    <row r="61" spans="1:8">
      <c r="A61" s="26">
        <v>37</v>
      </c>
      <c r="B61" s="16" t="s">
        <v>146</v>
      </c>
      <c r="C61" s="390">
        <f>C58+C59+C60</f>
        <v>22784994</v>
      </c>
      <c r="D61" s="390">
        <f>D58+D59+D60</f>
        <v>1226875</v>
      </c>
      <c r="E61" s="380">
        <f t="shared" si="0"/>
        <v>24011869</v>
      </c>
      <c r="F61" s="390">
        <f>F58+F59+F60</f>
        <v>37429547</v>
      </c>
      <c r="G61" s="390">
        <f>G58+G59+G60</f>
        <v>0</v>
      </c>
      <c r="H61" s="381">
        <f t="shared" si="1"/>
        <v>37429547</v>
      </c>
    </row>
    <row r="62" spans="1:8">
      <c r="A62" s="26"/>
      <c r="B62" s="17"/>
      <c r="C62" s="382"/>
      <c r="D62" s="382"/>
      <c r="E62" s="382"/>
      <c r="F62" s="382"/>
      <c r="G62" s="382"/>
      <c r="H62" s="393"/>
    </row>
    <row r="63" spans="1:8">
      <c r="A63" s="26">
        <v>38</v>
      </c>
      <c r="B63" s="18" t="s">
        <v>276</v>
      </c>
      <c r="C63" s="390">
        <f>C56-C61</f>
        <v>27097972.99999997</v>
      </c>
      <c r="D63" s="390">
        <f>D56-D61</f>
        <v>494519.99987181276</v>
      </c>
      <c r="E63" s="380">
        <f t="shared" si="0"/>
        <v>27592492.999871783</v>
      </c>
      <c r="F63" s="390">
        <f>F56-F61</f>
        <v>62172265</v>
      </c>
      <c r="G63" s="390">
        <f>G56-G61</f>
        <v>-4735671</v>
      </c>
      <c r="H63" s="381">
        <f t="shared" si="1"/>
        <v>57436594</v>
      </c>
    </row>
    <row r="64" spans="1:8">
      <c r="A64" s="24">
        <v>39</v>
      </c>
      <c r="B64" s="13" t="s">
        <v>147</v>
      </c>
      <c r="C64" s="397">
        <v>760376</v>
      </c>
      <c r="D64" s="397">
        <v>0</v>
      </c>
      <c r="E64" s="377">
        <f t="shared" si="0"/>
        <v>760376</v>
      </c>
      <c r="F64" s="397">
        <v>5435166</v>
      </c>
      <c r="G64" s="397">
        <v>0</v>
      </c>
      <c r="H64" s="379">
        <f t="shared" si="1"/>
        <v>5435166</v>
      </c>
    </row>
    <row r="65" spans="1:8">
      <c r="A65" s="26">
        <v>40</v>
      </c>
      <c r="B65" s="16" t="s">
        <v>148</v>
      </c>
      <c r="C65" s="390">
        <f>C63-C64</f>
        <v>26337596.99999997</v>
      </c>
      <c r="D65" s="390">
        <f>D63-D64</f>
        <v>494519.99987181276</v>
      </c>
      <c r="E65" s="380">
        <f t="shared" si="0"/>
        <v>26832116.999871783</v>
      </c>
      <c r="F65" s="390">
        <f>F63-F64</f>
        <v>56737099</v>
      </c>
      <c r="G65" s="390">
        <f>G63-G64</f>
        <v>-4735671</v>
      </c>
      <c r="H65" s="381">
        <f t="shared" si="1"/>
        <v>52001428</v>
      </c>
    </row>
    <row r="66" spans="1:8">
      <c r="A66" s="24">
        <v>41</v>
      </c>
      <c r="B66" s="13" t="s">
        <v>149</v>
      </c>
      <c r="C66" s="397">
        <v>0</v>
      </c>
      <c r="D66" s="397">
        <v>0</v>
      </c>
      <c r="E66" s="377">
        <f t="shared" si="0"/>
        <v>0</v>
      </c>
      <c r="F66" s="397">
        <v>0</v>
      </c>
      <c r="G66" s="397">
        <v>0</v>
      </c>
      <c r="H66" s="379">
        <f t="shared" si="1"/>
        <v>0</v>
      </c>
    </row>
    <row r="67" spans="1:8" ht="13.5" thickBot="1">
      <c r="A67" s="28">
        <v>42</v>
      </c>
      <c r="B67" s="29" t="s">
        <v>150</v>
      </c>
      <c r="C67" s="398">
        <f>C65+C66</f>
        <v>26337596.99999997</v>
      </c>
      <c r="D67" s="398">
        <f>D65+D66</f>
        <v>494519.99987181276</v>
      </c>
      <c r="E67" s="78">
        <f t="shared" si="0"/>
        <v>26832116.999871783</v>
      </c>
      <c r="F67" s="398">
        <f>F65+F66</f>
        <v>56737099</v>
      </c>
      <c r="G67" s="398">
        <f>G65+G66</f>
        <v>-4735671</v>
      </c>
      <c r="H67" s="388">
        <f t="shared" si="1"/>
        <v>52001428</v>
      </c>
    </row>
    <row r="70" spans="1:8">
      <c r="C70" s="113"/>
      <c r="D70" s="113"/>
      <c r="E70" s="113"/>
      <c r="F70" s="113"/>
      <c r="G70" s="113"/>
      <c r="H70" s="113"/>
    </row>
  </sheetData>
  <mergeCells count="2">
    <mergeCell ref="C5:E5"/>
    <mergeCell ref="F5:H5"/>
  </mergeCells>
  <pageMargins left="0.7" right="0.7" top="0.75" bottom="0.75" header="0.3" footer="0.3"/>
  <pageSetup paperSize="9" scale="5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34" zoomScaleNormal="100" workbookViewId="0">
      <selection activeCell="L23" sqref="L23"/>
    </sheetView>
  </sheetViews>
  <sheetFormatPr defaultRowHeight="12.75"/>
  <cols>
    <col min="1" max="1" width="9.5703125" style="60" bestFit="1" customWidth="1"/>
    <col min="2" max="2" width="76.85546875" style="60" customWidth="1"/>
    <col min="3" max="8" width="13.28515625" style="60" customWidth="1"/>
    <col min="9" max="16384" width="9.140625" style="60"/>
  </cols>
  <sheetData>
    <row r="1" spans="1:8">
      <c r="A1" s="60" t="s">
        <v>191</v>
      </c>
      <c r="B1" s="60" t="str">
        <f>Info!C2</f>
        <v>სს ”ლიბერთი ბანკი”</v>
      </c>
    </row>
    <row r="2" spans="1:8">
      <c r="A2" s="60" t="s">
        <v>192</v>
      </c>
      <c r="B2" s="61">
        <f>'1. key ratios'!B2</f>
        <v>43830</v>
      </c>
    </row>
    <row r="4" spans="1:8" ht="13.5" thickBot="1">
      <c r="A4" s="60" t="s">
        <v>335</v>
      </c>
      <c r="C4" s="62"/>
      <c r="D4" s="62"/>
      <c r="E4" s="62"/>
      <c r="F4" s="63"/>
      <c r="G4" s="63"/>
      <c r="H4" s="64" t="s">
        <v>95</v>
      </c>
    </row>
    <row r="5" spans="1:8">
      <c r="A5" s="506" t="s">
        <v>27</v>
      </c>
      <c r="B5" s="508" t="s">
        <v>248</v>
      </c>
      <c r="C5" s="510" t="s">
        <v>197</v>
      </c>
      <c r="D5" s="510"/>
      <c r="E5" s="510"/>
      <c r="F5" s="510" t="s">
        <v>198</v>
      </c>
      <c r="G5" s="510"/>
      <c r="H5" s="511"/>
    </row>
    <row r="6" spans="1:8">
      <c r="A6" s="507"/>
      <c r="B6" s="509"/>
      <c r="C6" s="65" t="s">
        <v>28</v>
      </c>
      <c r="D6" s="65" t="s">
        <v>96</v>
      </c>
      <c r="E6" s="65" t="s">
        <v>69</v>
      </c>
      <c r="F6" s="65" t="s">
        <v>28</v>
      </c>
      <c r="G6" s="65" t="s">
        <v>96</v>
      </c>
      <c r="H6" s="66" t="s">
        <v>69</v>
      </c>
    </row>
    <row r="7" spans="1:8" s="70" customFormat="1">
      <c r="A7" s="67">
        <v>1</v>
      </c>
      <c r="B7" s="68" t="s">
        <v>371</v>
      </c>
      <c r="C7" s="69">
        <f>SUM(C8:C11)</f>
        <v>51626191.649999991</v>
      </c>
      <c r="D7" s="69">
        <f t="shared" ref="D7" si="0">SUM(D8:D11)</f>
        <v>68804449.319999993</v>
      </c>
      <c r="E7" s="380">
        <f>C7+D7</f>
        <v>120430640.96999998</v>
      </c>
      <c r="F7" s="69">
        <f>SUM(F8:F11)</f>
        <v>48146211</v>
      </c>
      <c r="G7" s="69">
        <f>SUM(G8:G11)</f>
        <v>35544800</v>
      </c>
      <c r="H7" s="381">
        <f t="shared" ref="H7:H53" si="1">F7+G7</f>
        <v>83691011</v>
      </c>
    </row>
    <row r="8" spans="1:8" s="70" customFormat="1">
      <c r="A8" s="67">
        <v>1.1000000000000001</v>
      </c>
      <c r="B8" s="71" t="s">
        <v>280</v>
      </c>
      <c r="C8" s="72">
        <v>5947533</v>
      </c>
      <c r="D8" s="72">
        <v>12000052</v>
      </c>
      <c r="E8" s="377">
        <f t="shared" ref="E8:E53" si="2">C8+D8</f>
        <v>17947585</v>
      </c>
      <c r="F8" s="72">
        <v>7227052</v>
      </c>
      <c r="G8" s="72">
        <v>811510</v>
      </c>
      <c r="H8" s="379">
        <f t="shared" si="1"/>
        <v>8038562</v>
      </c>
    </row>
    <row r="9" spans="1:8" s="70" customFormat="1">
      <c r="A9" s="67">
        <v>1.2</v>
      </c>
      <c r="B9" s="71" t="s">
        <v>281</v>
      </c>
      <c r="C9" s="72">
        <v>8574362.0500000007</v>
      </c>
      <c r="D9" s="72">
        <v>0</v>
      </c>
      <c r="E9" s="377">
        <f t="shared" si="2"/>
        <v>8574362.0500000007</v>
      </c>
      <c r="F9" s="72">
        <v>0</v>
      </c>
      <c r="G9" s="72">
        <v>0</v>
      </c>
      <c r="H9" s="379">
        <f t="shared" si="1"/>
        <v>0</v>
      </c>
    </row>
    <row r="10" spans="1:8" s="70" customFormat="1">
      <c r="A10" s="67">
        <v>1.3</v>
      </c>
      <c r="B10" s="71" t="s">
        <v>282</v>
      </c>
      <c r="C10" s="72">
        <v>36904296.599999994</v>
      </c>
      <c r="D10" s="72">
        <v>56709406.219999999</v>
      </c>
      <c r="E10" s="377">
        <f t="shared" si="2"/>
        <v>93613702.819999993</v>
      </c>
      <c r="F10" s="72">
        <v>40719159</v>
      </c>
      <c r="G10" s="72">
        <v>34644629</v>
      </c>
      <c r="H10" s="379">
        <f t="shared" si="1"/>
        <v>75363788</v>
      </c>
    </row>
    <row r="11" spans="1:8" s="70" customFormat="1">
      <c r="A11" s="67">
        <v>1.4</v>
      </c>
      <c r="B11" s="71" t="s">
        <v>283</v>
      </c>
      <c r="C11" s="72">
        <v>200000</v>
      </c>
      <c r="D11" s="72">
        <v>94991.1</v>
      </c>
      <c r="E11" s="377">
        <f t="shared" si="2"/>
        <v>294991.09999999998</v>
      </c>
      <c r="F11" s="72">
        <v>200000</v>
      </c>
      <c r="G11" s="72">
        <v>88661</v>
      </c>
      <c r="H11" s="379">
        <f t="shared" si="1"/>
        <v>288661</v>
      </c>
    </row>
    <row r="12" spans="1:8" s="70" customFormat="1" ht="29.25" customHeight="1">
      <c r="A12" s="67">
        <v>2</v>
      </c>
      <c r="B12" s="68" t="s">
        <v>284</v>
      </c>
      <c r="C12" s="69">
        <v>0</v>
      </c>
      <c r="D12" s="69">
        <v>0</v>
      </c>
      <c r="E12" s="377">
        <f t="shared" si="2"/>
        <v>0</v>
      </c>
      <c r="F12" s="69">
        <v>0</v>
      </c>
      <c r="G12" s="69">
        <v>0</v>
      </c>
      <c r="H12" s="379">
        <f t="shared" si="1"/>
        <v>0</v>
      </c>
    </row>
    <row r="13" spans="1:8" s="70" customFormat="1" ht="25.5">
      <c r="A13" s="67">
        <v>3</v>
      </c>
      <c r="B13" s="68" t="s">
        <v>285</v>
      </c>
      <c r="C13" s="69">
        <f>SUM(C14:C15)</f>
        <v>66465000</v>
      </c>
      <c r="D13" s="69">
        <f t="shared" ref="D13" si="3">SUM(D14:D15)</f>
        <v>0</v>
      </c>
      <c r="E13" s="377">
        <f t="shared" si="2"/>
        <v>66465000</v>
      </c>
      <c r="F13" s="69">
        <f>SUM(F14:F15)</f>
        <v>0</v>
      </c>
      <c r="G13" s="69">
        <f t="shared" ref="G13" si="4">SUM(G14:G15)</f>
        <v>0</v>
      </c>
      <c r="H13" s="379">
        <f t="shared" si="1"/>
        <v>0</v>
      </c>
    </row>
    <row r="14" spans="1:8" s="70" customFormat="1">
      <c r="A14" s="67">
        <v>3.1</v>
      </c>
      <c r="B14" s="71" t="s">
        <v>286</v>
      </c>
      <c r="C14" s="72">
        <v>66465000</v>
      </c>
      <c r="D14" s="72">
        <v>0</v>
      </c>
      <c r="E14" s="377">
        <f t="shared" si="2"/>
        <v>66465000</v>
      </c>
      <c r="F14" s="72">
        <v>0</v>
      </c>
      <c r="G14" s="72">
        <v>0</v>
      </c>
      <c r="H14" s="379">
        <f t="shared" si="1"/>
        <v>0</v>
      </c>
    </row>
    <row r="15" spans="1:8" s="70" customFormat="1">
      <c r="A15" s="67">
        <v>3.2</v>
      </c>
      <c r="B15" s="71" t="s">
        <v>287</v>
      </c>
      <c r="C15" s="72">
        <v>0</v>
      </c>
      <c r="D15" s="72">
        <v>0</v>
      </c>
      <c r="E15" s="377">
        <f t="shared" si="2"/>
        <v>0</v>
      </c>
      <c r="F15" s="72">
        <v>0</v>
      </c>
      <c r="G15" s="72">
        <v>0</v>
      </c>
      <c r="H15" s="379">
        <f t="shared" si="1"/>
        <v>0</v>
      </c>
    </row>
    <row r="16" spans="1:8" s="70" customFormat="1">
      <c r="A16" s="67">
        <v>4</v>
      </c>
      <c r="B16" s="68" t="s">
        <v>288</v>
      </c>
      <c r="C16" s="69">
        <f>SUM(C17:C18)</f>
        <v>556411384.29999995</v>
      </c>
      <c r="D16" s="69">
        <f t="shared" ref="D16" si="5">SUM(D17:D18)</f>
        <v>2138938946</v>
      </c>
      <c r="E16" s="380">
        <f t="shared" si="2"/>
        <v>2695350330.3000002</v>
      </c>
      <c r="F16" s="69">
        <f t="shared" ref="F16" si="6">SUM(F17:F18)</f>
        <v>787792434</v>
      </c>
      <c r="G16" s="69">
        <f>SUM(G17:G18)</f>
        <v>1158509299</v>
      </c>
      <c r="H16" s="381">
        <f t="shared" si="1"/>
        <v>1946301733</v>
      </c>
    </row>
    <row r="17" spans="1:8" s="70" customFormat="1">
      <c r="A17" s="67">
        <v>4.0999999999999996</v>
      </c>
      <c r="B17" s="71" t="s">
        <v>289</v>
      </c>
      <c r="C17" s="72">
        <v>0</v>
      </c>
      <c r="D17" s="72">
        <v>0</v>
      </c>
      <c r="E17" s="377">
        <f t="shared" si="2"/>
        <v>0</v>
      </c>
      <c r="F17" s="72">
        <v>0</v>
      </c>
      <c r="G17" s="72">
        <v>0</v>
      </c>
      <c r="H17" s="379">
        <f t="shared" si="1"/>
        <v>0</v>
      </c>
    </row>
    <row r="18" spans="1:8" s="70" customFormat="1">
      <c r="A18" s="67">
        <v>4.2</v>
      </c>
      <c r="B18" s="71" t="s">
        <v>290</v>
      </c>
      <c r="C18" s="72">
        <v>556411384.29999995</v>
      </c>
      <c r="D18" s="72">
        <v>2138938946</v>
      </c>
      <c r="E18" s="377">
        <f t="shared" si="2"/>
        <v>2695350330.3000002</v>
      </c>
      <c r="F18" s="72">
        <v>787792434</v>
      </c>
      <c r="G18" s="72">
        <v>1158509299</v>
      </c>
      <c r="H18" s="379">
        <f t="shared" si="1"/>
        <v>1946301733</v>
      </c>
    </row>
    <row r="19" spans="1:8" s="70" customFormat="1" ht="18" customHeight="1">
      <c r="A19" s="67">
        <v>5</v>
      </c>
      <c r="B19" s="68" t="s">
        <v>291</v>
      </c>
      <c r="C19" s="69">
        <f>SUM(C20,C21,C22,C28,C29,C30,C31)</f>
        <v>140348714.41000003</v>
      </c>
      <c r="D19" s="69">
        <f t="shared" ref="D19" si="7">SUM(D20,D21,D22,D28,D29,D30,D31)</f>
        <v>2084344274.39486</v>
      </c>
      <c r="E19" s="380">
        <f>C19+D19</f>
        <v>2224692988.8048601</v>
      </c>
      <c r="F19" s="69">
        <f>SUM(F20,F21,F22,F28,F29,F30,F31)</f>
        <v>82931131</v>
      </c>
      <c r="G19" s="69">
        <f t="shared" ref="G19" si="8">SUM(G20,G21,G22,G28,G29,G30,G31)</f>
        <v>1027431635</v>
      </c>
      <c r="H19" s="381">
        <f>F19+G19</f>
        <v>1110362766</v>
      </c>
    </row>
    <row r="20" spans="1:8" s="70" customFormat="1">
      <c r="A20" s="67">
        <v>5.0999999999999996</v>
      </c>
      <c r="B20" s="71" t="s">
        <v>292</v>
      </c>
      <c r="C20" s="72">
        <v>6945371.79</v>
      </c>
      <c r="D20" s="72">
        <v>22202755.710000001</v>
      </c>
      <c r="E20" s="377">
        <f t="shared" si="2"/>
        <v>29148127.5</v>
      </c>
      <c r="F20" s="72">
        <v>21427694</v>
      </c>
      <c r="G20" s="72">
        <v>7267465</v>
      </c>
      <c r="H20" s="379">
        <f>F20+G20</f>
        <v>28695159</v>
      </c>
    </row>
    <row r="21" spans="1:8" s="70" customFormat="1">
      <c r="A21" s="67">
        <v>5.2</v>
      </c>
      <c r="B21" s="71" t="s">
        <v>293</v>
      </c>
      <c r="C21" s="72">
        <v>78939393.390000001</v>
      </c>
      <c r="D21" s="72">
        <v>93537413</v>
      </c>
      <c r="E21" s="377">
        <f t="shared" si="2"/>
        <v>172476806.38999999</v>
      </c>
      <c r="F21" s="72">
        <v>24411000</v>
      </c>
      <c r="G21" s="72">
        <v>79509551</v>
      </c>
      <c r="H21" s="379">
        <f>F21+G21</f>
        <v>103920551</v>
      </c>
    </row>
    <row r="22" spans="1:8" s="70" customFormat="1">
      <c r="A22" s="67">
        <v>5.3</v>
      </c>
      <c r="B22" s="71" t="s">
        <v>294</v>
      </c>
      <c r="C22" s="73">
        <f>SUM(C23:C27)</f>
        <v>205246.22</v>
      </c>
      <c r="D22" s="73">
        <f t="shared" ref="D22" si="9">SUM(D23:D27)</f>
        <v>1182772504.9848597</v>
      </c>
      <c r="E22" s="377">
        <f t="shared" si="2"/>
        <v>1182977751.2048597</v>
      </c>
      <c r="F22" s="73">
        <f>SUM(F23:F27)</f>
        <v>339727</v>
      </c>
      <c r="G22" s="73">
        <f t="shared" ref="G22" si="10">SUM(G23:G27)</f>
        <v>631571898</v>
      </c>
      <c r="H22" s="379">
        <f t="shared" si="1"/>
        <v>631911625</v>
      </c>
    </row>
    <row r="23" spans="1:8" s="70" customFormat="1">
      <c r="A23" s="67" t="s">
        <v>295</v>
      </c>
      <c r="B23" s="74" t="s">
        <v>296</v>
      </c>
      <c r="C23" s="72">
        <v>42531</v>
      </c>
      <c r="D23" s="72">
        <v>410935794.46985966</v>
      </c>
      <c r="E23" s="377">
        <f t="shared" si="2"/>
        <v>410978325.46985966</v>
      </c>
      <c r="F23" s="72">
        <v>134727</v>
      </c>
      <c r="G23" s="72">
        <v>351547537</v>
      </c>
      <c r="H23" s="379">
        <f t="shared" si="1"/>
        <v>351682264</v>
      </c>
    </row>
    <row r="24" spans="1:8" s="70" customFormat="1">
      <c r="A24" s="67" t="s">
        <v>297</v>
      </c>
      <c r="B24" s="74" t="s">
        <v>298</v>
      </c>
      <c r="C24" s="72">
        <v>11000</v>
      </c>
      <c r="D24" s="72">
        <v>143431537.03560001</v>
      </c>
      <c r="E24" s="377">
        <f t="shared" si="2"/>
        <v>143442537.03560001</v>
      </c>
      <c r="F24" s="72">
        <v>0</v>
      </c>
      <c r="G24" s="72">
        <v>99639492</v>
      </c>
      <c r="H24" s="379">
        <f t="shared" si="1"/>
        <v>99639492</v>
      </c>
    </row>
    <row r="25" spans="1:8" s="70" customFormat="1">
      <c r="A25" s="67" t="s">
        <v>299</v>
      </c>
      <c r="B25" s="75" t="s">
        <v>300</v>
      </c>
      <c r="C25" s="72">
        <v>0</v>
      </c>
      <c r="D25" s="72">
        <v>37847904.600000001</v>
      </c>
      <c r="E25" s="377">
        <f t="shared" si="2"/>
        <v>37847904.600000001</v>
      </c>
      <c r="F25" s="72">
        <v>0</v>
      </c>
      <c r="G25" s="72">
        <v>22451323</v>
      </c>
      <c r="H25" s="379">
        <f t="shared" si="1"/>
        <v>22451323</v>
      </c>
    </row>
    <row r="26" spans="1:8" s="70" customFormat="1">
      <c r="A26" s="67" t="s">
        <v>301</v>
      </c>
      <c r="B26" s="74" t="s">
        <v>302</v>
      </c>
      <c r="C26" s="72">
        <v>4000</v>
      </c>
      <c r="D26" s="72">
        <v>48368698.679400004</v>
      </c>
      <c r="E26" s="377">
        <f t="shared" si="2"/>
        <v>48372698.679400004</v>
      </c>
      <c r="F26" s="72">
        <v>0</v>
      </c>
      <c r="G26" s="72">
        <v>14626080</v>
      </c>
      <c r="H26" s="379">
        <f t="shared" si="1"/>
        <v>14626080</v>
      </c>
    </row>
    <row r="27" spans="1:8" s="70" customFormat="1">
      <c r="A27" s="67" t="s">
        <v>303</v>
      </c>
      <c r="B27" s="74" t="s">
        <v>304</v>
      </c>
      <c r="C27" s="72">
        <v>147715.22</v>
      </c>
      <c r="D27" s="72">
        <v>542188570.20000005</v>
      </c>
      <c r="E27" s="377">
        <f t="shared" si="2"/>
        <v>542336285.42000008</v>
      </c>
      <c r="F27" s="72">
        <v>205000</v>
      </c>
      <c r="G27" s="72">
        <v>143307466</v>
      </c>
      <c r="H27" s="379">
        <f t="shared" si="1"/>
        <v>143512466</v>
      </c>
    </row>
    <row r="28" spans="1:8" s="70" customFormat="1">
      <c r="A28" s="67">
        <v>5.4</v>
      </c>
      <c r="B28" s="71" t="s">
        <v>305</v>
      </c>
      <c r="C28" s="72">
        <v>5513505.0099999998</v>
      </c>
      <c r="D28" s="72">
        <v>151979962.90000001</v>
      </c>
      <c r="E28" s="377">
        <f t="shared" si="2"/>
        <v>157493467.91</v>
      </c>
      <c r="F28" s="72">
        <v>229666</v>
      </c>
      <c r="G28" s="72">
        <v>127875123</v>
      </c>
      <c r="H28" s="379">
        <f t="shared" si="1"/>
        <v>128104789</v>
      </c>
    </row>
    <row r="29" spans="1:8" s="70" customFormat="1">
      <c r="A29" s="67">
        <v>5.5</v>
      </c>
      <c r="B29" s="71" t="s">
        <v>306</v>
      </c>
      <c r="C29" s="72">
        <v>10000000</v>
      </c>
      <c r="D29" s="72">
        <v>181623850</v>
      </c>
      <c r="E29" s="377">
        <f t="shared" si="2"/>
        <v>191623850</v>
      </c>
      <c r="F29" s="72">
        <v>0</v>
      </c>
      <c r="G29" s="72">
        <v>26766000</v>
      </c>
      <c r="H29" s="379">
        <f t="shared" si="1"/>
        <v>26766000</v>
      </c>
    </row>
    <row r="30" spans="1:8" s="70" customFormat="1">
      <c r="A30" s="67">
        <v>5.6</v>
      </c>
      <c r="B30" s="71" t="s">
        <v>307</v>
      </c>
      <c r="C30" s="72">
        <v>0</v>
      </c>
      <c r="D30" s="72">
        <v>186089824.90000001</v>
      </c>
      <c r="E30" s="377">
        <f t="shared" si="2"/>
        <v>186089824.90000001</v>
      </c>
      <c r="F30" s="72">
        <v>0</v>
      </c>
      <c r="G30" s="72">
        <v>152566203</v>
      </c>
      <c r="H30" s="379">
        <f t="shared" si="1"/>
        <v>152566203</v>
      </c>
    </row>
    <row r="31" spans="1:8" s="70" customFormat="1">
      <c r="A31" s="67">
        <v>5.7</v>
      </c>
      <c r="B31" s="71" t="s">
        <v>308</v>
      </c>
      <c r="C31" s="72">
        <v>38745198</v>
      </c>
      <c r="D31" s="72">
        <v>266137962.90000001</v>
      </c>
      <c r="E31" s="377">
        <f t="shared" si="2"/>
        <v>304883160.89999998</v>
      </c>
      <c r="F31" s="72">
        <v>36523044</v>
      </c>
      <c r="G31" s="72">
        <v>1875395</v>
      </c>
      <c r="H31" s="379">
        <f t="shared" si="1"/>
        <v>38398439</v>
      </c>
    </row>
    <row r="32" spans="1:8" s="70" customFormat="1">
      <c r="A32" s="67">
        <v>6</v>
      </c>
      <c r="B32" s="68" t="s">
        <v>309</v>
      </c>
      <c r="C32" s="69">
        <f>SUM(C33:C39)</f>
        <v>155752748.56999999</v>
      </c>
      <c r="D32" s="69">
        <f>SUM(D33:D39)</f>
        <v>372043513.70000005</v>
      </c>
      <c r="E32" s="380">
        <f t="shared" si="2"/>
        <v>527796262.27000004</v>
      </c>
      <c r="F32" s="69">
        <f>SUM(F33:F39)</f>
        <v>164167884</v>
      </c>
      <c r="G32" s="69">
        <f>SUM(G33:G39)</f>
        <v>225612148</v>
      </c>
      <c r="H32" s="381">
        <f t="shared" si="1"/>
        <v>389780032</v>
      </c>
    </row>
    <row r="33" spans="1:8" s="70" customFormat="1" ht="25.5">
      <c r="A33" s="67">
        <v>6.1</v>
      </c>
      <c r="B33" s="71" t="s">
        <v>372</v>
      </c>
      <c r="C33" s="72">
        <v>89281164.569999993</v>
      </c>
      <c r="D33" s="72">
        <v>168216657.40000001</v>
      </c>
      <c r="E33" s="377">
        <f t="shared" si="2"/>
        <v>257497821.97</v>
      </c>
      <c r="F33" s="72">
        <v>94504512</v>
      </c>
      <c r="G33" s="72">
        <v>91374305</v>
      </c>
      <c r="H33" s="379">
        <f t="shared" si="1"/>
        <v>185878817</v>
      </c>
    </row>
    <row r="34" spans="1:8" s="70" customFormat="1" ht="25.5">
      <c r="A34" s="67">
        <v>6.2</v>
      </c>
      <c r="B34" s="71" t="s">
        <v>310</v>
      </c>
      <c r="C34" s="72">
        <v>66471584</v>
      </c>
      <c r="D34" s="72">
        <v>203826856.30000001</v>
      </c>
      <c r="E34" s="377">
        <f t="shared" si="2"/>
        <v>270298440.30000001</v>
      </c>
      <c r="F34" s="72">
        <v>69663372</v>
      </c>
      <c r="G34" s="72">
        <v>134237843</v>
      </c>
      <c r="H34" s="379">
        <f t="shared" si="1"/>
        <v>203901215</v>
      </c>
    </row>
    <row r="35" spans="1:8" s="70" customFormat="1" ht="25.5">
      <c r="A35" s="67">
        <v>6.3</v>
      </c>
      <c r="B35" s="71" t="s">
        <v>311</v>
      </c>
      <c r="C35" s="72">
        <v>0</v>
      </c>
      <c r="D35" s="72">
        <v>0</v>
      </c>
      <c r="E35" s="377">
        <f t="shared" si="2"/>
        <v>0</v>
      </c>
      <c r="F35" s="72">
        <v>0</v>
      </c>
      <c r="G35" s="72">
        <v>0</v>
      </c>
      <c r="H35" s="379">
        <f t="shared" si="1"/>
        <v>0</v>
      </c>
    </row>
    <row r="36" spans="1:8" s="70" customFormat="1" ht="15" customHeight="1">
      <c r="A36" s="67">
        <v>6.4</v>
      </c>
      <c r="B36" s="71" t="s">
        <v>312</v>
      </c>
      <c r="C36" s="72">
        <v>0</v>
      </c>
      <c r="D36" s="72">
        <v>0</v>
      </c>
      <c r="E36" s="377">
        <f t="shared" si="2"/>
        <v>0</v>
      </c>
      <c r="F36" s="72">
        <v>0</v>
      </c>
      <c r="G36" s="72">
        <v>0</v>
      </c>
      <c r="H36" s="379">
        <f t="shared" si="1"/>
        <v>0</v>
      </c>
    </row>
    <row r="37" spans="1:8" s="70" customFormat="1" ht="14.25" customHeight="1">
      <c r="A37" s="67">
        <v>6.5</v>
      </c>
      <c r="B37" s="71" t="s">
        <v>313</v>
      </c>
      <c r="C37" s="72">
        <v>0</v>
      </c>
      <c r="D37" s="72">
        <v>0</v>
      </c>
      <c r="E37" s="377">
        <f t="shared" si="2"/>
        <v>0</v>
      </c>
      <c r="F37" s="72">
        <v>0</v>
      </c>
      <c r="G37" s="72">
        <v>0</v>
      </c>
      <c r="H37" s="379">
        <f t="shared" si="1"/>
        <v>0</v>
      </c>
    </row>
    <row r="38" spans="1:8" s="70" customFormat="1" ht="25.5">
      <c r="A38" s="67">
        <v>6.6</v>
      </c>
      <c r="B38" s="71" t="s">
        <v>314</v>
      </c>
      <c r="C38" s="72">
        <v>0</v>
      </c>
      <c r="D38" s="72">
        <v>0</v>
      </c>
      <c r="E38" s="377">
        <f t="shared" si="2"/>
        <v>0</v>
      </c>
      <c r="F38" s="72">
        <v>0</v>
      </c>
      <c r="G38" s="72">
        <v>0</v>
      </c>
      <c r="H38" s="379">
        <f t="shared" si="1"/>
        <v>0</v>
      </c>
    </row>
    <row r="39" spans="1:8" s="70" customFormat="1" ht="25.5">
      <c r="A39" s="67">
        <v>6.7</v>
      </c>
      <c r="B39" s="71" t="s">
        <v>315</v>
      </c>
      <c r="C39" s="72">
        <v>0</v>
      </c>
      <c r="D39" s="72">
        <v>0</v>
      </c>
      <c r="E39" s="377">
        <f t="shared" si="2"/>
        <v>0</v>
      </c>
      <c r="F39" s="72">
        <v>0</v>
      </c>
      <c r="G39" s="72">
        <v>0</v>
      </c>
      <c r="H39" s="379">
        <f t="shared" si="1"/>
        <v>0</v>
      </c>
    </row>
    <row r="40" spans="1:8" s="70" customFormat="1" ht="15.75" customHeight="1">
      <c r="A40" s="67">
        <v>7</v>
      </c>
      <c r="B40" s="68" t="s">
        <v>316</v>
      </c>
      <c r="C40" s="69">
        <f>SUM(C41:C44)-C41-C42</f>
        <v>110090824.81999972</v>
      </c>
      <c r="D40" s="69">
        <f>SUM(D41:D44)-D41-D42</f>
        <v>2029316.6449927101</v>
      </c>
      <c r="E40" s="380">
        <f t="shared" si="2"/>
        <v>112120141.46499243</v>
      </c>
      <c r="F40" s="69">
        <f>SUM(F41:F44)-F41-F42</f>
        <v>72719647.129999638</v>
      </c>
      <c r="G40" s="69">
        <f>SUM(G41:G44)-G41-G42</f>
        <v>961530.71242800006</v>
      </c>
      <c r="H40" s="381">
        <f t="shared" si="1"/>
        <v>73681177.842427641</v>
      </c>
    </row>
    <row r="41" spans="1:8" s="70" customFormat="1" ht="25.5">
      <c r="A41" s="67">
        <v>7.1</v>
      </c>
      <c r="B41" s="71" t="s">
        <v>317</v>
      </c>
      <c r="C41" s="72">
        <v>6341831.2800000012</v>
      </c>
      <c r="D41" s="72">
        <v>16275.67884800001</v>
      </c>
      <c r="E41" s="377">
        <f t="shared" si="2"/>
        <v>6358106.9588480014</v>
      </c>
      <c r="F41" s="72">
        <v>40123914.869999625</v>
      </c>
      <c r="G41" s="72">
        <v>134296.41340000002</v>
      </c>
      <c r="H41" s="379">
        <f t="shared" si="1"/>
        <v>40258211.283399627</v>
      </c>
    </row>
    <row r="42" spans="1:8" s="70" customFormat="1" ht="25.5">
      <c r="A42" s="67">
        <v>7.2</v>
      </c>
      <c r="B42" s="71" t="s">
        <v>318</v>
      </c>
      <c r="C42" s="72">
        <v>0</v>
      </c>
      <c r="D42" s="72">
        <v>0</v>
      </c>
      <c r="E42" s="377">
        <f t="shared" si="2"/>
        <v>0</v>
      </c>
      <c r="F42" s="72">
        <v>0</v>
      </c>
      <c r="G42" s="72">
        <v>0</v>
      </c>
      <c r="H42" s="379">
        <f t="shared" si="1"/>
        <v>0</v>
      </c>
    </row>
    <row r="43" spans="1:8" s="70" customFormat="1" ht="25.5">
      <c r="A43" s="67">
        <v>7.3</v>
      </c>
      <c r="B43" s="71" t="s">
        <v>319</v>
      </c>
      <c r="C43" s="72">
        <v>110090824.81999972</v>
      </c>
      <c r="D43" s="72">
        <v>2029316.6449927101</v>
      </c>
      <c r="E43" s="377">
        <f t="shared" si="2"/>
        <v>112120141.46499243</v>
      </c>
      <c r="F43" s="72">
        <v>72719647.129999623</v>
      </c>
      <c r="G43" s="72">
        <v>961530.71242800006</v>
      </c>
      <c r="H43" s="379">
        <f t="shared" si="1"/>
        <v>73681177.842427626</v>
      </c>
    </row>
    <row r="44" spans="1:8" s="70" customFormat="1" ht="25.5">
      <c r="A44" s="67">
        <v>7.4</v>
      </c>
      <c r="B44" s="71" t="s">
        <v>320</v>
      </c>
      <c r="C44" s="72">
        <v>0</v>
      </c>
      <c r="D44" s="72">
        <v>0</v>
      </c>
      <c r="E44" s="377">
        <f t="shared" si="2"/>
        <v>0</v>
      </c>
      <c r="F44" s="72">
        <v>0</v>
      </c>
      <c r="G44" s="72">
        <v>0</v>
      </c>
      <c r="H44" s="379">
        <f t="shared" si="1"/>
        <v>0</v>
      </c>
    </row>
    <row r="45" spans="1:8" s="70" customFormat="1">
      <c r="A45" s="67">
        <v>8</v>
      </c>
      <c r="B45" s="68" t="s">
        <v>321</v>
      </c>
      <c r="C45" s="69">
        <f>SUM(C46:C52)</f>
        <v>3258605.9171378622</v>
      </c>
      <c r="D45" s="69">
        <f t="shared" ref="D45" si="11">SUM(D46:D52)</f>
        <v>45189745.803874806</v>
      </c>
      <c r="E45" s="380">
        <f t="shared" si="2"/>
        <v>48448351.721012667</v>
      </c>
      <c r="F45" s="69">
        <f t="shared" ref="F45:G45" si="12">SUM(F46:F52)</f>
        <v>10139419.336317994</v>
      </c>
      <c r="G45" s="69">
        <f t="shared" si="12"/>
        <v>42902408.923423208</v>
      </c>
      <c r="H45" s="381">
        <f t="shared" si="1"/>
        <v>53041828.259741202</v>
      </c>
    </row>
    <row r="46" spans="1:8" s="70" customFormat="1">
      <c r="A46" s="67">
        <v>8.1</v>
      </c>
      <c r="B46" s="71" t="s">
        <v>322</v>
      </c>
      <c r="C46" s="72">
        <v>0</v>
      </c>
      <c r="D46" s="72">
        <v>0</v>
      </c>
      <c r="E46" s="377">
        <f t="shared" si="2"/>
        <v>0</v>
      </c>
      <c r="F46" s="72">
        <v>0</v>
      </c>
      <c r="G46" s="72">
        <v>0</v>
      </c>
      <c r="H46" s="379">
        <f t="shared" si="1"/>
        <v>0</v>
      </c>
    </row>
    <row r="47" spans="1:8" s="70" customFormat="1">
      <c r="A47" s="67">
        <v>8.1999999999999993</v>
      </c>
      <c r="B47" s="71" t="s">
        <v>323</v>
      </c>
      <c r="C47" s="72">
        <v>688201.41713786195</v>
      </c>
      <c r="D47" s="72">
        <v>8678711.3077056017</v>
      </c>
      <c r="E47" s="377">
        <f t="shared" si="2"/>
        <v>9366912.7248434629</v>
      </c>
      <c r="F47" s="72">
        <v>2529135.8363179946</v>
      </c>
      <c r="G47" s="72">
        <v>8126749.1500128005</v>
      </c>
      <c r="H47" s="379">
        <f t="shared" si="1"/>
        <v>10655884.986330796</v>
      </c>
    </row>
    <row r="48" spans="1:8" s="70" customFormat="1">
      <c r="A48" s="67">
        <v>8.3000000000000007</v>
      </c>
      <c r="B48" s="71" t="s">
        <v>324</v>
      </c>
      <c r="C48" s="72">
        <v>453779</v>
      </c>
      <c r="D48" s="72">
        <v>7754604.5034696013</v>
      </c>
      <c r="E48" s="377">
        <f t="shared" si="2"/>
        <v>8208383.5034696013</v>
      </c>
      <c r="F48" s="72">
        <v>1386996</v>
      </c>
      <c r="G48" s="72">
        <v>7406449.324012802</v>
      </c>
      <c r="H48" s="379">
        <f t="shared" si="1"/>
        <v>8793445.3240128011</v>
      </c>
    </row>
    <row r="49" spans="1:8" s="70" customFormat="1">
      <c r="A49" s="67">
        <v>8.4</v>
      </c>
      <c r="B49" s="71" t="s">
        <v>325</v>
      </c>
      <c r="C49" s="72">
        <v>389658</v>
      </c>
      <c r="D49" s="72">
        <v>6935029.2643056</v>
      </c>
      <c r="E49" s="377">
        <f t="shared" si="2"/>
        <v>7324687.2643056</v>
      </c>
      <c r="F49" s="72">
        <v>1272887</v>
      </c>
      <c r="G49" s="72">
        <v>6582884.3428608021</v>
      </c>
      <c r="H49" s="379">
        <f t="shared" si="1"/>
        <v>7855771.3428608021</v>
      </c>
    </row>
    <row r="50" spans="1:8" s="70" customFormat="1">
      <c r="A50" s="67">
        <v>8.5</v>
      </c>
      <c r="B50" s="71" t="s">
        <v>326</v>
      </c>
      <c r="C50" s="72">
        <v>375373</v>
      </c>
      <c r="D50" s="72">
        <v>5517979.0882740002</v>
      </c>
      <c r="E50" s="377">
        <f t="shared" si="2"/>
        <v>5893352.0882740002</v>
      </c>
      <c r="F50" s="72">
        <v>1201674</v>
      </c>
      <c r="G50" s="72">
        <v>5770157.878684801</v>
      </c>
      <c r="H50" s="379">
        <f t="shared" si="1"/>
        <v>6971831.878684801</v>
      </c>
    </row>
    <row r="51" spans="1:8" s="70" customFormat="1">
      <c r="A51" s="67">
        <v>8.6</v>
      </c>
      <c r="B51" s="71" t="s">
        <v>327</v>
      </c>
      <c r="C51" s="72">
        <v>338678</v>
      </c>
      <c r="D51" s="72">
        <v>4589491.7575800009</v>
      </c>
      <c r="E51" s="377">
        <f t="shared" si="2"/>
        <v>4928169.7575800009</v>
      </c>
      <c r="F51" s="72">
        <v>1057674</v>
      </c>
      <c r="G51" s="72">
        <v>4436430.2930520009</v>
      </c>
      <c r="H51" s="379">
        <f t="shared" si="1"/>
        <v>5494104.2930520009</v>
      </c>
    </row>
    <row r="52" spans="1:8" s="70" customFormat="1">
      <c r="A52" s="67">
        <v>8.6999999999999993</v>
      </c>
      <c r="B52" s="71" t="s">
        <v>328</v>
      </c>
      <c r="C52" s="72">
        <v>1012916.5</v>
      </c>
      <c r="D52" s="72">
        <v>11713929.882540001</v>
      </c>
      <c r="E52" s="377">
        <f t="shared" si="2"/>
        <v>12726846.382540001</v>
      </c>
      <c r="F52" s="72">
        <v>2691052.5</v>
      </c>
      <c r="G52" s="72">
        <v>10579737.934799999</v>
      </c>
      <c r="H52" s="379">
        <f t="shared" si="1"/>
        <v>13270790.434799999</v>
      </c>
    </row>
    <row r="53" spans="1:8" s="70" customFormat="1" ht="16.5" customHeight="1" thickBot="1">
      <c r="A53" s="76">
        <v>9</v>
      </c>
      <c r="B53" s="77" t="s">
        <v>329</v>
      </c>
      <c r="C53" s="78">
        <v>483551</v>
      </c>
      <c r="D53" s="78">
        <v>5750730</v>
      </c>
      <c r="E53" s="78">
        <f t="shared" si="2"/>
        <v>6234281</v>
      </c>
      <c r="F53" s="78">
        <v>1504222.1900000002</v>
      </c>
      <c r="G53" s="78">
        <v>6117293.1771679996</v>
      </c>
      <c r="H53" s="388">
        <f t="shared" si="1"/>
        <v>7621515.367168</v>
      </c>
    </row>
  </sheetData>
  <mergeCells count="4">
    <mergeCell ref="A5:A6"/>
    <mergeCell ref="B5:B6"/>
    <mergeCell ref="C5:E5"/>
    <mergeCell ref="F5:H5"/>
  </mergeCells>
  <pageMargins left="0.25" right="0.25" top="0.75" bottom="0.75" header="0.3" footer="0.3"/>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C12" sqref="C12"/>
      <selection pane="topRight" activeCell="C12" sqref="C12"/>
      <selection pane="bottomLeft" activeCell="C12" sqref="C12"/>
      <selection pane="bottomRight" activeCell="B36" sqref="B36"/>
    </sheetView>
  </sheetViews>
  <sheetFormatPr defaultColWidth="9.140625" defaultRowHeight="12.75"/>
  <cols>
    <col min="1" max="1" width="9.5703125" style="60" bestFit="1" customWidth="1"/>
    <col min="2" max="2" width="90.140625" style="60" customWidth="1"/>
    <col min="3" max="4" width="13.28515625" style="60" bestFit="1" customWidth="1"/>
    <col min="5" max="11" width="9.7109375" style="128" customWidth="1"/>
    <col min="12" max="16384" width="9.140625" style="128"/>
  </cols>
  <sheetData>
    <row r="1" spans="1:8">
      <c r="A1" s="79" t="s">
        <v>191</v>
      </c>
      <c r="B1" s="80" t="str">
        <f>Info!C2</f>
        <v>სს ”ლიბერთი ბანკი”</v>
      </c>
      <c r="C1" s="80"/>
    </row>
    <row r="2" spans="1:8">
      <c r="A2" s="79" t="s">
        <v>192</v>
      </c>
      <c r="B2" s="81">
        <f>'1. key ratios'!B2</f>
        <v>43830</v>
      </c>
      <c r="C2" s="82"/>
      <c r="D2" s="83"/>
      <c r="E2" s="130"/>
      <c r="F2" s="130"/>
      <c r="G2" s="130"/>
      <c r="H2" s="130"/>
    </row>
    <row r="3" spans="1:8">
      <c r="A3" s="79"/>
      <c r="B3" s="80"/>
      <c r="C3" s="82"/>
      <c r="D3" s="83"/>
      <c r="E3" s="130"/>
      <c r="F3" s="130"/>
      <c r="G3" s="130"/>
      <c r="H3" s="130"/>
    </row>
    <row r="4" spans="1:8" ht="15" customHeight="1" thickBot="1">
      <c r="A4" s="131" t="s">
        <v>336</v>
      </c>
      <c r="B4" s="132" t="s">
        <v>190</v>
      </c>
      <c r="C4" s="131"/>
      <c r="D4" s="139" t="s">
        <v>95</v>
      </c>
    </row>
    <row r="5" spans="1:8" ht="15" customHeight="1">
      <c r="A5" s="133" t="s">
        <v>27</v>
      </c>
      <c r="B5" s="134"/>
      <c r="C5" s="140" t="s">
        <v>503</v>
      </c>
      <c r="D5" s="141" t="s">
        <v>501</v>
      </c>
    </row>
    <row r="6" spans="1:8" ht="15" customHeight="1">
      <c r="A6" s="142">
        <v>1</v>
      </c>
      <c r="B6" s="143" t="s">
        <v>195</v>
      </c>
      <c r="C6" s="144">
        <f>C7+C9+C10</f>
        <v>1390536796.7404873</v>
      </c>
      <c r="D6" s="145">
        <f>D7+D9+D10</f>
        <v>1347999838.7683303</v>
      </c>
    </row>
    <row r="7" spans="1:8" ht="15" customHeight="1">
      <c r="A7" s="142">
        <v>1.1000000000000001</v>
      </c>
      <c r="B7" s="135" t="s">
        <v>22</v>
      </c>
      <c r="C7" s="399">
        <v>1358398134.7717373</v>
      </c>
      <c r="D7" s="400">
        <v>1316997011.2200589</v>
      </c>
    </row>
    <row r="8" spans="1:8" ht="25.5">
      <c r="A8" s="142" t="s">
        <v>255</v>
      </c>
      <c r="B8" s="136" t="s">
        <v>330</v>
      </c>
      <c r="C8" s="399">
        <v>0</v>
      </c>
      <c r="D8" s="400">
        <v>0</v>
      </c>
    </row>
    <row r="9" spans="1:8" ht="15" customHeight="1">
      <c r="A9" s="142">
        <v>1.2</v>
      </c>
      <c r="B9" s="135" t="s">
        <v>23</v>
      </c>
      <c r="C9" s="399">
        <v>19332413.008749999</v>
      </c>
      <c r="D9" s="400">
        <v>19348323.71074995</v>
      </c>
    </row>
    <row r="10" spans="1:8" ht="15" customHeight="1">
      <c r="A10" s="142">
        <v>1.3</v>
      </c>
      <c r="B10" s="146" t="s">
        <v>78</v>
      </c>
      <c r="C10" s="401">
        <v>12806248.960000001</v>
      </c>
      <c r="D10" s="400">
        <v>11654503.837521493</v>
      </c>
    </row>
    <row r="11" spans="1:8" ht="15" customHeight="1">
      <c r="A11" s="142">
        <v>2</v>
      </c>
      <c r="B11" s="143" t="s">
        <v>196</v>
      </c>
      <c r="C11" s="399">
        <v>11395735.21605056</v>
      </c>
      <c r="D11" s="400">
        <v>4095140.8559113503</v>
      </c>
    </row>
    <row r="12" spans="1:8" ht="15" customHeight="1">
      <c r="A12" s="147">
        <v>3</v>
      </c>
      <c r="B12" s="148" t="s">
        <v>194</v>
      </c>
      <c r="C12" s="401">
        <v>400856479.99999988</v>
      </c>
      <c r="D12" s="402">
        <v>388865664.99999994</v>
      </c>
    </row>
    <row r="13" spans="1:8" ht="15" customHeight="1" thickBot="1">
      <c r="A13" s="149">
        <v>4</v>
      </c>
      <c r="B13" s="150" t="s">
        <v>256</v>
      </c>
      <c r="C13" s="465">
        <f>C6+C11+C12</f>
        <v>1802789011.9565377</v>
      </c>
      <c r="D13" s="464">
        <f>D6+D11+D12</f>
        <v>1740960644.6242416</v>
      </c>
    </row>
    <row r="14" spans="1:8">
      <c r="B14" s="137"/>
    </row>
    <row r="15" spans="1:8">
      <c r="B15" s="138"/>
    </row>
    <row r="16" spans="1:8">
      <c r="B16" s="138"/>
    </row>
    <row r="17" spans="2:2">
      <c r="B17" s="138"/>
    </row>
    <row r="18" spans="2:2">
      <c r="B18" s="138"/>
    </row>
  </sheetData>
  <pageMargins left="0.7" right="0.7" top="0.75" bottom="0.75" header="0.3" footer="0.3"/>
  <pageSetup paperSize="9" scale="6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9"/>
  <sheetViews>
    <sheetView zoomScaleNormal="100" workbookViewId="0">
      <pane xSplit="1" ySplit="4" topLeftCell="B5" activePane="bottomRight" state="frozen"/>
      <selection activeCell="C12" sqref="C12"/>
      <selection pane="topRight" activeCell="C12" sqref="C12"/>
      <selection pane="bottomLeft" activeCell="C12" sqref="C12"/>
      <selection pane="bottomRight" activeCell="G24" sqref="G24"/>
    </sheetView>
  </sheetViews>
  <sheetFormatPr defaultRowHeight="15"/>
  <cols>
    <col min="1" max="1" width="10.5703125" style="60" customWidth="1"/>
    <col min="2" max="2" width="80.5703125" style="60" customWidth="1"/>
    <col min="3" max="3" width="14.28515625" style="60" customWidth="1"/>
    <col min="4" max="16384" width="9.140625" style="88"/>
  </cols>
  <sheetData>
    <row r="1" spans="1:3">
      <c r="A1" s="60" t="s">
        <v>191</v>
      </c>
      <c r="B1" s="60" t="str">
        <f>Info!C2</f>
        <v>სს ”ლიბერთი ბანკი”</v>
      </c>
    </row>
    <row r="2" spans="1:3">
      <c r="A2" s="60" t="s">
        <v>192</v>
      </c>
      <c r="B2" s="61">
        <f>'1. key ratios'!B2</f>
        <v>43830</v>
      </c>
    </row>
    <row r="4" spans="1:3" ht="18.75" customHeight="1" thickBot="1">
      <c r="A4" s="153" t="s">
        <v>337</v>
      </c>
      <c r="B4" s="154" t="s">
        <v>151</v>
      </c>
      <c r="C4" s="155"/>
    </row>
    <row r="5" spans="1:3">
      <c r="A5" s="156"/>
      <c r="B5" s="512" t="s">
        <v>152</v>
      </c>
      <c r="C5" s="513"/>
    </row>
    <row r="6" spans="1:3">
      <c r="A6" s="157">
        <v>1</v>
      </c>
      <c r="B6" s="466" t="s">
        <v>484</v>
      </c>
      <c r="C6" s="151"/>
    </row>
    <row r="7" spans="1:3">
      <c r="A7" s="157">
        <v>2</v>
      </c>
      <c r="B7" s="466" t="s">
        <v>497</v>
      </c>
      <c r="C7" s="151"/>
    </row>
    <row r="8" spans="1:3">
      <c r="A8" s="157">
        <v>3</v>
      </c>
      <c r="B8" s="467" t="s">
        <v>500</v>
      </c>
      <c r="C8" s="151"/>
    </row>
    <row r="9" spans="1:3">
      <c r="A9" s="159">
        <v>4</v>
      </c>
      <c r="B9" s="468" t="s">
        <v>502</v>
      </c>
      <c r="C9" s="151"/>
    </row>
    <row r="10" spans="1:3">
      <c r="A10" s="159"/>
      <c r="B10" s="514"/>
      <c r="C10" s="515"/>
    </row>
    <row r="11" spans="1:3">
      <c r="A11" s="159"/>
      <c r="B11" s="516" t="s">
        <v>153</v>
      </c>
      <c r="C11" s="517"/>
    </row>
    <row r="12" spans="1:3">
      <c r="A12" s="157">
        <v>1</v>
      </c>
      <c r="B12" s="466" t="s">
        <v>504</v>
      </c>
      <c r="C12" s="161"/>
    </row>
    <row r="13" spans="1:3">
      <c r="A13" s="157">
        <v>2</v>
      </c>
      <c r="B13" s="466" t="s">
        <v>486</v>
      </c>
      <c r="C13" s="161"/>
    </row>
    <row r="14" spans="1:3">
      <c r="A14" s="157">
        <v>3</v>
      </c>
      <c r="B14" s="466" t="s">
        <v>487</v>
      </c>
      <c r="C14" s="161"/>
    </row>
    <row r="15" spans="1:3">
      <c r="A15" s="157">
        <v>4</v>
      </c>
      <c r="B15" s="466" t="s">
        <v>488</v>
      </c>
      <c r="C15" s="161"/>
    </row>
    <row r="16" spans="1:3">
      <c r="A16" s="157">
        <v>5</v>
      </c>
      <c r="B16" s="468" t="s">
        <v>489</v>
      </c>
      <c r="C16" s="161"/>
    </row>
    <row r="17" spans="1:3" ht="15.75" customHeight="1">
      <c r="A17" s="159"/>
      <c r="B17" s="160"/>
      <c r="C17" s="162"/>
    </row>
    <row r="18" spans="1:3" ht="30" customHeight="1">
      <c r="A18" s="159"/>
      <c r="B18" s="518" t="s">
        <v>154</v>
      </c>
      <c r="C18" s="519"/>
    </row>
    <row r="19" spans="1:3">
      <c r="A19" s="157">
        <v>1</v>
      </c>
      <c r="B19" s="466" t="s">
        <v>490</v>
      </c>
      <c r="C19" s="482">
        <v>0.91178342995558959</v>
      </c>
    </row>
    <row r="20" spans="1:3">
      <c r="A20" s="157">
        <v>2</v>
      </c>
      <c r="B20" s="466" t="s">
        <v>492</v>
      </c>
      <c r="C20" s="482">
        <v>4.2134574093984509E-2</v>
      </c>
    </row>
    <row r="21" spans="1:3" ht="14.25" customHeight="1">
      <c r="A21" s="157">
        <v>3</v>
      </c>
      <c r="B21" s="466" t="s">
        <v>491</v>
      </c>
      <c r="C21" s="482">
        <v>1.9868571624785294E-2</v>
      </c>
    </row>
    <row r="22" spans="1:3" ht="14.25" customHeight="1">
      <c r="A22" s="157">
        <v>4</v>
      </c>
      <c r="B22" s="483" t="s">
        <v>493</v>
      </c>
      <c r="C22" s="482">
        <v>2.6213424325640559E-2</v>
      </c>
    </row>
    <row r="23" spans="1:3" ht="14.25" customHeight="1">
      <c r="A23" s="157"/>
      <c r="B23" s="466"/>
      <c r="C23" s="482"/>
    </row>
    <row r="24" spans="1:3" ht="15.75" customHeight="1">
      <c r="A24" s="159"/>
      <c r="B24" s="160"/>
      <c r="C24" s="151"/>
    </row>
    <row r="25" spans="1:3" ht="29.25" customHeight="1">
      <c r="A25" s="159"/>
      <c r="B25" s="518" t="s">
        <v>277</v>
      </c>
      <c r="C25" s="519"/>
    </row>
    <row r="26" spans="1:3">
      <c r="A26" s="157">
        <v>1</v>
      </c>
      <c r="B26" s="158" t="s">
        <v>484</v>
      </c>
      <c r="C26" s="482">
        <v>0.30398859554719354</v>
      </c>
    </row>
    <row r="27" spans="1:3">
      <c r="A27" s="163">
        <v>2</v>
      </c>
      <c r="B27" s="164" t="s">
        <v>494</v>
      </c>
      <c r="C27" s="484">
        <v>0.30389741720419799</v>
      </c>
    </row>
    <row r="28" spans="1:3">
      <c r="A28" s="163">
        <v>3</v>
      </c>
      <c r="B28" s="164" t="s">
        <v>495</v>
      </c>
      <c r="C28" s="484">
        <v>0.30389741720419799</v>
      </c>
    </row>
    <row r="29" spans="1:3" ht="15.75" thickBot="1">
      <c r="A29" s="165"/>
      <c r="B29" s="166"/>
      <c r="C29" s="152"/>
    </row>
  </sheetData>
  <mergeCells count="5">
    <mergeCell ref="B5:C5"/>
    <mergeCell ref="B10:C10"/>
    <mergeCell ref="B11:C11"/>
    <mergeCell ref="B25:C25"/>
    <mergeCell ref="B18:C18"/>
  </mergeCells>
  <pageMargins left="0.7" right="0.7" top="0.75" bottom="0.75" header="0.3" footer="0.3"/>
  <pageSetup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C12" sqref="C12"/>
      <selection pane="topRight" activeCell="C12" sqref="C12"/>
      <selection pane="bottomLeft" activeCell="C12" sqref="C12"/>
      <selection pane="bottomRight" activeCell="J12" sqref="J12"/>
    </sheetView>
  </sheetViews>
  <sheetFormatPr defaultRowHeight="15"/>
  <cols>
    <col min="1" max="1" width="9.5703125" style="60" bestFit="1" customWidth="1"/>
    <col min="2" max="2" width="47.5703125" style="60" customWidth="1"/>
    <col min="3" max="3" width="28" style="60" customWidth="1"/>
    <col min="4" max="4" width="22.42578125" style="60" customWidth="1"/>
    <col min="5" max="5" width="18.85546875" style="60" customWidth="1"/>
    <col min="6" max="6" width="12" style="88" bestFit="1" customWidth="1"/>
    <col min="7" max="7" width="12.5703125" style="88" bestFit="1" customWidth="1"/>
    <col min="8" max="16384" width="9.140625" style="88"/>
  </cols>
  <sheetData>
    <row r="1" spans="1:7">
      <c r="A1" s="79" t="s">
        <v>191</v>
      </c>
      <c r="B1" s="80" t="str">
        <f>Info!C2</f>
        <v>სს ”ლიბერთი ბანკი”</v>
      </c>
    </row>
    <row r="2" spans="1:7" s="207" customFormat="1" ht="15.75" customHeight="1">
      <c r="A2" s="207" t="s">
        <v>192</v>
      </c>
      <c r="B2" s="208">
        <f>'1. key ratios'!B2</f>
        <v>43830</v>
      </c>
    </row>
    <row r="3" spans="1:7" s="207" customFormat="1" ht="15.75" customHeight="1"/>
    <row r="4" spans="1:7" s="207" customFormat="1" ht="15.75" customHeight="1" thickBot="1">
      <c r="A4" s="234" t="s">
        <v>338</v>
      </c>
      <c r="B4" s="235" t="s">
        <v>266</v>
      </c>
      <c r="C4" s="236"/>
      <c r="D4" s="236"/>
      <c r="E4" s="237" t="s">
        <v>95</v>
      </c>
    </row>
    <row r="5" spans="1:7" s="242" customFormat="1" ht="17.45" customHeight="1">
      <c r="A5" s="238"/>
      <c r="B5" s="239"/>
      <c r="C5" s="240" t="s">
        <v>0</v>
      </c>
      <c r="D5" s="240" t="s">
        <v>1</v>
      </c>
      <c r="E5" s="241" t="s">
        <v>2</v>
      </c>
    </row>
    <row r="6" spans="1:7" s="102" customFormat="1" ht="14.45" customHeight="1">
      <c r="A6" s="243"/>
      <c r="B6" s="520" t="s">
        <v>234</v>
      </c>
      <c r="C6" s="520" t="s">
        <v>233</v>
      </c>
      <c r="D6" s="521" t="s">
        <v>232</v>
      </c>
      <c r="E6" s="522"/>
      <c r="G6" s="88"/>
    </row>
    <row r="7" spans="1:7" s="102" customFormat="1" ht="99.6" customHeight="1">
      <c r="A7" s="243"/>
      <c r="B7" s="520"/>
      <c r="C7" s="520"/>
      <c r="D7" s="244" t="s">
        <v>231</v>
      </c>
      <c r="E7" s="245" t="s">
        <v>400</v>
      </c>
      <c r="G7" s="88"/>
    </row>
    <row r="8" spans="1:7">
      <c r="A8" s="246">
        <v>1</v>
      </c>
      <c r="B8" s="247" t="s">
        <v>156</v>
      </c>
      <c r="C8" s="248">
        <v>215830754</v>
      </c>
      <c r="D8" s="248">
        <v>0</v>
      </c>
      <c r="E8" s="463">
        <v>215830754</v>
      </c>
    </row>
    <row r="9" spans="1:7">
      <c r="A9" s="246">
        <v>2</v>
      </c>
      <c r="B9" s="247" t="s">
        <v>157</v>
      </c>
      <c r="C9" s="248">
        <v>141792380</v>
      </c>
      <c r="D9" s="248">
        <v>0</v>
      </c>
      <c r="E9" s="463">
        <v>141792380</v>
      </c>
    </row>
    <row r="10" spans="1:7">
      <c r="A10" s="246">
        <v>3</v>
      </c>
      <c r="B10" s="247" t="s">
        <v>230</v>
      </c>
      <c r="C10" s="248">
        <v>175902915</v>
      </c>
      <c r="D10" s="248">
        <v>0</v>
      </c>
      <c r="E10" s="463">
        <v>175902915</v>
      </c>
    </row>
    <row r="11" spans="1:7">
      <c r="A11" s="246">
        <v>4</v>
      </c>
      <c r="B11" s="247" t="s">
        <v>187</v>
      </c>
      <c r="C11" s="248">
        <v>0</v>
      </c>
      <c r="D11" s="248">
        <v>0</v>
      </c>
      <c r="E11" s="463">
        <v>0</v>
      </c>
    </row>
    <row r="12" spans="1:7">
      <c r="A12" s="246">
        <v>5</v>
      </c>
      <c r="B12" s="247" t="s">
        <v>159</v>
      </c>
      <c r="C12" s="248">
        <v>142840525</v>
      </c>
      <c r="D12" s="248">
        <v>0</v>
      </c>
      <c r="E12" s="463">
        <v>142840525</v>
      </c>
    </row>
    <row r="13" spans="1:7">
      <c r="A13" s="246">
        <v>6.1</v>
      </c>
      <c r="B13" s="247" t="s">
        <v>160</v>
      </c>
      <c r="C13" s="249">
        <v>1240836088.0000176</v>
      </c>
      <c r="D13" s="248">
        <v>0</v>
      </c>
      <c r="E13" s="463">
        <v>1240836088.0000176</v>
      </c>
    </row>
    <row r="14" spans="1:7">
      <c r="A14" s="246">
        <v>6.2</v>
      </c>
      <c r="B14" s="250" t="s">
        <v>161</v>
      </c>
      <c r="C14" s="249">
        <v>-82260658.036475182</v>
      </c>
      <c r="D14" s="248">
        <v>0</v>
      </c>
      <c r="E14" s="463">
        <v>-82260658.036475182</v>
      </c>
    </row>
    <row r="15" spans="1:7">
      <c r="A15" s="246">
        <v>6</v>
      </c>
      <c r="B15" s="247" t="s">
        <v>229</v>
      </c>
      <c r="C15" s="248">
        <v>1158575429.9635427</v>
      </c>
      <c r="D15" s="248">
        <v>0</v>
      </c>
      <c r="E15" s="463">
        <v>1158575429.9635427</v>
      </c>
    </row>
    <row r="16" spans="1:7" ht="25.5">
      <c r="A16" s="246">
        <v>7</v>
      </c>
      <c r="B16" s="247" t="s">
        <v>163</v>
      </c>
      <c r="C16" s="248">
        <v>15915316</v>
      </c>
      <c r="D16" s="248">
        <v>0</v>
      </c>
      <c r="E16" s="463">
        <v>15915316</v>
      </c>
    </row>
    <row r="17" spans="1:7">
      <c r="A17" s="246">
        <v>8</v>
      </c>
      <c r="B17" s="247" t="s">
        <v>164</v>
      </c>
      <c r="C17" s="248">
        <v>47775</v>
      </c>
      <c r="D17" s="248">
        <v>0</v>
      </c>
      <c r="E17" s="463">
        <v>47775</v>
      </c>
      <c r="F17" s="251"/>
      <c r="G17" s="251"/>
    </row>
    <row r="18" spans="1:7">
      <c r="A18" s="246">
        <v>9</v>
      </c>
      <c r="B18" s="247" t="s">
        <v>165</v>
      </c>
      <c r="C18" s="248">
        <v>106733</v>
      </c>
      <c r="D18" s="248">
        <v>106733</v>
      </c>
      <c r="E18" s="463">
        <v>0</v>
      </c>
      <c r="G18" s="251"/>
    </row>
    <row r="19" spans="1:7" ht="25.5">
      <c r="A19" s="246">
        <v>10</v>
      </c>
      <c r="B19" s="247" t="s">
        <v>166</v>
      </c>
      <c r="C19" s="248">
        <v>207676100</v>
      </c>
      <c r="D19" s="248">
        <v>52666385.790000007</v>
      </c>
      <c r="E19" s="463">
        <v>155009714.20999998</v>
      </c>
      <c r="G19" s="251"/>
    </row>
    <row r="20" spans="1:7">
      <c r="A20" s="246">
        <v>11</v>
      </c>
      <c r="B20" s="247" t="s">
        <v>167</v>
      </c>
      <c r="C20" s="248">
        <v>85504784</v>
      </c>
      <c r="D20" s="248">
        <v>0</v>
      </c>
      <c r="E20" s="463">
        <v>85504784</v>
      </c>
    </row>
    <row r="21" spans="1:7" ht="54.75" customHeight="1" thickBot="1">
      <c r="A21" s="252"/>
      <c r="B21" s="253" t="s">
        <v>373</v>
      </c>
      <c r="C21" s="254">
        <f>SUM(C8:C12, C15:C20)</f>
        <v>2144192711.9635427</v>
      </c>
      <c r="D21" s="254">
        <f>SUM(D8:D12, D15:D20)</f>
        <v>52773118.790000007</v>
      </c>
      <c r="E21" s="255">
        <f>SUM(E8:E12, E15:E20)</f>
        <v>2091419593.1735427</v>
      </c>
    </row>
    <row r="22" spans="1:7">
      <c r="A22" s="88"/>
      <c r="B22" s="88"/>
      <c r="C22" s="88"/>
      <c r="D22" s="88"/>
      <c r="E22" s="88"/>
    </row>
    <row r="23" spans="1:7">
      <c r="A23" s="88"/>
      <c r="B23" s="88"/>
      <c r="C23" s="88"/>
      <c r="D23" s="88"/>
      <c r="E23" s="88"/>
    </row>
    <row r="25" spans="1:7" s="60" customFormat="1">
      <c r="B25" s="256"/>
      <c r="F25" s="88"/>
      <c r="G25" s="88"/>
    </row>
    <row r="26" spans="1:7" s="60" customFormat="1">
      <c r="B26" s="256"/>
      <c r="F26" s="88"/>
      <c r="G26" s="88"/>
    </row>
    <row r="27" spans="1:7" s="60" customFormat="1">
      <c r="B27" s="256"/>
      <c r="F27" s="88"/>
      <c r="G27" s="88"/>
    </row>
    <row r="28" spans="1:7" s="60" customFormat="1">
      <c r="B28" s="256"/>
      <c r="F28" s="88"/>
      <c r="G28" s="88"/>
    </row>
    <row r="29" spans="1:7" s="60" customFormat="1">
      <c r="B29" s="256"/>
      <c r="F29" s="88"/>
      <c r="G29" s="88"/>
    </row>
    <row r="30" spans="1:7" s="60" customFormat="1">
      <c r="B30" s="256"/>
      <c r="F30" s="88"/>
      <c r="G30" s="88"/>
    </row>
    <row r="31" spans="1:7" s="60" customFormat="1">
      <c r="B31" s="256"/>
      <c r="F31" s="88"/>
      <c r="G31" s="88"/>
    </row>
    <row r="32" spans="1:7" s="60" customFormat="1">
      <c r="B32" s="256"/>
      <c r="F32" s="88"/>
      <c r="G32" s="88"/>
    </row>
    <row r="33" spans="2:7" s="60" customFormat="1">
      <c r="B33" s="256"/>
      <c r="F33" s="88"/>
      <c r="G33" s="88"/>
    </row>
    <row r="34" spans="2:7" s="60" customFormat="1">
      <c r="B34" s="256"/>
      <c r="F34" s="88"/>
      <c r="G34" s="88"/>
    </row>
    <row r="35" spans="2:7" s="60" customFormat="1">
      <c r="B35" s="256"/>
      <c r="F35" s="88"/>
      <c r="G35" s="88"/>
    </row>
    <row r="36" spans="2:7" s="60" customFormat="1">
      <c r="B36" s="256"/>
      <c r="F36" s="88"/>
      <c r="G36" s="88"/>
    </row>
    <row r="37" spans="2:7" s="60" customFormat="1">
      <c r="B37" s="256"/>
      <c r="F37" s="88"/>
      <c r="G37" s="88"/>
    </row>
  </sheetData>
  <mergeCells count="3">
    <mergeCell ref="B6:B7"/>
    <mergeCell ref="C6:C7"/>
    <mergeCell ref="D6:E6"/>
  </mergeCells>
  <pageMargins left="0.7" right="0.7" top="0.75" bottom="0.75" header="0.3" footer="0.3"/>
  <pageSetup paperSize="9"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33"/>
  <sheetViews>
    <sheetView zoomScaleNormal="100" workbookViewId="0">
      <pane xSplit="1" ySplit="4" topLeftCell="B5" activePane="bottomRight" state="frozen"/>
      <selection activeCell="C12" sqref="C12"/>
      <selection pane="topRight" activeCell="C12" sqref="C12"/>
      <selection pane="bottomLeft" activeCell="C12" sqref="C12"/>
      <selection pane="bottomRight" activeCell="D21" sqref="D21"/>
    </sheetView>
  </sheetViews>
  <sheetFormatPr defaultRowHeight="12.75" outlineLevelRow="1"/>
  <cols>
    <col min="1" max="1" width="9.5703125" style="60" bestFit="1" customWidth="1"/>
    <col min="2" max="2" width="110.5703125" style="60" customWidth="1"/>
    <col min="3" max="3" width="18.85546875" style="60" customWidth="1"/>
    <col min="4" max="4" width="25.42578125" style="60" customWidth="1"/>
    <col min="5" max="5" width="24.28515625" style="60" customWidth="1"/>
    <col min="6" max="6" width="24" style="60" customWidth="1"/>
    <col min="7" max="7" width="10" style="60" bestFit="1" customWidth="1"/>
    <col min="8" max="8" width="12" style="60" bestFit="1" customWidth="1"/>
    <col min="9" max="9" width="12.5703125" style="60" bestFit="1" customWidth="1"/>
    <col min="10" max="16384" width="9.140625" style="60"/>
  </cols>
  <sheetData>
    <row r="1" spans="1:6">
      <c r="A1" s="79" t="s">
        <v>191</v>
      </c>
      <c r="B1" s="80" t="str">
        <f>Info!C2</f>
        <v>სს ”ლიბერთი ბანკი”</v>
      </c>
    </row>
    <row r="2" spans="1:6" s="207" customFormat="1" ht="15.75" customHeight="1">
      <c r="A2" s="207" t="s">
        <v>192</v>
      </c>
      <c r="B2" s="208">
        <f>'1. key ratios'!B2</f>
        <v>43830</v>
      </c>
      <c r="C2" s="60"/>
      <c r="D2" s="60"/>
      <c r="E2" s="60"/>
      <c r="F2" s="60"/>
    </row>
    <row r="3" spans="1:6" s="207" customFormat="1" ht="15.75" customHeight="1">
      <c r="C3" s="60"/>
      <c r="D3" s="60"/>
      <c r="E3" s="60"/>
      <c r="F3" s="60"/>
    </row>
    <row r="4" spans="1:6" s="207" customFormat="1" ht="26.25" thickBot="1">
      <c r="A4" s="207" t="s">
        <v>339</v>
      </c>
      <c r="B4" s="257" t="s">
        <v>270</v>
      </c>
      <c r="C4" s="237" t="s">
        <v>95</v>
      </c>
      <c r="D4" s="60"/>
      <c r="E4" s="60"/>
      <c r="F4" s="60"/>
    </row>
    <row r="5" spans="1:6" ht="25.5">
      <c r="A5" s="492">
        <v>1</v>
      </c>
      <c r="B5" s="258" t="s">
        <v>347</v>
      </c>
      <c r="C5" s="493">
        <f>'7. LI1'!E21</f>
        <v>2091419593.1735427</v>
      </c>
    </row>
    <row r="6" spans="1:6" s="494" customFormat="1" ht="15.75" customHeight="1">
      <c r="A6" s="259">
        <v>2.1</v>
      </c>
      <c r="B6" s="260" t="s">
        <v>271</v>
      </c>
      <c r="C6" s="425">
        <v>120135649.63760401</v>
      </c>
    </row>
    <row r="7" spans="1:6" s="137" customFormat="1" ht="27" customHeight="1" outlineLevel="1">
      <c r="A7" s="261">
        <v>2.2000000000000002</v>
      </c>
      <c r="B7" s="262" t="s">
        <v>272</v>
      </c>
      <c r="C7" s="495">
        <v>261457691</v>
      </c>
    </row>
    <row r="8" spans="1:6" s="137" customFormat="1" ht="25.5">
      <c r="A8" s="261">
        <v>3</v>
      </c>
      <c r="B8" s="264" t="s">
        <v>348</v>
      </c>
      <c r="C8" s="496">
        <f>SUM(C5:C7)</f>
        <v>2473012933.8111467</v>
      </c>
    </row>
    <row r="9" spans="1:6" s="494" customFormat="1">
      <c r="A9" s="259">
        <v>4</v>
      </c>
      <c r="B9" s="265" t="s">
        <v>267</v>
      </c>
      <c r="C9" s="425">
        <v>22776449.2302</v>
      </c>
    </row>
    <row r="10" spans="1:6" s="137" customFormat="1" ht="25.5" outlineLevel="1">
      <c r="A10" s="261">
        <v>5.0999999999999996</v>
      </c>
      <c r="B10" s="262" t="s">
        <v>278</v>
      </c>
      <c r="C10" s="495">
        <v>-88039558.23620601</v>
      </c>
    </row>
    <row r="11" spans="1:6" s="137" customFormat="1" ht="25.5" outlineLevel="1">
      <c r="A11" s="261">
        <v>5.2</v>
      </c>
      <c r="B11" s="262" t="s">
        <v>279</v>
      </c>
      <c r="C11" s="495">
        <v>-248651442.03999999</v>
      </c>
    </row>
    <row r="12" spans="1:6" s="137" customFormat="1">
      <c r="A12" s="261">
        <v>6</v>
      </c>
      <c r="B12" s="266" t="s">
        <v>268</v>
      </c>
      <c r="C12" s="497">
        <v>0</v>
      </c>
    </row>
    <row r="13" spans="1:6" s="137" customFormat="1" ht="13.5" thickBot="1">
      <c r="A13" s="149">
        <v>7</v>
      </c>
      <c r="B13" s="267" t="s">
        <v>269</v>
      </c>
      <c r="C13" s="498">
        <f>SUM(C8:C12)</f>
        <v>2159098382.7651405</v>
      </c>
    </row>
    <row r="17" spans="2:2">
      <c r="B17" s="268"/>
    </row>
    <row r="18" spans="2:2">
      <c r="B18" s="268"/>
    </row>
    <row r="19" spans="2:2">
      <c r="B19" s="268"/>
    </row>
    <row r="20" spans="2:2">
      <c r="B20" s="256"/>
    </row>
    <row r="21" spans="2:2">
      <c r="B21" s="256"/>
    </row>
    <row r="22" spans="2:2">
      <c r="B22" s="256"/>
    </row>
    <row r="23" spans="2:2">
      <c r="B23" s="256"/>
    </row>
    <row r="24" spans="2:2">
      <c r="B24" s="256"/>
    </row>
    <row r="25" spans="2:2">
      <c r="B25" s="256"/>
    </row>
    <row r="26" spans="2:2">
      <c r="B26" s="256"/>
    </row>
    <row r="27" spans="2:2">
      <c r="B27" s="256"/>
    </row>
    <row r="28" spans="2:2">
      <c r="B28" s="256"/>
    </row>
    <row r="29" spans="2:2">
      <c r="B29" s="256"/>
    </row>
    <row r="30" spans="2:2">
      <c r="B30" s="256"/>
    </row>
    <row r="31" spans="2:2">
      <c r="B31" s="256"/>
    </row>
    <row r="32" spans="2:2">
      <c r="B32" s="256"/>
    </row>
    <row r="33" spans="2:2">
      <c r="B33" s="256"/>
    </row>
  </sheetData>
  <pageMargins left="0.7" right="0.7" top="0.75" bottom="0.75" header="0.3" footer="0.3"/>
  <pageSetup paperSize="9" scale="61"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ebXmnl5isMu1eDUi3Jm0Xus/zY3cPB4/YEqmFDZEhUM=</DigestValue>
    </Reference>
    <Reference Type="http://www.w3.org/2000/09/xmldsig#Object" URI="#idOfficeObject">
      <DigestMethod Algorithm="http://www.w3.org/2001/04/xmlenc#sha256"/>
      <DigestValue>NfVtHfXJsZ+DeYVxso24ioM0yPeEZ9cXq+jO2Z7tjwI=</DigestValue>
    </Reference>
    <Reference Type="http://uri.etsi.org/01903#SignedProperties" URI="#idSignedProperties">
      <Transforms>
        <Transform Algorithm="http://www.w3.org/TR/2001/REC-xml-c14n-20010315"/>
      </Transforms>
      <DigestMethod Algorithm="http://www.w3.org/2001/04/xmlenc#sha256"/>
      <DigestValue>qApaQQrHoe1yBL+oxMz/rapoT+snR0fhSmYeDkgAOfk=</DigestValue>
    </Reference>
  </SignedInfo>
  <SignatureValue>GbGJSEWfWB/cLguDp1cMs389+2VTeYTPYdyY2bvH4kLcIzffw0la4nmRPxXjtn82XVRsdftYxW8v
GFFgSDRUiuzyuOb8qu2vlD13JhjtLjijBLbRvZdo4MNd5j86ZqtCJhfP64/6rjxHycnmkdshNVFH
U9bK4+hffdR5jTSocRPTbM3bwA7P3TUgkQGIGNgWQrZqqzfJCHZmvlq7yKML+zbjg9dMu7h/ZrOF
1e9HfeOU1kOhtXbzh8HJNNTYniq4KtODuOeh1ZSPUY0PtZIh68LaROxzKuMh6o74R1kJJyMpvTxR
2WpytYCMvSBwMHkidfEZQKi0KHSkocMbJmNNvQ==</SignatureValue>
  <KeyInfo>
    <X509Data>
      <X509Certificate>MIIGPTCCBSWgAwIBAgIKFuwZpQACAACTazANBgkqhkiG9w0BAQsFADBKMRIwEAYKCZImiZPyLGQBGRYCZ2UxEzARBgoJkiaJk/IsZAEZFgNuYmcxHzAdBgNVBAMTFk5CRyBDbGFzcyAyIElOVCBTdWIgQ0EwHhcNMTgwNjA1MTQwOTU2WhcNMjAwNjA0MTQwOTU2WjA7MRgwFgYDVQQKEw9KU0MgTGliZXR5IEJhbmsxHzAdBgNVBAMTFkJMQiAtIExldmFuIExla2lzaHZpbGkwggEiMA0GCSqGSIb3DQEBAQUAA4IBDwAwggEKAoIBAQDXtKwKdmUJmzWMWxtibEhSznZIH9YJ6jJItpxKvSC/Rq+K+yI0Yk/kr45hcS3LC5g0s82pbimLywHXMR0B+nwEkp1HdfblW75toZqFH49avtuKu3kCjvUPW4EDegBATSy7k9jjEiAnL0W3qvwVqs4yFy7kM+3k21WgQmVlSP12f8JUppteN4BJYYpi3/6XP0mmqzDkLc4Pss9+IZ0YRqo+Jqw1eMjfx8TEVcMAvvypPr0C9Jmh8igaAadzKZ02zz+2AR4Jijfr33GlBnJ2GHmUqJbWz+dXhcWUPpM2D9dCwW7UZmZ9WGEXz9Q0sPfjPqQfrk4Wwbg8E5i/PpJEd3GBAgMBAAGjggMyMIIDLjA8BgkrBgEEAYI3FQcELzAtBiUrBgEEAYI3FQjmsmCDjfVEhoGZCYO4oUqDvoRxBIPEkTOEg4hdAgFkAgEjMB0GA1UdJQQWMBQGCCsGAQUFBwMCBggrBgEFBQcDBDALBgNVHQ8EBAMCB4AwJwYJKwYBBAGCNxUKBBowGDAKBggrBgEFBQcDAjAKBggrBgEFBQcDBDAdBgNVHQ4EFgQUMnnI5nU0dKIc5aE5xpVkwkLfT58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ERvG3/YPGqsGVyd3AdjONBXMOA6RuBhGgbQ1geV0lRHN9dhnpW8EWDz1hSbbxtkbPrp4czcQRYEdv7pU1PbmomcVJL9aBNdRWkB2JwKqMSCNE3lh8LUzx+bDh2xhOHe2OcFfcNeUgBTT+Pd8BwIjAURK5ZD7p3OL4/uZaHViP5fRFoq+zCPdLU65o2/ldbeSsmrl3LHQ4ujeNYfrH+VtZCw2+WoHVp7y4FL/bjJfMYwHJA6l4lUAgxKYJ/hTd9DUAMd9gme8gEKvUMXiazsQwVzAw7HgoVuOSpSUusYZVRzCNZOSsu63lPFMhoeel5aFmGRRusnM8yWPZaUOZpp1l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iRs6k5fedqOuP+IzJ2IuLWtc/y9gWXAgDN8nMjTonQs=</DigestValue>
      </Reference>
      <Reference URI="/xl/drawings/drawing1.xml?ContentType=application/vnd.openxmlformats-officedocument.drawing+xml">
        <DigestMethod Algorithm="http://www.w3.org/2001/04/xmlenc#sha256"/>
        <DigestValue>0D25YNbSQmUWivg4tU9tfUkqp2zKkiK4SYs6gwYhzJo=</DigestValue>
      </Reference>
      <Reference URI="/xl/drawings/drawing2.xml?ContentType=application/vnd.openxmlformats-officedocument.drawing+xml">
        <DigestMethod Algorithm="http://www.w3.org/2001/04/xmlenc#sha256"/>
        <DigestValue>UaST5HSELGBI6Yo0n4/G6UNMQKNNCZVAzJc6liZaMoQ=</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muZ+luC9iF6PDjc7HZIj/bOA7WVanCuAvKbU6FTO3Oc=</DigestValue>
      </Reference>
      <Reference URI="/xl/printerSettings/printerSettings10.bin?ContentType=application/vnd.openxmlformats-officedocument.spreadsheetml.printerSettings">
        <DigestMethod Algorithm="http://www.w3.org/2001/04/xmlenc#sha256"/>
        <DigestValue>Q76mPeoglVIDFSwliq40xLXo4TBruTsz9pWDX6ONnLE=</DigestValue>
      </Reference>
      <Reference URI="/xl/printerSettings/printerSettings11.bin?ContentType=application/vnd.openxmlformats-officedocument.spreadsheetml.printerSettings">
        <DigestMethod Algorithm="http://www.w3.org/2001/04/xmlenc#sha256"/>
        <DigestValue>r1cxr9N47EAmOBQByixIHTVIgB+9cIV0q0vKLdPsaJY=</DigestValue>
      </Reference>
      <Reference URI="/xl/printerSettings/printerSettings12.bin?ContentType=application/vnd.openxmlformats-officedocument.spreadsheetml.printerSettings">
        <DigestMethod Algorithm="http://www.w3.org/2001/04/xmlenc#sha256"/>
        <DigestValue>VRUs5hi2qLtfvW6mjzVOdy5Xow275Vt34iL/4ewzRs4=</DigestValue>
      </Reference>
      <Reference URI="/xl/printerSettings/printerSettings13.bin?ContentType=application/vnd.openxmlformats-officedocument.spreadsheetml.printerSettings">
        <DigestMethod Algorithm="http://www.w3.org/2001/04/xmlenc#sha256"/>
        <DigestValue>VRUs5hi2qLtfvW6mjzVOdy5Xow275Vt34iL/4ewzRs4=</DigestValue>
      </Reference>
      <Reference URI="/xl/printerSettings/printerSettings14.bin?ContentType=application/vnd.openxmlformats-officedocument.spreadsheetml.printerSettings">
        <DigestMethod Algorithm="http://www.w3.org/2001/04/xmlenc#sha256"/>
        <DigestValue>ala7gPRxw0OZ+PLco0n6mRBdgRIp10Bws/XYJafh/EM=</DigestValue>
      </Reference>
      <Reference URI="/xl/printerSettings/printerSettings15.bin?ContentType=application/vnd.openxmlformats-officedocument.spreadsheetml.printerSettings">
        <DigestMethod Algorithm="http://www.w3.org/2001/04/xmlenc#sha256"/>
        <DigestValue>Q76mPeoglVIDFSwliq40xLXo4TBruTsz9pWDX6ONnLE=</DigestValue>
      </Reference>
      <Reference URI="/xl/printerSettings/printerSettings16.bin?ContentType=application/vnd.openxmlformats-officedocument.spreadsheetml.printerSettings">
        <DigestMethod Algorithm="http://www.w3.org/2001/04/xmlenc#sha256"/>
        <DigestValue>lnPHg4vTMwgdeGGEwhazsvAyYruxNMfJp8YOzUNdZIo=</DigestValue>
      </Reference>
      <Reference URI="/xl/printerSettings/printerSettings17.bin?ContentType=application/vnd.openxmlformats-officedocument.spreadsheetml.printerSettings">
        <DigestMethod Algorithm="http://www.w3.org/2001/04/xmlenc#sha256"/>
        <DigestValue>9KoV5Jjs+8fQKeZe2vMD2ELiGYXHEgn4roLQZg8ERRE=</DigestValue>
      </Reference>
      <Reference URI="/xl/printerSettings/printerSettings18.bin?ContentType=application/vnd.openxmlformats-officedocument.spreadsheetml.printerSettings">
        <DigestMethod Algorithm="http://www.w3.org/2001/04/xmlenc#sha256"/>
        <DigestValue>/s0M0TNMdtEIPfVx9RaF20O1jGOaZrvpRhftQWAnv7Q=</DigestValue>
      </Reference>
      <Reference URI="/xl/printerSettings/printerSettings2.bin?ContentType=application/vnd.openxmlformats-officedocument.spreadsheetml.printerSettings">
        <DigestMethod Algorithm="http://www.w3.org/2001/04/xmlenc#sha256"/>
        <DigestValue>VRUs5hi2qLtfvW6mjzVOdy5Xow275Vt34iL/4ewzRs4=</DigestValue>
      </Reference>
      <Reference URI="/xl/printerSettings/printerSettings3.bin?ContentType=application/vnd.openxmlformats-officedocument.spreadsheetml.printerSettings">
        <DigestMethod Algorithm="http://www.w3.org/2001/04/xmlenc#sha256"/>
        <DigestValue>VRUs5hi2qLtfvW6mjzVOdy5Xow275Vt34iL/4ewzRs4=</DigestValue>
      </Reference>
      <Reference URI="/xl/printerSettings/printerSettings4.bin?ContentType=application/vnd.openxmlformats-officedocument.spreadsheetml.printerSettings">
        <DigestMethod Algorithm="http://www.w3.org/2001/04/xmlenc#sha256"/>
        <DigestValue>VRUs5hi2qLtfvW6mjzVOdy5Xow275Vt34iL/4ewzRs4=</DigestValue>
      </Reference>
      <Reference URI="/xl/printerSettings/printerSettings5.bin?ContentType=application/vnd.openxmlformats-officedocument.spreadsheetml.printerSettings">
        <DigestMethod Algorithm="http://www.w3.org/2001/04/xmlenc#sha256"/>
        <DigestValue>VRUs5hi2qLtfvW6mjzVOdy5Xow275Vt34iL/4ewzRs4=</DigestValue>
      </Reference>
      <Reference URI="/xl/printerSettings/printerSettings6.bin?ContentType=application/vnd.openxmlformats-officedocument.spreadsheetml.printerSettings">
        <DigestMethod Algorithm="http://www.w3.org/2001/04/xmlenc#sha256"/>
        <DigestValue>oTnYlnThCu/VAqpAx6BQl4YOc8WYXFzlj63DrdAP5IA=</DigestValue>
      </Reference>
      <Reference URI="/xl/printerSettings/printerSettings7.bin?ContentType=application/vnd.openxmlformats-officedocument.spreadsheetml.printerSettings">
        <DigestMethod Algorithm="http://www.w3.org/2001/04/xmlenc#sha256"/>
        <DigestValue>Q76mPeoglVIDFSwliq40xLXo4TBruTsz9pWDX6ONnLE=</DigestValue>
      </Reference>
      <Reference URI="/xl/printerSettings/printerSettings8.bin?ContentType=application/vnd.openxmlformats-officedocument.spreadsheetml.printerSettings">
        <DigestMethod Algorithm="http://www.w3.org/2001/04/xmlenc#sha256"/>
        <DigestValue>GzeD7zy+mw811M/wvyGyCk0xKyXSAgkWI0qvsD+9U4s=</DigestValue>
      </Reference>
      <Reference URI="/xl/printerSettings/printerSettings9.bin?ContentType=application/vnd.openxmlformats-officedocument.spreadsheetml.printerSettings">
        <DigestMethod Algorithm="http://www.w3.org/2001/04/xmlenc#sha256"/>
        <DigestValue>oTnYlnThCu/VAqpAx6BQl4YOc8WYXFzlj63DrdAP5IA=</DigestValue>
      </Reference>
      <Reference URI="/xl/sharedStrings.xml?ContentType=application/vnd.openxmlformats-officedocument.spreadsheetml.sharedStrings+xml">
        <DigestMethod Algorithm="http://www.w3.org/2001/04/xmlenc#sha256"/>
        <DigestValue>3Vy2+FFDkxLajAyVjHQ+qommfW/+ILsua0cZ7F4CCe4=</DigestValue>
      </Reference>
      <Reference URI="/xl/styles.xml?ContentType=application/vnd.openxmlformats-officedocument.spreadsheetml.styles+xml">
        <DigestMethod Algorithm="http://www.w3.org/2001/04/xmlenc#sha256"/>
        <DigestValue>SuDCvPBmaTgx0oq//wukNL5g0TNA5k3yb4N54cbOziM=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+U4iibrosXmytQvDbcNJwN7EPRyq8M2h7EGa7UQPfFM=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tnniykCo/PrCeagHHjDrC0GN8e25mNJ9Ax2LYmX8rLk=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2GMC8CDPuSfe7inhfLZICYL3TeR+9qE9av1lD1uPZnA=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kcTweaX/QuU5lSOB3c2BZlbRfCSW0lv2ESt4JBcpZv8=</DigestValue>
      </Reference>
      <Reference URI="/xl/worksheets/sheet10.xml?ContentType=application/vnd.openxmlformats-officedocument.spreadsheetml.worksheet+xml">
        <DigestMethod Algorithm="http://www.w3.org/2001/04/xmlenc#sha256"/>
        <DigestValue>IjszOMxWJB8xPnJG5rIAeGbLOi4LuJquNAdfztwCl9w=</DigestValue>
      </Reference>
      <Reference URI="/xl/worksheets/sheet11.xml?ContentType=application/vnd.openxmlformats-officedocument.spreadsheetml.worksheet+xml">
        <DigestMethod Algorithm="http://www.w3.org/2001/04/xmlenc#sha256"/>
        <DigestValue>/FPAjebGoDTHv/i8jLk1cbDnaVg1UEevU/JEQUJTdKg=</DigestValue>
      </Reference>
      <Reference URI="/xl/worksheets/sheet12.xml?ContentType=application/vnd.openxmlformats-officedocument.spreadsheetml.worksheet+xml">
        <DigestMethod Algorithm="http://www.w3.org/2001/04/xmlenc#sha256"/>
        <DigestValue>Q+z1k8QGIIZ9sbT18mSa6eMqKqpsBH2P/GZE24n3CuE=</DigestValue>
      </Reference>
      <Reference URI="/xl/worksheets/sheet13.xml?ContentType=application/vnd.openxmlformats-officedocument.spreadsheetml.worksheet+xml">
        <DigestMethod Algorithm="http://www.w3.org/2001/04/xmlenc#sha256"/>
        <DigestValue>MXe1+WSoSo4ws+Mkeui0HzYNOQzjOGgH4/eeVfFLjes=</DigestValue>
      </Reference>
      <Reference URI="/xl/worksheets/sheet14.xml?ContentType=application/vnd.openxmlformats-officedocument.spreadsheetml.worksheet+xml">
        <DigestMethod Algorithm="http://www.w3.org/2001/04/xmlenc#sha256"/>
        <DigestValue>4fGNkmxy16udc6zzJXbUpMUu45XSRK0+Rq6yYuEl2SE=</DigestValue>
      </Reference>
      <Reference URI="/xl/worksheets/sheet15.xml?ContentType=application/vnd.openxmlformats-officedocument.spreadsheetml.worksheet+xml">
        <DigestMethod Algorithm="http://www.w3.org/2001/04/xmlenc#sha256"/>
        <DigestValue>cPEJw2+YCRoYc/kEV7cJP/rgOXbZ0g8uaWueBCdKavk=</DigestValue>
      </Reference>
      <Reference URI="/xl/worksheets/sheet16.xml?ContentType=application/vnd.openxmlformats-officedocument.spreadsheetml.worksheet+xml">
        <DigestMethod Algorithm="http://www.w3.org/2001/04/xmlenc#sha256"/>
        <DigestValue>ozRAZxcPzjJxjN6v5cdaDaToWujyJpU4cxzxXHEeRxc=</DigestValue>
      </Reference>
      <Reference URI="/xl/worksheets/sheet17.xml?ContentType=application/vnd.openxmlformats-officedocument.spreadsheetml.worksheet+xml">
        <DigestMethod Algorithm="http://www.w3.org/2001/04/xmlenc#sha256"/>
        <DigestValue>T2GkC1meO1NFq1+XRDHKLosbuzp2GdImx2C934gW39I=</DigestValue>
      </Reference>
      <Reference URI="/xl/worksheets/sheet18.xml?ContentType=application/vnd.openxmlformats-officedocument.spreadsheetml.worksheet+xml">
        <DigestMethod Algorithm="http://www.w3.org/2001/04/xmlenc#sha256"/>
        <DigestValue>aw3r62M3T6CAll1mUltnRu4ua1GAJyn1+GPDL3IC5Gg=</DigestValue>
      </Reference>
      <Reference URI="/xl/worksheets/sheet2.xml?ContentType=application/vnd.openxmlformats-officedocument.spreadsheetml.worksheet+xml">
        <DigestMethod Algorithm="http://www.w3.org/2001/04/xmlenc#sha256"/>
        <DigestValue>Ommua5UsnnxlzMmCh9jzhTo5ZKd6h/bWVOmGLvnBPMQ=</DigestValue>
      </Reference>
      <Reference URI="/xl/worksheets/sheet3.xml?ContentType=application/vnd.openxmlformats-officedocument.spreadsheetml.worksheet+xml">
        <DigestMethod Algorithm="http://www.w3.org/2001/04/xmlenc#sha256"/>
        <DigestValue>wIK2Np3P+jBZzohkmawoFq62FlRGbP/FcirxzZMrQJ8=</DigestValue>
      </Reference>
      <Reference URI="/xl/worksheets/sheet4.xml?ContentType=application/vnd.openxmlformats-officedocument.spreadsheetml.worksheet+xml">
        <DigestMethod Algorithm="http://www.w3.org/2001/04/xmlenc#sha256"/>
        <DigestValue>46mTCNgnCKYIzZfg6bb/g1fIr+F8TvZc98CW8i+sS8E=</DigestValue>
      </Reference>
      <Reference URI="/xl/worksheets/sheet5.xml?ContentType=application/vnd.openxmlformats-officedocument.spreadsheetml.worksheet+xml">
        <DigestMethod Algorithm="http://www.w3.org/2001/04/xmlenc#sha256"/>
        <DigestValue>RmK39fG2anOO6DAeLAjymrxMHaXlPVxdTUayB81+aGA=</DigestValue>
      </Reference>
      <Reference URI="/xl/worksheets/sheet6.xml?ContentType=application/vnd.openxmlformats-officedocument.spreadsheetml.worksheet+xml">
        <DigestMethod Algorithm="http://www.w3.org/2001/04/xmlenc#sha256"/>
        <DigestValue>G7Jobqynw7wJqP3IqFIggttC8yZbE7b6Ng7Dhl86dXA=</DigestValue>
      </Reference>
      <Reference URI="/xl/worksheets/sheet7.xml?ContentType=application/vnd.openxmlformats-officedocument.spreadsheetml.worksheet+xml">
        <DigestMethod Algorithm="http://www.w3.org/2001/04/xmlenc#sha256"/>
        <DigestValue>NlzuKq61Y66jKOUyoVQWb0Z2/Y04FumPy4TlTobY5GY=</DigestValue>
      </Reference>
      <Reference URI="/xl/worksheets/sheet8.xml?ContentType=application/vnd.openxmlformats-officedocument.spreadsheetml.worksheet+xml">
        <DigestMethod Algorithm="http://www.w3.org/2001/04/xmlenc#sha256"/>
        <DigestValue>+9Ahb9Cmz/wO7X1rwwNEtMOIp61lYpNu8nX4b/ABq+w=</DigestValue>
      </Reference>
      <Reference URI="/xl/worksheets/sheet9.xml?ContentType=application/vnd.openxmlformats-officedocument.spreadsheetml.worksheet+xml">
        <DigestMethod Algorithm="http://www.w3.org/2001/04/xmlenc#sha256"/>
        <DigestValue>12aq7vUgsoXf59Iopp1dKGUE51vG9VUmoDXJr+UhuAQ=</DigestValue>
      </Reference>
    </Manifest>
    <SignatureProperties>
      <SignatureProperty Id="idSignatureTime" Target="#idPackageSignature">
        <mdssi:SignatureTime xmlns:mdssi="http://schemas.openxmlformats.org/package/2006/digital-signature">
          <mdssi:Format>YYYY-MM-DDThh:mm:ssTZD</mdssi:Format>
          <mdssi:Value>2020-01-29T18:20:43Z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ელექტრონული ხელმოწერა</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2020-01-29T18:20:43Z</xd:SigningTime>
          <xd:SigningCertificate>
            <xd:Cert>
              <xd:CertDigest>
                <DigestMethod Algorithm="http://www.w3.org/2001/04/xmlenc#sha256"/>
                <DigestValue>BvdooVZbGnt/DU7DtfpsdkQesmX6OCpux/i/owKLJtc=</DigestValue>
              </xd:CertDigest>
              <xd:IssuerSerial>
                <X509IssuerName>CN=NBG Class 2 INT Sub CA, DC=nbg, DC=ge</X509IssuerName>
                <X509SerialNumber>108247342107758344311659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KW2jA/9PQhm5lrsFPZtPvyZ1gA/1XVjVAK4+WL+ZKBk=</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6eyEqHsCsUhNLfXxmigX4JZqTyjdStg3FdnskCN5XLY=</DigestValue>
    </Reference>
  </SignedInfo>
  <SignatureValue>qG3VCakIn4pVo4dEqgCAGPIoTtqj4gupq8KDr0oZdyf384DQwXUVRIfa+hHgGwh0pvBeF05Ez8+J
NtAFIP3Ix1bjQt8O73rAZCOk/1VJAUKZ4YybOtEUgQFko1BxaUXbj0CbIYC6kB7BmsF7m+do62Ob
srprT00Btoi4u3aiTZUnLn9aAnJRWVkYIze3gnve/5gQYjZXdqVzFsRV6p3Z2AJHQ+fyt8QdQdlS
d1uNMXafjWGjWPHqWE9iP7Gz3VRvZUJVJG23wlQpSUj32XpxEoQroej+zL44o30fRZMj6Yervf+2
g+LQHDhsAADB1QgA3Knw2hdlc4oqkgS+NJjs2w==</SignatureValue>
  <KeyInfo>
    <X509Data>
      <X509Certificate>MIIGOjCCBSKgAwIBAgIKcePTfAACAAEQOjANBgkqhkiG9w0BAQsFADBKMRIwEAYKCZImiZPyLGQBGRYCZ2UxEzARBgoJkiaJk/IsZAEZFgNuYmcxHzAdBgNVBAMTFk5CRyBDbGFzcyAyIElOVCBTdWIgQ0EwHhcNMTkwMjI2MTIyODMxWhcNMjEwMjI1MTIyODMxWjA4MRgwFgYDVQQKEw9KU0MgTGliZXR5IEJhbmsxHDAaBgNVBAMTE0JMQiAtIE5vZGFyIFRzb21haWEwggEiMA0GCSqGSIb3DQEBAQUAA4IBDwAwggEKAoIBAQDQwoTITr1vmJtk/MzzjDFnwTYq/wOIK7vuPF7aUvBXF0JRcTA/70m2eschrWDkLy6QVJjbG6deanUqpttJ4WpyH0XERarnBw4CHP3BBJfs3XszcwgfJx89qQUB4gMInbm8l4llOqFH/j1MuqCJGO/Cxq31kPgWjn1GbdgjMxTojRGdH9mLA2UYa2JgoCv38uMwUAmVMevSQl3ZV7WLsYD2x7reIToIKT3h0weJILJUiANhbM88ZqToEnPfRhGLJauA7emFXXvs996PyndphaRZJUQhLkeoUYMJlBGO6UTzRMI3kSuc5t6iX+IVbx0a+mvp73b/M8FUXijLzyOq4G/5AgMBAAGjggMyMIIDLjA8BgkrBgEEAYI3FQcELzAtBiUrBgEEAYI3FQjmsmCDjfVEhoGZCYO4oUqDvoRxBIPEkTOEg4hdAgFkAgEjMB0GA1UdJQQWMBQGCCsGAQUFBwMCBggrBgEFBQcDBDALBgNVHQ8EBAMCB4AwJwYJKwYBBAGCNxUKBBowGDAKBggrBgEFBQcDAjAKBggrBgEFBQcDBDAdBgNVHQ4EFgQU8CjPxT7t2OQJjVQFpiMlqpIvNbI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IVem2EGizhfhx9EAwBkyb6jAw8iFAHjbtWF3VLYkb8T5XI1JqvdXc9eL1LPc87sOa6IEADGWbXM45ZfMXjTll6n9zSa6PF2ZAe7bH7TcuEYtQ3QOHaVxsM5DiXiVBsHbCIZX/4yCbjKLegggOGStXTKk3yUeYK+/9h1VUK/SYLrVLbQW9um/ypV+eouokj+Whwk4nEQEmuYL5kBL/T1LGPAbtkAZMM8AomM1ihgcBCcWJLK9ZZ2M/DwRUiuMR2+9wu3fb7qN6CR8NvKJcEFBV6BcgRXUcgQrOJJomUaa7aXGdGHYrp/LlnzrvZRwK7rKmAaSoZk9ZBNgdUIUVVEPH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iRs6k5fedqOuP+IzJ2IuLWtc/y9gWXAgDN8nMjTonQs=</DigestValue>
      </Reference>
      <Reference URI="/xl/drawings/drawing1.xml?ContentType=application/vnd.openxmlformats-officedocument.drawing+xml">
        <DigestMethod Algorithm="http://www.w3.org/2001/04/xmlenc#sha256"/>
        <DigestValue>0D25YNbSQmUWivg4tU9tfUkqp2zKkiK4SYs6gwYhzJo=</DigestValue>
      </Reference>
      <Reference URI="/xl/drawings/drawing2.xml?ContentType=application/vnd.openxmlformats-officedocument.drawing+xml">
        <DigestMethod Algorithm="http://www.w3.org/2001/04/xmlenc#sha256"/>
        <DigestValue>UaST5HSELGBI6Yo0n4/G6UNMQKNNCZVAzJc6liZaMoQ=</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muZ+luC9iF6PDjc7HZIj/bOA7WVanCuAvKbU6FTO3Oc=</DigestValue>
      </Reference>
      <Reference URI="/xl/printerSettings/printerSettings10.bin?ContentType=application/vnd.openxmlformats-officedocument.spreadsheetml.printerSettings">
        <DigestMethod Algorithm="http://www.w3.org/2001/04/xmlenc#sha256"/>
        <DigestValue>Q76mPeoglVIDFSwliq40xLXo4TBruTsz9pWDX6ONnLE=</DigestValue>
      </Reference>
      <Reference URI="/xl/printerSettings/printerSettings11.bin?ContentType=application/vnd.openxmlformats-officedocument.spreadsheetml.printerSettings">
        <DigestMethod Algorithm="http://www.w3.org/2001/04/xmlenc#sha256"/>
        <DigestValue>r1cxr9N47EAmOBQByixIHTVIgB+9cIV0q0vKLdPsaJY=</DigestValue>
      </Reference>
      <Reference URI="/xl/printerSettings/printerSettings12.bin?ContentType=application/vnd.openxmlformats-officedocument.spreadsheetml.printerSettings">
        <DigestMethod Algorithm="http://www.w3.org/2001/04/xmlenc#sha256"/>
        <DigestValue>VRUs5hi2qLtfvW6mjzVOdy5Xow275Vt34iL/4ewzRs4=</DigestValue>
      </Reference>
      <Reference URI="/xl/printerSettings/printerSettings13.bin?ContentType=application/vnd.openxmlformats-officedocument.spreadsheetml.printerSettings">
        <DigestMethod Algorithm="http://www.w3.org/2001/04/xmlenc#sha256"/>
        <DigestValue>VRUs5hi2qLtfvW6mjzVOdy5Xow275Vt34iL/4ewzRs4=</DigestValue>
      </Reference>
      <Reference URI="/xl/printerSettings/printerSettings14.bin?ContentType=application/vnd.openxmlformats-officedocument.spreadsheetml.printerSettings">
        <DigestMethod Algorithm="http://www.w3.org/2001/04/xmlenc#sha256"/>
        <DigestValue>ala7gPRxw0OZ+PLco0n6mRBdgRIp10Bws/XYJafh/EM=</DigestValue>
      </Reference>
      <Reference URI="/xl/printerSettings/printerSettings15.bin?ContentType=application/vnd.openxmlformats-officedocument.spreadsheetml.printerSettings">
        <DigestMethod Algorithm="http://www.w3.org/2001/04/xmlenc#sha256"/>
        <DigestValue>Q76mPeoglVIDFSwliq40xLXo4TBruTsz9pWDX6ONnLE=</DigestValue>
      </Reference>
      <Reference URI="/xl/printerSettings/printerSettings16.bin?ContentType=application/vnd.openxmlformats-officedocument.spreadsheetml.printerSettings">
        <DigestMethod Algorithm="http://www.w3.org/2001/04/xmlenc#sha256"/>
        <DigestValue>lnPHg4vTMwgdeGGEwhazsvAyYruxNMfJp8YOzUNdZIo=</DigestValue>
      </Reference>
      <Reference URI="/xl/printerSettings/printerSettings17.bin?ContentType=application/vnd.openxmlformats-officedocument.spreadsheetml.printerSettings">
        <DigestMethod Algorithm="http://www.w3.org/2001/04/xmlenc#sha256"/>
        <DigestValue>9KoV5Jjs+8fQKeZe2vMD2ELiGYXHEgn4roLQZg8ERRE=</DigestValue>
      </Reference>
      <Reference URI="/xl/printerSettings/printerSettings18.bin?ContentType=application/vnd.openxmlformats-officedocument.spreadsheetml.printerSettings">
        <DigestMethod Algorithm="http://www.w3.org/2001/04/xmlenc#sha256"/>
        <DigestValue>/s0M0TNMdtEIPfVx9RaF20O1jGOaZrvpRhftQWAnv7Q=</DigestValue>
      </Reference>
      <Reference URI="/xl/printerSettings/printerSettings2.bin?ContentType=application/vnd.openxmlformats-officedocument.spreadsheetml.printerSettings">
        <DigestMethod Algorithm="http://www.w3.org/2001/04/xmlenc#sha256"/>
        <DigestValue>VRUs5hi2qLtfvW6mjzVOdy5Xow275Vt34iL/4ewzRs4=</DigestValue>
      </Reference>
      <Reference URI="/xl/printerSettings/printerSettings3.bin?ContentType=application/vnd.openxmlformats-officedocument.spreadsheetml.printerSettings">
        <DigestMethod Algorithm="http://www.w3.org/2001/04/xmlenc#sha256"/>
        <DigestValue>VRUs5hi2qLtfvW6mjzVOdy5Xow275Vt34iL/4ewzRs4=</DigestValue>
      </Reference>
      <Reference URI="/xl/printerSettings/printerSettings4.bin?ContentType=application/vnd.openxmlformats-officedocument.spreadsheetml.printerSettings">
        <DigestMethod Algorithm="http://www.w3.org/2001/04/xmlenc#sha256"/>
        <DigestValue>VRUs5hi2qLtfvW6mjzVOdy5Xow275Vt34iL/4ewzRs4=</DigestValue>
      </Reference>
      <Reference URI="/xl/printerSettings/printerSettings5.bin?ContentType=application/vnd.openxmlformats-officedocument.spreadsheetml.printerSettings">
        <DigestMethod Algorithm="http://www.w3.org/2001/04/xmlenc#sha256"/>
        <DigestValue>VRUs5hi2qLtfvW6mjzVOdy5Xow275Vt34iL/4ewzRs4=</DigestValue>
      </Reference>
      <Reference URI="/xl/printerSettings/printerSettings6.bin?ContentType=application/vnd.openxmlformats-officedocument.spreadsheetml.printerSettings">
        <DigestMethod Algorithm="http://www.w3.org/2001/04/xmlenc#sha256"/>
        <DigestValue>oTnYlnThCu/VAqpAx6BQl4YOc8WYXFzlj63DrdAP5IA=</DigestValue>
      </Reference>
      <Reference URI="/xl/printerSettings/printerSettings7.bin?ContentType=application/vnd.openxmlformats-officedocument.spreadsheetml.printerSettings">
        <DigestMethod Algorithm="http://www.w3.org/2001/04/xmlenc#sha256"/>
        <DigestValue>Q76mPeoglVIDFSwliq40xLXo4TBruTsz9pWDX6ONnLE=</DigestValue>
      </Reference>
      <Reference URI="/xl/printerSettings/printerSettings8.bin?ContentType=application/vnd.openxmlformats-officedocument.spreadsheetml.printerSettings">
        <DigestMethod Algorithm="http://www.w3.org/2001/04/xmlenc#sha256"/>
        <DigestValue>GzeD7zy+mw811M/wvyGyCk0xKyXSAgkWI0qvsD+9U4s=</DigestValue>
      </Reference>
      <Reference URI="/xl/printerSettings/printerSettings9.bin?ContentType=application/vnd.openxmlformats-officedocument.spreadsheetml.printerSettings">
        <DigestMethod Algorithm="http://www.w3.org/2001/04/xmlenc#sha256"/>
        <DigestValue>oTnYlnThCu/VAqpAx6BQl4YOc8WYXFzlj63DrdAP5IA=</DigestValue>
      </Reference>
      <Reference URI="/xl/sharedStrings.xml?ContentType=application/vnd.openxmlformats-officedocument.spreadsheetml.sharedStrings+xml">
        <DigestMethod Algorithm="http://www.w3.org/2001/04/xmlenc#sha256"/>
        <DigestValue>3Vy2+FFDkxLajAyVjHQ+qommfW/+ILsua0cZ7F4CCe4=</DigestValue>
      </Reference>
      <Reference URI="/xl/styles.xml?ContentType=application/vnd.openxmlformats-officedocument.spreadsheetml.styles+xml">
        <DigestMethod Algorithm="http://www.w3.org/2001/04/xmlenc#sha256"/>
        <DigestValue>SuDCvPBmaTgx0oq//wukNL5g0TNA5k3yb4N54cbOziM=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+U4iibrosXmytQvDbcNJwN7EPRyq8M2h7EGa7UQPfFM=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tnniykCo/PrCeagHHjDrC0GN8e25mNJ9Ax2LYmX8rLk=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2GMC8CDPuSfe7inhfLZICYL3TeR+9qE9av1lD1uPZnA=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kcTweaX/QuU5lSOB3c2BZlbRfCSW0lv2ESt4JBcpZv8=</DigestValue>
      </Reference>
      <Reference URI="/xl/worksheets/sheet10.xml?ContentType=application/vnd.openxmlformats-officedocument.spreadsheetml.worksheet+xml">
        <DigestMethod Algorithm="http://www.w3.org/2001/04/xmlenc#sha256"/>
        <DigestValue>IjszOMxWJB8xPnJG5rIAeGbLOi4LuJquNAdfztwCl9w=</DigestValue>
      </Reference>
      <Reference URI="/xl/worksheets/sheet11.xml?ContentType=application/vnd.openxmlformats-officedocument.spreadsheetml.worksheet+xml">
        <DigestMethod Algorithm="http://www.w3.org/2001/04/xmlenc#sha256"/>
        <DigestValue>/FPAjebGoDTHv/i8jLk1cbDnaVg1UEevU/JEQUJTdKg=</DigestValue>
      </Reference>
      <Reference URI="/xl/worksheets/sheet12.xml?ContentType=application/vnd.openxmlformats-officedocument.spreadsheetml.worksheet+xml">
        <DigestMethod Algorithm="http://www.w3.org/2001/04/xmlenc#sha256"/>
        <DigestValue>Q+z1k8QGIIZ9sbT18mSa6eMqKqpsBH2P/GZE24n3CuE=</DigestValue>
      </Reference>
      <Reference URI="/xl/worksheets/sheet13.xml?ContentType=application/vnd.openxmlformats-officedocument.spreadsheetml.worksheet+xml">
        <DigestMethod Algorithm="http://www.w3.org/2001/04/xmlenc#sha256"/>
        <DigestValue>MXe1+WSoSo4ws+Mkeui0HzYNOQzjOGgH4/eeVfFLjes=</DigestValue>
      </Reference>
      <Reference URI="/xl/worksheets/sheet14.xml?ContentType=application/vnd.openxmlformats-officedocument.spreadsheetml.worksheet+xml">
        <DigestMethod Algorithm="http://www.w3.org/2001/04/xmlenc#sha256"/>
        <DigestValue>4fGNkmxy16udc6zzJXbUpMUu45XSRK0+Rq6yYuEl2SE=</DigestValue>
      </Reference>
      <Reference URI="/xl/worksheets/sheet15.xml?ContentType=application/vnd.openxmlformats-officedocument.spreadsheetml.worksheet+xml">
        <DigestMethod Algorithm="http://www.w3.org/2001/04/xmlenc#sha256"/>
        <DigestValue>cPEJw2+YCRoYc/kEV7cJP/rgOXbZ0g8uaWueBCdKavk=</DigestValue>
      </Reference>
      <Reference URI="/xl/worksheets/sheet16.xml?ContentType=application/vnd.openxmlformats-officedocument.spreadsheetml.worksheet+xml">
        <DigestMethod Algorithm="http://www.w3.org/2001/04/xmlenc#sha256"/>
        <DigestValue>ozRAZxcPzjJxjN6v5cdaDaToWujyJpU4cxzxXHEeRxc=</DigestValue>
      </Reference>
      <Reference URI="/xl/worksheets/sheet17.xml?ContentType=application/vnd.openxmlformats-officedocument.spreadsheetml.worksheet+xml">
        <DigestMethod Algorithm="http://www.w3.org/2001/04/xmlenc#sha256"/>
        <DigestValue>T2GkC1meO1NFq1+XRDHKLosbuzp2GdImx2C934gW39I=</DigestValue>
      </Reference>
      <Reference URI="/xl/worksheets/sheet18.xml?ContentType=application/vnd.openxmlformats-officedocument.spreadsheetml.worksheet+xml">
        <DigestMethod Algorithm="http://www.w3.org/2001/04/xmlenc#sha256"/>
        <DigestValue>aw3r62M3T6CAll1mUltnRu4ua1GAJyn1+GPDL3IC5Gg=</DigestValue>
      </Reference>
      <Reference URI="/xl/worksheets/sheet2.xml?ContentType=application/vnd.openxmlformats-officedocument.spreadsheetml.worksheet+xml">
        <DigestMethod Algorithm="http://www.w3.org/2001/04/xmlenc#sha256"/>
        <DigestValue>Ommua5UsnnxlzMmCh9jzhTo5ZKd6h/bWVOmGLvnBPMQ=</DigestValue>
      </Reference>
      <Reference URI="/xl/worksheets/sheet3.xml?ContentType=application/vnd.openxmlformats-officedocument.spreadsheetml.worksheet+xml">
        <DigestMethod Algorithm="http://www.w3.org/2001/04/xmlenc#sha256"/>
        <DigestValue>wIK2Np3P+jBZzohkmawoFq62FlRGbP/FcirxzZMrQJ8=</DigestValue>
      </Reference>
      <Reference URI="/xl/worksheets/sheet4.xml?ContentType=application/vnd.openxmlformats-officedocument.spreadsheetml.worksheet+xml">
        <DigestMethod Algorithm="http://www.w3.org/2001/04/xmlenc#sha256"/>
        <DigestValue>46mTCNgnCKYIzZfg6bb/g1fIr+F8TvZc98CW8i+sS8E=</DigestValue>
      </Reference>
      <Reference URI="/xl/worksheets/sheet5.xml?ContentType=application/vnd.openxmlformats-officedocument.spreadsheetml.worksheet+xml">
        <DigestMethod Algorithm="http://www.w3.org/2001/04/xmlenc#sha256"/>
        <DigestValue>RmK39fG2anOO6DAeLAjymrxMHaXlPVxdTUayB81+aGA=</DigestValue>
      </Reference>
      <Reference URI="/xl/worksheets/sheet6.xml?ContentType=application/vnd.openxmlformats-officedocument.spreadsheetml.worksheet+xml">
        <DigestMethod Algorithm="http://www.w3.org/2001/04/xmlenc#sha256"/>
        <DigestValue>G7Jobqynw7wJqP3IqFIggttC8yZbE7b6Ng7Dhl86dXA=</DigestValue>
      </Reference>
      <Reference URI="/xl/worksheets/sheet7.xml?ContentType=application/vnd.openxmlformats-officedocument.spreadsheetml.worksheet+xml">
        <DigestMethod Algorithm="http://www.w3.org/2001/04/xmlenc#sha256"/>
        <DigestValue>NlzuKq61Y66jKOUyoVQWb0Z2/Y04FumPy4TlTobY5GY=</DigestValue>
      </Reference>
      <Reference URI="/xl/worksheets/sheet8.xml?ContentType=application/vnd.openxmlformats-officedocument.spreadsheetml.worksheet+xml">
        <DigestMethod Algorithm="http://www.w3.org/2001/04/xmlenc#sha256"/>
        <DigestValue>+9Ahb9Cmz/wO7X1rwwNEtMOIp61lYpNu8nX4b/ABq+w=</DigestValue>
      </Reference>
      <Reference URI="/xl/worksheets/sheet9.xml?ContentType=application/vnd.openxmlformats-officedocument.spreadsheetml.worksheet+xml">
        <DigestMethod Algorithm="http://www.w3.org/2001/04/xmlenc#sha256"/>
        <DigestValue>12aq7vUgsoXf59Iopp1dKGUE51vG9VUmoDXJr+UhuAQ=</DigestValue>
      </Reference>
    </Manifest>
    <SignatureProperties>
      <SignatureProperty Id="idSignatureTime" Target="#idPackageSignature">
        <mdssi:SignatureTime xmlns:mdssi="http://schemas.openxmlformats.org/package/2006/digital-signature">
          <mdssi:Format>YYYY-MM-DDThh:mm:ssTZD</mdssi:Format>
          <mdssi:Value>2020-01-30T06:36:11Z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2020-01-30T06:36:11Z</xd:SigningTime>
          <xd:SigningCertificate>
            <xd:Cert>
              <xd:CertDigest>
                <DigestMethod Algorithm="http://www.w3.org/2001/04/xmlenc#sha256"/>
                <DigestValue>5SfvUCnHzO5+o/WsxITNbOIgZa5KHUEaer7dlxwLx+A=</DigestValue>
              </xd:CertDigest>
              <xd:IssuerSerial>
                <X509IssuerName>CN=NBG Class 2 INT Sub CA, DC=nbg, DC=ge</X509IssuerName>
                <X509SerialNumber>537830062524249682284602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2020-01-28T11:20:23Z</dcterms:modified>
</cp:coreProperties>
</file>