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150" tabRatio="92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1" i="28" l="1"/>
  <c r="C14" i="62" l="1"/>
  <c r="C20" i="62" s="1"/>
  <c r="E20" i="72"/>
  <c r="E19" i="72"/>
  <c r="E18" i="72"/>
  <c r="E17" i="72"/>
  <c r="E16" i="72"/>
  <c r="E15" i="72"/>
  <c r="E14" i="72"/>
  <c r="E13" i="72"/>
  <c r="E12" i="72"/>
  <c r="E11" i="72"/>
  <c r="E10" i="72"/>
  <c r="E9" i="72"/>
  <c r="E8" i="72"/>
  <c r="E21" i="72" l="1"/>
  <c r="C5" i="73" s="1"/>
  <c r="C8" i="73" s="1"/>
  <c r="E33" i="62"/>
  <c r="C22" i="74" l="1"/>
  <c r="E7" i="62" l="1"/>
  <c r="E8" i="62"/>
  <c r="E9" i="62"/>
  <c r="E10" i="62"/>
  <c r="E11" i="62"/>
  <c r="E12" i="62"/>
  <c r="E13" i="62"/>
  <c r="D14" i="62"/>
  <c r="E15" i="62"/>
  <c r="E16" i="62"/>
  <c r="E17" i="62"/>
  <c r="E18" i="62"/>
  <c r="E19" i="62"/>
  <c r="E14" i="62" l="1"/>
  <c r="B17" i="6" l="1"/>
  <c r="B16" i="6" l="1"/>
  <c r="B15" i="6"/>
  <c r="C36" i="69" l="1"/>
  <c r="F14" i="37" l="1"/>
  <c r="C14" i="69"/>
  <c r="H21" i="75" l="1"/>
  <c r="H20" i="75"/>
  <c r="G45" i="75"/>
  <c r="F45" i="75"/>
  <c r="G40" i="75"/>
  <c r="F40" i="75"/>
  <c r="G32" i="75"/>
  <c r="F32" i="75"/>
  <c r="G22" i="75"/>
  <c r="G19" i="75" s="1"/>
  <c r="F22" i="75"/>
  <c r="F19" i="75" s="1"/>
  <c r="G16" i="75"/>
  <c r="F16" i="75"/>
  <c r="G13" i="75"/>
  <c r="F13" i="75"/>
  <c r="G7" i="75"/>
  <c r="F7" i="75"/>
  <c r="D45" i="75"/>
  <c r="C45" i="75"/>
  <c r="D40" i="75"/>
  <c r="C40" i="75"/>
  <c r="D32" i="75"/>
  <c r="C32" i="75"/>
  <c r="D22" i="75"/>
  <c r="D19" i="75" s="1"/>
  <c r="C22" i="75"/>
  <c r="C19" i="75" s="1"/>
  <c r="D16" i="75"/>
  <c r="C16" i="75"/>
  <c r="D13" i="75"/>
  <c r="C13" i="75"/>
  <c r="D7" i="75"/>
  <c r="C7" i="75"/>
  <c r="E19" i="75" l="1"/>
  <c r="H19" i="75"/>
  <c r="C31" i="62"/>
  <c r="C41" i="62" s="1"/>
  <c r="G14" i="62"/>
  <c r="F14" i="62"/>
  <c r="D20" i="62"/>
  <c r="B2" i="79"/>
  <c r="B2" i="37"/>
  <c r="B2" i="36"/>
  <c r="B2" i="74"/>
  <c r="B2" i="64"/>
  <c r="B2" i="35"/>
  <c r="B2" i="69"/>
  <c r="B2" i="77"/>
  <c r="B2" i="28"/>
  <c r="B2" i="73"/>
  <c r="B2" i="72"/>
  <c r="B2" i="52"/>
  <c r="B2" i="71"/>
  <c r="B2" i="75"/>
  <c r="B2" i="53"/>
  <c r="B2" i="62"/>
  <c r="B1" i="6"/>
  <c r="H14" i="62" l="1"/>
  <c r="B1" i="79"/>
  <c r="B1" i="37"/>
  <c r="B1" i="36"/>
  <c r="B1" i="74"/>
  <c r="B1" i="64"/>
  <c r="B1" i="35"/>
  <c r="B1" i="69"/>
  <c r="B1" i="77"/>
  <c r="B1" i="28"/>
  <c r="B1" i="73"/>
  <c r="B1" i="72"/>
  <c r="B1" i="52"/>
  <c r="B1" i="71"/>
  <c r="B1" i="75"/>
  <c r="B1" i="53"/>
  <c r="B1" i="62"/>
  <c r="C30" i="79" l="1"/>
  <c r="C26" i="79"/>
  <c r="C8" i="79"/>
  <c r="C36" i="79" l="1"/>
  <c r="C38" i="79" s="1"/>
  <c r="H14" i="74"/>
  <c r="D6" i="71"/>
  <c r="D13" i="71" s="1"/>
  <c r="C6" i="71"/>
  <c r="C13" i="71" s="1"/>
  <c r="E8" i="37" l="1"/>
  <c r="N16" i="37"/>
  <c r="N17" i="37"/>
  <c r="N18" i="37"/>
  <c r="N19" i="37"/>
  <c r="N20" i="37"/>
  <c r="N15" i="37"/>
  <c r="N13" i="37"/>
  <c r="N10" i="37"/>
  <c r="N9" i="37"/>
  <c r="N11" i="37"/>
  <c r="N12" i="37"/>
  <c r="E19" i="37"/>
  <c r="E18" i="37"/>
  <c r="E17" i="37"/>
  <c r="E16" i="37"/>
  <c r="E15" i="37"/>
  <c r="M14" i="37"/>
  <c r="M21" i="37" s="1"/>
  <c r="L14" i="37"/>
  <c r="K14" i="37"/>
  <c r="J14" i="37"/>
  <c r="I14" i="37"/>
  <c r="H14" i="37"/>
  <c r="G14" i="37"/>
  <c r="C14" i="37"/>
  <c r="E12" i="37"/>
  <c r="E11" i="37"/>
  <c r="E10" i="37"/>
  <c r="E9" i="37"/>
  <c r="M7" i="37"/>
  <c r="L7" i="37"/>
  <c r="J7" i="37"/>
  <c r="I7" i="37"/>
  <c r="H7" i="37"/>
  <c r="G7" i="37"/>
  <c r="G21" i="37" s="1"/>
  <c r="F7" i="37"/>
  <c r="F21" i="37" s="1"/>
  <c r="C7" i="37"/>
  <c r="H21" i="37" l="1"/>
  <c r="I21" i="37"/>
  <c r="J21" i="37"/>
  <c r="L21" i="37"/>
  <c r="N14" i="37"/>
  <c r="E14" i="37"/>
  <c r="E7" i="37"/>
  <c r="C21" i="37"/>
  <c r="N8" i="37"/>
  <c r="E21" i="37" l="1"/>
  <c r="N7" i="37"/>
  <c r="N21" i="37" s="1"/>
  <c r="K7" i="37"/>
  <c r="K21" i="37"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E21" i="75"/>
  <c r="E20"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D54" i="53"/>
  <c r="C54" i="53"/>
  <c r="G54" i="53"/>
  <c r="G30" i="53"/>
  <c r="F30" i="53"/>
  <c r="D30" i="53"/>
  <c r="C30" i="53"/>
  <c r="G9" i="53"/>
  <c r="G22" i="53" s="1"/>
  <c r="F9" i="53"/>
  <c r="F22" i="53" s="1"/>
  <c r="D9" i="53"/>
  <c r="D22" i="53" s="1"/>
  <c r="C9" i="53"/>
  <c r="C22" i="53" s="1"/>
  <c r="D31" i="62"/>
  <c r="D41"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E41" i="62" l="1"/>
  <c r="E31" i="62"/>
  <c r="D22" i="74"/>
  <c r="E22" i="74"/>
  <c r="H22" i="74" s="1"/>
  <c r="C13" i="73" l="1"/>
  <c r="C43" i="28"/>
  <c r="C30"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4" i="62"/>
  <c r="E35" i="62"/>
  <c r="E36" i="62"/>
  <c r="E37" i="62"/>
  <c r="E38" i="62"/>
  <c r="E39" i="62"/>
  <c r="E40" i="62"/>
  <c r="E23" i="62"/>
  <c r="E24" i="62"/>
  <c r="E25" i="62"/>
  <c r="E26" i="62"/>
  <c r="E27" i="62"/>
  <c r="E28" i="62"/>
  <c r="E29" i="62"/>
  <c r="E30" i="62"/>
  <c r="E22" i="62"/>
  <c r="E20" i="62"/>
  <c r="C44" i="69" l="1"/>
  <c r="C24" i="69"/>
</calcChain>
</file>

<file path=xl/sharedStrings.xml><?xml version="1.0" encoding="utf-8"?>
<sst xmlns="http://schemas.openxmlformats.org/spreadsheetml/2006/main" count="745" uniqueCount="518">
  <si>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</si>
  <si>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</si>
  <si>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</si>
  <si>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</si>
  <si>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</si>
  <si>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</si>
  <si>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</si>
  <si>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</si>
  <si>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</si>
  <si>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</si>
  <si>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</si>
  <si>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</si>
  <si>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</si>
  <si>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</si>
  <si>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</si>
  <si>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</si>
  <si>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</si>
  <si>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</si>
  <si>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</si>
  <si>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</si>
  <si>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</si>
  <si>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</si>
  <si>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</si>
  <si>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</si>
  <si>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</si>
  <si>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</si>
  <si>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</si>
  <si>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</si>
  <si>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</si>
  <si>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</si>
  <si>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</si>
  <si>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</si>
  <si>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</si>
  <si>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</si>
  <si>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</si>
  <si>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</si>
  <si>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</si>
  <si>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</si>
  <si>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</si>
  <si>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</si>
  <si>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</si>
  <si>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</si>
  <si>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</si>
  <si>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</si>
  <si>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</si>
  <si>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</si>
  <si>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</si>
  <si>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</si>
  <si>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</si>
  <si>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</si>
  <si>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</si>
  <si>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</si>
  <si>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</si>
  <si>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</si>
  <si>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</si>
  <si>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</si>
  <si>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</si>
  <si>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</si>
  <si>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</si>
  <si>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</si>
  <si>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</si>
  <si>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</si>
  <si>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</si>
  <si>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</si>
  <si>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</si>
  <si>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</si>
  <si>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</si>
  <si>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</si>
  <si>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</si>
  <si>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</si>
  <si>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</si>
  <si>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</si>
  <si>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</si>
  <si>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</si>
  <si>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</si>
  <si>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</si>
  <si>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</si>
  <si>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</si>
  <si>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</si>
  <si>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</si>
  <si>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</si>
  <si>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</si>
  <si>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</si>
  <si>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</si>
  <si>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</si>
  <si>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</si>
  <si>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</si>
  <si>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</si>
  <si>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</si>
  <si>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</si>
  <si>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</si>
  <si>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</si>
  <si>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</si>
  <si>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</si>
  <si>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</si>
  <si>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</si>
  <si>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</si>
  <si>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</si>
  <si>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</si>
  <si>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</si>
  <si>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</si>
  <si>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</si>
  <si>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</si>
  <si>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</si>
  <si>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</si>
  <si>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</si>
  <si>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</si>
  <si>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</si>
  <si>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</si>
  <si>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</si>
  <si>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</si>
  <si>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</si>
  <si>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</si>
  <si>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</si>
  <si>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</si>
  <si>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</si>
  <si>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</si>
  <si>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</si>
  <si>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</si>
  <si>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</si>
  <si>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</si>
  <si>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</si>
  <si>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</si>
  <si>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</si>
  <si>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</si>
  <si>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</si>
  <si>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</si>
  <si>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</si>
  <si>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</si>
  <si>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</si>
  <si>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</si>
  <si>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</si>
  <si>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</si>
  <si>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</si>
  <si>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</si>
  <si>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</si>
  <si>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</si>
  <si>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</si>
  <si>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</si>
  <si>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</si>
  <si>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</si>
  <si>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</si>
  <si>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</si>
  <si>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</si>
  <si>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</si>
  <si>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</si>
  <si>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</si>
  <si>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</si>
  <si>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</si>
  <si>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</si>
  <si>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</si>
  <si>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</si>
  <si>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</si>
  <si>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</si>
  <si>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</si>
  <si>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</si>
  <si>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</si>
  <si>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</si>
  <si>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</si>
  <si>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</si>
  <si>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</si>
  <si>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</si>
  <si>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</si>
  <si>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</si>
  <si>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</si>
  <si>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</si>
  <si>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</si>
  <si>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</si>
  <si>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</si>
  <si>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</si>
  <si>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</si>
  <si>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</si>
  <si>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</si>
  <si>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</si>
  <si>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</si>
  <si>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</si>
  <si>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</si>
  <si>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</si>
  <si>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</si>
  <si>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</si>
  <si>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</si>
  <si>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</si>
  <si>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</si>
  <si>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</si>
  <si>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</si>
  <si>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</si>
  <si>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</si>
  <si>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</si>
  <si>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</si>
  <si>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</si>
  <si>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</si>
  <si>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</si>
  <si>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</si>
  <si>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</si>
  <si>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</si>
  <si>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</si>
  <si>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</si>
  <si>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</si>
  <si>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</si>
  <si>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</si>
  <si>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</si>
  <si>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</si>
  <si>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</si>
  <si>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</si>
  <si>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</si>
  <si>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</si>
  <si>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</si>
  <si>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</si>
  <si>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</si>
  <si>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</si>
  <si>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</si>
  <si>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</si>
  <si>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</si>
  <si>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</si>
  <si>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</si>
  <si>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</si>
  <si>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</si>
  <si>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</si>
  <si>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</si>
  <si>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</si>
  <si>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</si>
  <si>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</si>
  <si>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</si>
  <si>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</si>
  <si>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</si>
  <si>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</si>
  <si>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</si>
  <si>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</si>
  <si>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</si>
  <si>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</si>
  <si>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</si>
  <si>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</si>
  <si>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</si>
  <si>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</si>
  <si>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</si>
  <si>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</si>
  <si>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</si>
  <si>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</si>
  <si>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</si>
  <si>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</si>
  <si>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</si>
  <si>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</si>
  <si>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</si>
  <si>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</si>
  <si>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</si>
  <si>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</si>
  <si>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</si>
  <si>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</si>
  <si>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</si>
  <si>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</si>
  <si>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</si>
  <si>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</si>
  <si>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</si>
  <si>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</si>
  <si>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</si>
  <si>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</si>
  <si>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</si>
  <si>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</si>
  <si>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</si>
  <si>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</si>
  <si>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</si>
  <si>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</si>
  <si>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</si>
  <si>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</si>
  <si>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</si>
  <si>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</si>
  <si>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</si>
  <si>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</si>
  <si>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</si>
  <si>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</si>
  <si>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</si>
  <si>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</si>
  <si>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</si>
  <si>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</si>
  <si>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</si>
  <si>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</si>
  <si>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</si>
  <si>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</si>
  <si>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</si>
  <si>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</si>
  <si>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</si>
  <si>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</si>
  <si>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</si>
  <si>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</si>
  <si>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</si>
  <si>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</si>
  <si>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</si>
  <si>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</si>
  <si>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</si>
  <si>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</si>
  <si>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</si>
  <si>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</si>
  <si>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</si>
  <si>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</si>
  <si>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</si>
  <si>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</si>
  <si>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</si>
  <si>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</si>
  <si>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</si>
  <si>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</si>
  <si>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</si>
  <si>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</si>
  <si>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</si>
  <si>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</si>
  <si>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</si>
  <si>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</si>
  <si>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</si>
  <si>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</si>
  <si>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</si>
  <si>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</si>
  <si>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</si>
  <si>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</si>
  <si>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</si>
  <si>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</si>
  <si>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</si>
  <si>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</si>
  <si>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</si>
  <si>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</si>
  <si>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</si>
  <si>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</si>
  <si>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</si>
  <si>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</si>
  <si>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</si>
  <si>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</si>
  <si>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</si>
  <si>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</si>
  <si>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</si>
  <si>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</si>
  <si>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</si>
  <si>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</si>
  <si>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</si>
  <si>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</si>
  <si>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</si>
  <si>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</si>
  <si>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</si>
  <si>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</si>
  <si>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</si>
  <si>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</si>
  <si>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</si>
  <si>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</si>
  <si>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</si>
  <si>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</si>
  <si>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</si>
  <si>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</si>
  <si>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</si>
  <si>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</si>
  <si>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</si>
  <si>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</si>
  <si>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</si>
  <si>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</si>
  <si>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</si>
  <si>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</si>
  <si>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</si>
  <si>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</si>
  <si>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</si>
  <si>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</si>
  <si>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</si>
  <si>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</si>
  <si>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</si>
  <si>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</si>
  <si>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</si>
  <si>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</si>
  <si>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</si>
  <si>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</si>
  <si>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</si>
  <si>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</si>
  <si>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</si>
  <si>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</si>
  <si>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</si>
  <si>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</si>
  <si>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</si>
  <si>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</si>
  <si>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</si>
  <si>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</si>
  <si>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</si>
  <si>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</si>
  <si>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</si>
  <si>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</si>
  <si>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</si>
  <si>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</si>
  <si>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</si>
  <si>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</si>
  <si>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</si>
  <si>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</si>
  <si>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</si>
  <si>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</si>
  <si>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</si>
  <si>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</si>
  <si>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</si>
  <si>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</si>
  <si>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</si>
  <si>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</si>
  <si>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</si>
  <si>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</si>
  <si>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</si>
  <si>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</si>
  <si>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</si>
  <si>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</si>
  <si>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</si>
  <si>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</si>
  <si>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</si>
  <si>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</si>
  <si>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</si>
  <si>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</si>
  <si>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</si>
  <si>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</si>
  <si>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</si>
  <si>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</si>
  <si>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</si>
  <si>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</si>
  <si>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</si>
  <si>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</si>
  <si>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</si>
  <si>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</si>
  <si>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</si>
  <si>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</si>
  <si>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</si>
  <si>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</si>
  <si>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</si>
  <si>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</si>
  <si>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</si>
  <si>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</si>
  <si>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</si>
  <si>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</si>
  <si>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</si>
  <si>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</si>
  <si>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</si>
  <si>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</si>
  <si>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</si>
  <si>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</si>
  <si>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</si>
  <si>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</si>
  <si>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</si>
  <si>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</si>
  <si>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</si>
  <si>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</si>
  <si>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</si>
  <si>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</si>
  <si>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</si>
  <si>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</si>
  <si>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</si>
  <si>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</si>
  <si>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</si>
  <si>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</si>
  <si>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</si>
  <si>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</si>
  <si>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</si>
  <si>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</si>
  <si>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</si>
  <si>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</si>
  <si>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</si>
  <si>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</si>
  <si>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</si>
  <si>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</si>
  <si>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</si>
  <si>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</si>
  <si>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</si>
  <si>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</si>
  <si>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</si>
  <si>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</si>
  <si>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</si>
  <si>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</si>
  <si>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</si>
  <si>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</si>
  <si>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</si>
  <si>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</si>
  <si>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</si>
  <si>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</si>
  <si>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</si>
  <si>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</si>
  <si>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</si>
  <si>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</si>
  <si>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</si>
  <si>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</si>
  <si>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</si>
  <si>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</si>
  <si>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</si>
  <si>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</si>
  <si>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</si>
  <si>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</si>
  <si>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</si>
  <si>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</si>
  <si>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</si>
  <si>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”ლიბერთი ბანკი”</t>
  </si>
  <si>
    <t>3Q 2018</t>
  </si>
  <si>
    <t>4Q 2018</t>
  </si>
  <si>
    <t xml:space="preserve">ირაკლი ოთარ რუხაძე </t>
  </si>
  <si>
    <t>www.libertybank.ge</t>
  </si>
  <si>
    <t xml:space="preserve">დავით შონია </t>
  </si>
  <si>
    <t>ლევან ლეკიშვილი</t>
  </si>
  <si>
    <t>ლევან თხელიძე</t>
  </si>
  <si>
    <t>მამუკა კვარაცხელია</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</si>
  <si>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</si>
  <si>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</si>
  <si>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</si>
  <si>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</si>
  <si>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</si>
  <si>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</si>
  <si>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ბენჯამინ ალბერტ მარსონი</t>
  </si>
  <si>
    <t>იგორ ალექსეევი</t>
  </si>
  <si>
    <t>nmf</t>
  </si>
  <si>
    <t>ცხრილი 9 (Capital), N2</t>
  </si>
  <si>
    <t>ცხრილი 9 (Capital), N26</t>
  </si>
  <si>
    <t>ცხრილი 9 (Capital), N3 &amp; N28</t>
  </si>
  <si>
    <t>ცხრილი 9 (Capital), N5</t>
  </si>
  <si>
    <t>ცხრილი 9 (Capital), N6</t>
  </si>
  <si>
    <t>ცხრილი 9 (Capital), N4 &amp; N8</t>
  </si>
  <si>
    <t>ცხრილი 9 (Capital), N39</t>
  </si>
  <si>
    <t>ცხრილი 9 (Capital), N17</t>
  </si>
  <si>
    <t>მამუკა წერეთელი</t>
  </si>
  <si>
    <t>ცხრილი 9 (Capital), N37</t>
  </si>
  <si>
    <t>ცხრილი 9 (Capital), N2 &amp; N26</t>
  </si>
  <si>
    <t>1Q 2019</t>
  </si>
  <si>
    <t>2Q 2019</t>
  </si>
  <si>
    <t>მურთაზ კიკორია</t>
  </si>
  <si>
    <t>მ.შ. ლევან ლეკიშვილი</t>
  </si>
  <si>
    <t>3Q 2019</t>
  </si>
  <si>
    <t>მაგდა მაღრაძე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</si>
</sst>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i/>
      <sz val="10"/>
      <name val="Calibri"/>
      <family val="2"/>
      <charset val="204"/>
      <scheme val="minor"/>
    </font>
    <font>
      <b/>
      <sz val="10"/>
      <color theme="1"/>
      <name val="Calibri"/>
      <family val="2"/>
      <charset val="204"/>
      <scheme val="minor"/>
    </font>
    <font>
      <sz val="11"/>
      <color theme="1"/>
      <name val="Calibri"/>
      <family val="2"/>
      <charset val="204"/>
      <scheme val="minor"/>
    </font>
    <font>
      <b/>
      <i/>
      <sz val="10"/>
      <name val="Calibri"/>
      <family val="2"/>
      <charset val="204"/>
      <scheme val="minor"/>
    </font>
    <font>
      <i/>
      <sz val="10"/>
      <color theme="1"/>
      <name val="Calibri"/>
      <family val="2"/>
      <charset val="204"/>
      <scheme val="minor"/>
    </font>
    <font>
      <sz val="8"/>
      <color theme="1"/>
      <name val="Calibri"/>
      <family val="2"/>
      <charset val="204"/>
      <scheme val="minor"/>
    </font>
    <font>
      <i/>
      <sz val="11"/>
      <color theme="1"/>
      <name val="Calibri"/>
      <family val="2"/>
      <charset val="204"/>
      <scheme val="minor"/>
    </font>
    <font>
      <b/>
      <sz val="11"/>
      <color theme="1"/>
      <name val="Calibri"/>
      <family val="2"/>
      <charset val="204"/>
      <scheme val="minor"/>
    </font>
    <font>
      <sz val="9"/>
      <color theme="1"/>
      <name val="Calibri"/>
      <family val="2"/>
      <charset val="204"/>
      <scheme val="minor"/>
    </font>
    <font>
      <b/>
      <sz val="9"/>
      <name val="Calibri"/>
      <family val="2"/>
      <charset val="204"/>
      <scheme val="minor"/>
    </font>
    <font>
      <sz val="9"/>
      <name val="Calibri"/>
      <family val="2"/>
      <charset val="204"/>
      <scheme val="minor"/>
    </font>
    <font>
      <sz val="8"/>
      <name val="Calibri"/>
      <family val="2"/>
      <charset val="204"/>
      <scheme val="minor"/>
    </font>
    <font>
      <i/>
      <sz val="10"/>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1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3" fillId="0" borderId="0"/>
    <xf numFmtId="168" fontId="14" fillId="37" borderId="0"/>
    <xf numFmtId="169" fontId="14" fillId="37" borderId="0"/>
    <xf numFmtId="168" fontId="14" fillId="37" borderId="0"/>
    <xf numFmtId="0" fontId="15" fillId="38"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0" fontId="1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0" fontId="15" fillId="46"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0" fontId="15" fillId="47"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0" fontId="17"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5" fillId="52" borderId="0" applyNumberFormat="0" applyBorder="0" applyAlignment="0" applyProtection="0"/>
    <xf numFmtId="0" fontId="15" fillId="56" borderId="0" applyNumberFormat="0" applyBorder="0" applyAlignment="0" applyProtection="0"/>
    <xf numFmtId="0" fontId="17" fillId="56"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5" fillId="55" borderId="0" applyNumberFormat="0" applyBorder="0" applyAlignment="0" applyProtection="0"/>
    <xf numFmtId="0" fontId="15"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0" fontId="20" fillId="39" borderId="0" applyNumberFormat="0" applyBorder="0" applyAlignment="0" applyProtection="0"/>
    <xf numFmtId="170" fontId="23"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1" fontId="25" fillId="0" borderId="0" applyFill="0" applyBorder="0" applyAlignment="0"/>
    <xf numFmtId="171" fontId="2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2" fontId="25" fillId="0" borderId="0" applyFill="0" applyBorder="0" applyAlignment="0"/>
    <xf numFmtId="173" fontId="25" fillId="0" borderId="0" applyFill="0" applyBorder="0" applyAlignment="0"/>
    <xf numFmtId="174" fontId="25" fillId="0" borderId="0" applyFill="0" applyBorder="0" applyAlignment="0"/>
    <xf numFmtId="175"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9"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9"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172" fontId="2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xf numFmtId="14" fontId="34" fillId="0" borderId="0" applyFill="0" applyBorder="0" applyAlignment="0"/>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0" applyFont="0" applyFill="0" applyBorder="0" applyAlignment="0" applyProtection="0"/>
    <xf numFmtId="180" fontId="2"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0" fontId="36" fillId="0" borderId="0" applyNumberFormat="0" applyFill="0" applyBorder="0" applyAlignment="0" applyProtection="0"/>
    <xf numFmtId="168" fontId="2" fillId="0" borderId="0"/>
    <xf numFmtId="0" fontId="2" fillId="0" borderId="0"/>
    <xf numFmtId="168" fontId="2" fillId="0" borderId="0"/>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39" fillId="40"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0" fontId="39" fillId="4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0" fontId="39" fillId="40" borderId="0" applyNumberFormat="0" applyBorder="0" applyAlignment="0" applyProtection="0"/>
    <xf numFmtId="0" fontId="2" fillId="69" borderId="3" applyNumberFormat="0" applyFont="0" applyBorder="0" applyProtection="0">
      <alignment horizontal="center" vertical="center"/>
    </xf>
    <xf numFmtId="0" fontId="42" fillId="0" borderId="33" applyNumberFormat="0" applyAlignment="0" applyProtection="0">
      <alignment horizontal="left" vertical="center"/>
    </xf>
    <xf numFmtId="0" fontId="42" fillId="0" borderId="33" applyNumberFormat="0" applyAlignment="0" applyProtection="0">
      <alignment horizontal="left" vertical="center"/>
    </xf>
    <xf numFmtId="168" fontId="42" fillId="0" borderId="33" applyNumberFormat="0" applyAlignment="0" applyProtection="0">
      <alignment horizontal="left" vertical="center"/>
    </xf>
    <xf numFmtId="0" fontId="42" fillId="0" borderId="9">
      <alignment horizontal="left" vertical="center"/>
    </xf>
    <xf numFmtId="0" fontId="42" fillId="0" borderId="9">
      <alignment horizontal="left" vertical="center"/>
    </xf>
    <xf numFmtId="168" fontId="42" fillId="0" borderId="9">
      <alignment horizontal="left" vertical="center"/>
    </xf>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169" fontId="44" fillId="0" borderId="47" applyNumberFormat="0" applyFill="0" applyAlignment="0" applyProtection="0"/>
    <xf numFmtId="0"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169"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169" fontId="45" fillId="0" borderId="0" applyNumberFormat="0" applyFill="0" applyBorder="0" applyAlignment="0" applyProtection="0"/>
    <xf numFmtId="0"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37" fontId="46" fillId="0" borderId="0"/>
    <xf numFmtId="168" fontId="47" fillId="0" borderId="0"/>
    <xf numFmtId="0" fontId="47" fillId="0" borderId="0"/>
    <xf numFmtId="168" fontId="47" fillId="0" borderId="0"/>
    <xf numFmtId="168" fontId="42" fillId="0" borderId="0"/>
    <xf numFmtId="0" fontId="42" fillId="0" borderId="0"/>
    <xf numFmtId="168" fontId="42"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0" fontId="5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2" fillId="0" borderId="0" applyNumberFormat="0" applyFill="0" applyBorder="0" applyAlignment="0" applyProtection="0">
      <alignment vertical="top"/>
      <protection locked="0"/>
    </xf>
    <xf numFmtId="169" fontId="52" fillId="0" borderId="0" applyNumberFormat="0" applyFill="0" applyBorder="0" applyAlignment="0" applyProtection="0">
      <alignment vertical="top"/>
      <protection locked="0"/>
    </xf>
    <xf numFmtId="168" fontId="52" fillId="0" borderId="0" applyNumberFormat="0" applyFill="0" applyBorder="0" applyAlignment="0" applyProtection="0">
      <alignment vertical="top"/>
      <protection locked="0"/>
    </xf>
    <xf numFmtId="168" fontId="53" fillId="0" borderId="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9"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0" fontId="54" fillId="43" borderId="43" applyNumberFormat="0" applyAlignment="0" applyProtection="0"/>
    <xf numFmtId="3" fontId="2" fillId="72" borderId="3" applyFont="0">
      <alignment horizontal="right" vertical="center"/>
      <protection locked="0"/>
    </xf>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57" fillId="0" borderId="49"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0" fontId="57" fillId="0" borderId="4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0" fillId="73"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0" fontId="60" fillId="73"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0" fontId="60" fillId="73" borderId="0" applyNumberFormat="0" applyBorder="0" applyAlignment="0" applyProtection="0"/>
    <xf numFmtId="1" fontId="63" fillId="0" borderId="0" applyProtection="0"/>
    <xf numFmtId="168" fontId="14" fillId="0" borderId="50"/>
    <xf numFmtId="169" fontId="14" fillId="0" borderId="50"/>
    <xf numFmtId="168" fontId="1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4" fillId="0" borderId="0"/>
    <xf numFmtId="181" fontId="2"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0" fontId="65" fillId="0" borderId="0"/>
    <xf numFmtId="0" fontId="64" fillId="0" borderId="0"/>
    <xf numFmtId="179" fontId="16" fillId="0" borderId="0"/>
    <xf numFmtId="179" fontId="2" fillId="0" borderId="0"/>
    <xf numFmtId="179" fontId="2" fillId="0" borderId="0"/>
    <xf numFmtId="0" fontId="2" fillId="0" borderId="0"/>
    <xf numFmtId="0" fontId="2"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6" fillId="0" borderId="0"/>
    <xf numFmtId="0" fontId="16" fillId="0" borderId="0"/>
    <xf numFmtId="168" fontId="16" fillId="0" borderId="0"/>
    <xf numFmtId="0" fontId="1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68" fontId="16" fillId="0" borderId="0"/>
    <xf numFmtId="0" fontId="16" fillId="0" borderId="0"/>
    <xf numFmtId="0" fontId="16"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179" fontId="16" fillId="0" borderId="0"/>
    <xf numFmtId="179" fontId="1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6" fillId="0" borderId="0"/>
    <xf numFmtId="0" fontId="2" fillId="0" borderId="0"/>
    <xf numFmtId="0" fontId="15" fillId="0" borderId="0"/>
    <xf numFmtId="168" fontId="13" fillId="0" borderId="0"/>
    <xf numFmtId="0" fontId="2"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6" fillId="0" borderId="0"/>
    <xf numFmtId="0" fontId="16" fillId="0" borderId="0"/>
    <xf numFmtId="168" fontId="13" fillId="0" borderId="0"/>
    <xf numFmtId="0" fontId="53" fillId="0" borderId="0"/>
    <xf numFmtId="0" fontId="2" fillId="0" borderId="0"/>
    <xf numFmtId="168" fontId="13"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179" fontId="2" fillId="0" borderId="0"/>
    <xf numFmtId="0" fontId="2" fillId="0" borderId="0"/>
    <xf numFmtId="179" fontId="2" fillId="0" borderId="0"/>
    <xf numFmtId="0" fontId="2" fillId="0" borderId="0"/>
    <xf numFmtId="179"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16"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79" fontId="2"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4" fillId="0" borderId="0"/>
    <xf numFmtId="0" fontId="6"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179" fontId="6" fillId="0" borderId="0"/>
    <xf numFmtId="0" fontId="14" fillId="0" borderId="0"/>
    <xf numFmtId="179" fontId="14" fillId="0" borderId="0"/>
    <xf numFmtId="0" fontId="14" fillId="0" borderId="0"/>
    <xf numFmtId="0" fontId="2"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4" fillId="0" borderId="0"/>
    <xf numFmtId="179" fontId="6"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4" fillId="0" borderId="0"/>
    <xf numFmtId="168" fontId="14" fillId="0" borderId="0"/>
    <xf numFmtId="0" fontId="64"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4" fillId="0" borderId="0"/>
    <xf numFmtId="0" fontId="6" fillId="0" borderId="0"/>
    <xf numFmtId="0" fontId="64" fillId="0" borderId="0"/>
    <xf numFmtId="168" fontId="6" fillId="0" borderId="0"/>
    <xf numFmtId="0" fontId="64" fillId="0" borderId="0"/>
    <xf numFmtId="168" fontId="6"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79" fontId="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179"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179" fontId="14"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2" fillId="0" borderId="0"/>
    <xf numFmtId="0" fontId="2" fillId="0" borderId="0"/>
    <xf numFmtId="0" fontId="64" fillId="0" borderId="0"/>
    <xf numFmtId="168" fontId="3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2"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69"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168" fontId="2"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8" fillId="0" borderId="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9"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0" fillId="0" borderId="0"/>
    <xf numFmtId="0" fontId="70" fillId="0" borderId="0"/>
    <xf numFmtId="168" fontId="70" fillId="0" borderId="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9"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13" fillId="0" borderId="0"/>
    <xf numFmtId="175" fontId="25" fillId="0" borderId="0" applyFont="0" applyFill="0" applyBorder="0" applyAlignment="0" applyProtection="0"/>
    <xf numFmtId="186"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xf numFmtId="0" fontId="2" fillId="0" borderId="0"/>
    <xf numFmtId="168" fontId="2" fillId="0" borderId="0"/>
    <xf numFmtId="187" fontId="53" fillId="0" borderId="3" applyNumberFormat="0">
      <alignment horizontal="center" vertical="top" wrapText="1"/>
    </xf>
    <xf numFmtId="0" fontId="7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6" fillId="0" borderId="0"/>
    <xf numFmtId="0" fontId="13" fillId="0" borderId="0"/>
    <xf numFmtId="0" fontId="77" fillId="0" borderId="0"/>
    <xf numFmtId="0" fontId="77" fillId="0" borderId="0"/>
    <xf numFmtId="168" fontId="13" fillId="0" borderId="0"/>
    <xf numFmtId="168" fontId="13"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49" fontId="34" fillId="0" borderId="0" applyFill="0" applyBorder="0" applyAlignment="0"/>
    <xf numFmtId="189" fontId="25" fillId="0" borderId="0" applyFill="0" applyBorder="0" applyAlignment="0"/>
    <xf numFmtId="190" fontId="25" fillId="0" borderId="0" applyFill="0" applyBorder="0" applyAlignment="0"/>
    <xf numFmtId="0" fontId="80" fillId="0" borderId="0">
      <alignment horizontal="center" vertical="top"/>
    </xf>
    <xf numFmtId="0" fontId="81" fillId="0" borderId="0" applyNumberFormat="0" applyFill="0" applyBorder="0" applyAlignment="0" applyProtection="0"/>
    <xf numFmtId="169" fontId="81" fillId="0" borderId="0" applyNumberFormat="0" applyFill="0" applyBorder="0" applyAlignment="0" applyProtection="0"/>
    <xf numFmtId="0"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0" fontId="81" fillId="0" borderId="0" applyNumberFormat="0" applyFill="0" applyBorder="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9"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13" fillId="0" borderId="54"/>
    <xf numFmtId="185" fontId="6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4" fillId="0" borderId="0" applyFont="0" applyFill="0" applyBorder="0" applyAlignment="0" applyProtection="0"/>
    <xf numFmtId="192" fontId="2" fillId="0" borderId="0" applyFon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0" fontId="83" fillId="0" borderId="0" applyNumberFormat="0" applyFill="0" applyBorder="0" applyAlignment="0" applyProtection="0"/>
    <xf numFmtId="1" fontId="85" fillId="0" borderId="0" applyFill="0" applyProtection="0">
      <alignment horizontal="right"/>
    </xf>
    <xf numFmtId="42" fontId="86" fillId="0" borderId="0" applyFont="0" applyFill="0" applyBorder="0" applyAlignment="0" applyProtection="0"/>
    <xf numFmtId="44" fontId="86" fillId="0" borderId="0" applyFont="0" applyFill="0" applyBorder="0" applyAlignment="0" applyProtection="0"/>
    <xf numFmtId="0" fontId="87" fillId="0" borderId="0"/>
    <xf numFmtId="0" fontId="88" fillId="0" borderId="0"/>
    <xf numFmtId="38" fontId="14" fillId="0" borderId="0" applyFont="0" applyFill="0" applyBorder="0" applyAlignment="0" applyProtection="0"/>
    <xf numFmtId="40" fontId="14"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0" fontId="2" fillId="0" borderId="0"/>
    <xf numFmtId="9" fontId="1" fillId="0" borderId="0" applyFont="0" applyFill="0" applyBorder="0" applyAlignment="0" applyProtection="0"/>
    <xf numFmtId="0" fontId="35"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9"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1"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9"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3" fontId="2" fillId="72" borderId="86" applyFont="0">
      <alignment horizontal="right" vertical="center"/>
      <protection locked="0"/>
    </xf>
    <xf numFmtId="0" fontId="54"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9"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0" fillId="70" borderId="87" applyFont="0" applyBorder="0">
      <alignment horizontal="center" wrapText="1"/>
    </xf>
    <xf numFmtId="168" fontId="42" fillId="0" borderId="84">
      <alignment horizontal="left" vertical="center"/>
    </xf>
    <xf numFmtId="0" fontId="42" fillId="0" borderId="84">
      <alignment horizontal="left" vertical="center"/>
    </xf>
    <xf numFmtId="0" fontId="42" fillId="0" borderId="84">
      <alignment horizontal="left" vertical="center"/>
    </xf>
    <xf numFmtId="0" fontId="2" fillId="69" borderId="86" applyNumberFormat="0" applyFont="0" applyBorder="0" applyProtection="0">
      <alignment horizontal="center" vertical="center"/>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6"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9"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1" fillId="0" borderId="0"/>
    <xf numFmtId="169" fontId="14" fillId="37" borderId="0"/>
    <xf numFmtId="0" fontId="2" fillId="0" borderId="0">
      <alignment vertical="center"/>
    </xf>
  </cellStyleXfs>
  <cellXfs count="552">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left" indent="1"/>
    </xf>
    <xf numFmtId="0" fontId="11" fillId="0" borderId="3" xfId="0" applyFont="1" applyFill="1" applyBorder="1" applyAlignment="1">
      <alignment horizontal="center"/>
    </xf>
    <xf numFmtId="38" fontId="10" fillId="0" borderId="3" xfId="0" applyNumberFormat="1" applyFont="1" applyFill="1" applyBorder="1" applyAlignment="1" applyProtection="1">
      <alignment horizontal="right"/>
      <protection locked="0"/>
    </xf>
    <xf numFmtId="0" fontId="10" fillId="0" borderId="3" xfId="0" applyFont="1" applyFill="1" applyBorder="1" applyAlignment="1">
      <alignment horizontal="left" wrapText="1" indent="1"/>
    </xf>
    <xf numFmtId="0" fontId="10" fillId="0" borderId="3" xfId="0" applyFont="1" applyFill="1" applyBorder="1" applyAlignment="1">
      <alignment horizontal="left" wrapText="1" indent="2"/>
    </xf>
    <xf numFmtId="0" fontId="11" fillId="0" borderId="3" xfId="0" applyFont="1" applyFill="1" applyBorder="1" applyAlignment="1"/>
    <xf numFmtId="0" fontId="11" fillId="0" borderId="3" xfId="0" applyFont="1" applyFill="1" applyBorder="1" applyAlignment="1">
      <alignment horizontal="left"/>
    </xf>
    <xf numFmtId="0" fontId="11" fillId="0" borderId="3" xfId="0" applyFont="1" applyFill="1" applyBorder="1" applyAlignment="1">
      <alignment horizontal="left" inden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inden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indent="1"/>
    </xf>
    <xf numFmtId="38" fontId="10" fillId="0" borderId="22" xfId="0" applyNumberFormat="1" applyFont="1" applyFill="1" applyBorder="1" applyAlignment="1" applyProtection="1">
      <alignment horizontal="right"/>
      <protection locked="0"/>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9" fillId="0" borderId="3" xfId="20960" applyFont="1" applyFill="1" applyBorder="1" applyAlignment="1" applyProtection="1">
      <alignment horizontal="center" vertical="center"/>
    </xf>
    <xf numFmtId="0" fontId="90"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3" fontId="3" fillId="36" borderId="25" xfId="0" applyNumberFormat="1" applyFont="1" applyFill="1" applyBorder="1"/>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89"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1"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2" fillId="0" borderId="86" xfId="0" applyFont="1" applyBorder="1"/>
    <xf numFmtId="0" fontId="93" fillId="0" borderId="86" xfId="17" applyFont="1" applyBorder="1" applyAlignment="1" applyProtection="1"/>
    <xf numFmtId="0" fontId="3" fillId="0" borderId="0" xfId="0" applyFont="1" applyAlignment="1">
      <alignment horizontal="left"/>
    </xf>
    <xf numFmtId="14" fontId="3" fillId="0" borderId="0" xfId="0" applyNumberFormat="1" applyFont="1" applyAlignment="1">
      <alignment horizontal="left"/>
    </xf>
    <xf numFmtId="0" fontId="94" fillId="0" borderId="0" xfId="0" applyFont="1"/>
    <xf numFmtId="14" fontId="94"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Fill="1" applyAlignment="1">
      <alignment horizontal="center"/>
    </xf>
    <xf numFmtId="0" fontId="95"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4"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164" fontId="11" fillId="36" borderId="86" xfId="7" applyNumberFormat="1" applyFont="1" applyFill="1" applyBorder="1" applyAlignment="1" applyProtection="1">
      <alignment horizontal="right"/>
    </xf>
    <xf numFmtId="0" fontId="94" fillId="0" borderId="0" xfId="0" applyFont="1" applyFill="1"/>
    <xf numFmtId="0" fontId="10" fillId="0" borderId="10" xfId="0" applyNumberFormat="1" applyFont="1" applyFill="1" applyBorder="1" applyAlignment="1">
      <alignment horizontal="left" vertical="center" wrapText="1"/>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0" fontId="95" fillId="0" borderId="10" xfId="0" applyFont="1" applyFill="1" applyBorder="1" applyAlignment="1" applyProtection="1">
      <alignment horizontal="left" vertical="center" indent="1"/>
      <protection locked="0"/>
    </xf>
    <xf numFmtId="0" fontId="95" fillId="0" borderId="10" xfId="0" applyFont="1" applyFill="1" applyBorder="1" applyAlignment="1" applyProtection="1">
      <alignment horizontal="left" vertical="center"/>
      <protection locked="0"/>
    </xf>
    <xf numFmtId="0" fontId="94" fillId="0" borderId="24" xfId="0" applyFont="1" applyFill="1" applyBorder="1" applyAlignment="1">
      <alignment horizontal="center" vertical="center"/>
    </xf>
    <xf numFmtId="0" fontId="11" fillId="0" borderId="28" xfId="0" applyNumberFormat="1" applyFont="1" applyFill="1" applyBorder="1" applyAlignment="1">
      <alignment vertical="center" wrapText="1"/>
    </xf>
    <xf numFmtId="164" fontId="11" fillId="36" borderId="25" xfId="7" applyNumberFormat="1" applyFont="1" applyFill="1" applyBorder="1" applyAlignment="1" applyProtection="1">
      <alignment horizontal="right"/>
    </xf>
    <xf numFmtId="0" fontId="10" fillId="0" borderId="0" xfId="11" applyFont="1" applyFill="1" applyBorder="1" applyProtection="1"/>
    <xf numFmtId="0" fontId="10" fillId="0" borderId="0" xfId="0" applyFont="1"/>
    <xf numFmtId="14" fontId="10" fillId="0" borderId="0" xfId="0" applyNumberFormat="1" applyFont="1" applyAlignment="1">
      <alignment horizontal="left"/>
    </xf>
    <xf numFmtId="0" fontId="10" fillId="0" borderId="0" xfId="0" applyFont="1" applyBorder="1"/>
    <xf numFmtId="0" fontId="94"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6" fillId="0" borderId="0" xfId="0" applyFont="1"/>
    <xf numFmtId="0" fontId="97" fillId="0" borderId="0" xfId="0" applyFont="1"/>
    <xf numFmtId="14" fontId="96" fillId="0" borderId="0" xfId="0" applyNumberFormat="1" applyFont="1" applyBorder="1" applyAlignment="1">
      <alignment horizontal="left"/>
    </xf>
    <xf numFmtId="0" fontId="97" fillId="0" borderId="0" xfId="0" applyFont="1" applyBorder="1"/>
    <xf numFmtId="0" fontId="10" fillId="0" borderId="1" xfId="0" applyFont="1" applyBorder="1"/>
    <xf numFmtId="0" fontId="11" fillId="0" borderId="1" xfId="0" applyFont="1" applyBorder="1" applyAlignment="1">
      <alignment horizontal="center"/>
    </xf>
    <xf numFmtId="0" fontId="96" fillId="0" borderId="1" xfId="0" applyFont="1" applyBorder="1" applyAlignment="1">
      <alignment horizontal="center" vertical="center"/>
    </xf>
    <xf numFmtId="0" fontId="10" fillId="0" borderId="18" xfId="0" applyFont="1" applyFill="1" applyBorder="1" applyAlignment="1">
      <alignment horizontal="right" vertical="center" wrapText="1"/>
    </xf>
    <xf numFmtId="0" fontId="10" fillId="0" borderId="19" xfId="0" applyFont="1" applyFill="1" applyBorder="1" applyAlignment="1">
      <alignment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0" fillId="0" borderId="102" xfId="0" applyFont="1" applyFill="1" applyBorder="1" applyAlignment="1">
      <alignment horizontal="center" vertical="center" wrapText="1"/>
    </xf>
    <xf numFmtId="169" fontId="10" fillId="37" borderId="0" xfId="20" applyFont="1" applyBorder="1"/>
    <xf numFmtId="169" fontId="10" fillId="37" borderId="79" xfId="20" applyFont="1" applyBorder="1"/>
    <xf numFmtId="0" fontId="10" fillId="0" borderId="102" xfId="0" applyFont="1" applyFill="1" applyBorder="1" applyAlignment="1">
      <alignment horizontal="right" vertical="center" wrapText="1"/>
    </xf>
    <xf numFmtId="0" fontId="97" fillId="0" borderId="0" xfId="0" applyFont="1" applyFill="1"/>
    <xf numFmtId="0" fontId="10" fillId="0" borderId="102" xfId="0" applyFont="1" applyBorder="1" applyAlignment="1">
      <alignment horizontal="right" vertical="center" wrapText="1"/>
    </xf>
    <xf numFmtId="0" fontId="10" fillId="2" borderId="102" xfId="0" applyFont="1" applyFill="1" applyBorder="1" applyAlignment="1">
      <alignment horizontal="right" vertical="center"/>
    </xf>
    <xf numFmtId="0" fontId="11" fillId="0" borderId="102" xfId="0" applyFont="1" applyFill="1" applyBorder="1" applyAlignment="1">
      <alignment horizontal="center" vertical="center" wrapText="1"/>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0" fontId="10" fillId="0" borderId="0" xfId="0" applyFont="1" applyAlignment="1">
      <alignment horizontal="right"/>
    </xf>
    <xf numFmtId="0" fontId="10" fillId="0" borderId="0" xfId="0" applyFont="1" applyAlignment="1">
      <alignment wrapText="1"/>
    </xf>
    <xf numFmtId="0" fontId="10" fillId="0" borderId="0" xfId="0" applyFont="1" applyFill="1" applyAlignment="1">
      <alignment wrapText="1"/>
    </xf>
    <xf numFmtId="193" fontId="94" fillId="0" borderId="0" xfId="0" applyNumberFormat="1" applyFont="1"/>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5" fillId="0" borderId="0" xfId="0" applyFont="1" applyFill="1" applyBorder="1" applyAlignment="1" applyProtection="1">
      <alignment horizontal="center"/>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99" fillId="0" borderId="0" xfId="0" applyFont="1" applyAlignment="1">
      <alignment vertical="center"/>
    </xf>
    <xf numFmtId="0" fontId="100" fillId="0" borderId="0" xfId="0" applyFont="1"/>
    <xf numFmtId="0" fontId="100" fillId="0" borderId="0" xfId="0" applyFont="1" applyAlignment="1">
      <alignment horizontal="left" indent="1"/>
    </xf>
    <xf numFmtId="0" fontId="100" fillId="0" borderId="0" xfId="0" applyFont="1" applyBorder="1"/>
    <xf numFmtId="0" fontId="94" fillId="0" borderId="1" xfId="0" applyFont="1" applyBorder="1"/>
    <xf numFmtId="0" fontId="96" fillId="0" borderId="1" xfId="0" applyFont="1" applyBorder="1" applyAlignment="1">
      <alignment horizontal="center"/>
    </xf>
    <xf numFmtId="0" fontId="94" fillId="0" borderId="76" xfId="0" applyFont="1" applyBorder="1" applyAlignment="1">
      <alignment vertical="center" wrapText="1"/>
    </xf>
    <xf numFmtId="0" fontId="96"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4" fillId="0" borderId="0" xfId="0" applyFont="1" applyAlignment="1">
      <alignment wrapText="1"/>
    </xf>
    <xf numFmtId="0" fontId="94" fillId="0" borderId="0" xfId="0" applyFont="1" applyFill="1" applyBorder="1" applyAlignment="1">
      <alignment wrapText="1"/>
    </xf>
    <xf numFmtId="0" fontId="95" fillId="0" borderId="1" xfId="0" applyFont="1" applyFill="1" applyBorder="1" applyAlignment="1">
      <alignment horizontal="center"/>
    </xf>
    <xf numFmtId="0" fontId="94" fillId="0" borderId="7"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02" xfId="0" applyFont="1" applyBorder="1" applyAlignment="1">
      <alignment horizontal="center" vertical="center" wrapText="1"/>
    </xf>
    <xf numFmtId="0" fontId="94" fillId="0" borderId="86" xfId="0" applyFont="1" applyBorder="1" applyAlignment="1">
      <alignment vertical="center" wrapText="1"/>
    </xf>
    <xf numFmtId="3" fontId="94" fillId="36" borderId="86" xfId="0" applyNumberFormat="1" applyFont="1" applyFill="1" applyBorder="1" applyAlignment="1">
      <alignment vertical="center" wrapText="1"/>
    </xf>
    <xf numFmtId="3" fontId="94" fillId="36" borderId="100" xfId="0" applyNumberFormat="1" applyFont="1" applyFill="1" applyBorder="1" applyAlignment="1">
      <alignment vertical="center" wrapText="1"/>
    </xf>
    <xf numFmtId="0" fontId="94" fillId="0" borderId="86" xfId="0" applyFont="1" applyFill="1" applyBorder="1" applyAlignment="1">
      <alignment horizontal="left" vertical="center" wrapText="1" indent="2"/>
    </xf>
    <xf numFmtId="0" fontId="94" fillId="0" borderId="102" xfId="0" applyFont="1" applyFill="1" applyBorder="1" applyAlignment="1">
      <alignment horizontal="center" vertical="center" wrapText="1"/>
    </xf>
    <xf numFmtId="0" fontId="94" fillId="0" borderId="86" xfId="0" applyFont="1" applyFill="1" applyBorder="1" applyAlignment="1">
      <alignment vertical="center" wrapText="1"/>
    </xf>
    <xf numFmtId="0" fontId="94" fillId="0" borderId="24" xfId="0" applyFont="1" applyBorder="1" applyAlignment="1">
      <alignment horizontal="center" vertical="center" wrapText="1"/>
    </xf>
    <xf numFmtId="0" fontId="94" fillId="0" borderId="25" xfId="0" applyFont="1" applyBorder="1" applyAlignment="1">
      <alignment vertical="center" wrapText="1"/>
    </xf>
    <xf numFmtId="0" fontId="94" fillId="0" borderId="23" xfId="0" applyFont="1" applyBorder="1" applyAlignment="1"/>
    <xf numFmtId="0" fontId="94"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vertical="center" wrapText="1"/>
    </xf>
    <xf numFmtId="0" fontId="10" fillId="0" borderId="0" xfId="0" applyFont="1" applyBorder="1" applyAlignment="1">
      <alignment horizontal="right" wrapText="1"/>
    </xf>
    <xf numFmtId="0" fontId="10" fillId="0" borderId="18" xfId="0" applyFont="1" applyBorder="1"/>
    <xf numFmtId="0" fontId="10" fillId="0" borderId="102" xfId="0" applyFont="1" applyBorder="1" applyAlignment="1">
      <alignment vertical="center"/>
    </xf>
    <xf numFmtId="0" fontId="10" fillId="0" borderId="87" xfId="0" applyFont="1" applyBorder="1" applyAlignment="1">
      <alignment wrapText="1"/>
    </xf>
    <xf numFmtId="0" fontId="10" fillId="0" borderId="21" xfId="0" applyFont="1" applyBorder="1" applyAlignment="1">
      <alignment vertical="center"/>
    </xf>
    <xf numFmtId="0" fontId="10" fillId="0" borderId="8" xfId="0" applyFont="1" applyBorder="1" applyAlignment="1">
      <alignment wrapText="1"/>
    </xf>
    <xf numFmtId="0" fontId="10" fillId="0" borderId="23" xfId="0" applyFont="1" applyBorder="1" applyAlignment="1"/>
    <xf numFmtId="0" fontId="10" fillId="0" borderId="23" xfId="0" applyFont="1" applyBorder="1" applyAlignment="1">
      <alignment wrapText="1"/>
    </xf>
    <xf numFmtId="0" fontId="10" fillId="0" borderId="87" xfId="0" applyFont="1" applyBorder="1" applyAlignment="1">
      <alignment vertical="top" wrapText="1"/>
    </xf>
    <xf numFmtId="0" fontId="10" fillId="0" borderId="94" xfId="0" applyFont="1" applyBorder="1" applyAlignment="1">
      <alignment vertical="center"/>
    </xf>
    <xf numFmtId="0" fontId="10" fillId="0" borderId="82" xfId="0" applyFont="1" applyBorder="1" applyAlignment="1">
      <alignment wrapText="1"/>
    </xf>
    <xf numFmtId="0" fontId="10" fillId="0" borderId="24" xfId="0" applyFont="1" applyBorder="1"/>
    <xf numFmtId="0" fontId="10" fillId="0" borderId="27" xfId="0" applyFont="1" applyBorder="1" applyAlignment="1">
      <alignment wrapText="1"/>
    </xf>
    <xf numFmtId="14" fontId="94" fillId="0" borderId="0" xfId="0" applyNumberFormat="1" applyFont="1" applyFill="1" applyAlignment="1">
      <alignment horizontal="left"/>
    </xf>
    <xf numFmtId="0" fontId="96" fillId="0" borderId="0" xfId="0" applyFont="1" applyFill="1" applyAlignment="1">
      <alignment horizontal="center"/>
    </xf>
    <xf numFmtId="0" fontId="99" fillId="3" borderId="98" xfId="0" applyFont="1" applyFill="1" applyBorder="1" applyAlignment="1">
      <alignment horizontal="left"/>
    </xf>
    <xf numFmtId="0" fontId="99" fillId="3" borderId="99" xfId="0" applyFont="1" applyFill="1" applyBorder="1" applyAlignment="1">
      <alignment horizontal="left"/>
    </xf>
    <xf numFmtId="0" fontId="94" fillId="0" borderId="86" xfId="0" applyFont="1" applyFill="1" applyBorder="1" applyAlignment="1">
      <alignment horizontal="center" vertical="center" wrapText="1"/>
    </xf>
    <xf numFmtId="0" fontId="94" fillId="0" borderId="100" xfId="0" applyFont="1" applyFill="1" applyBorder="1" applyAlignment="1">
      <alignment horizontal="center" vertical="center" wrapText="1"/>
    </xf>
    <xf numFmtId="0" fontId="96" fillId="3" borderId="101" xfId="0" applyFont="1" applyFill="1" applyBorder="1" applyAlignment="1">
      <alignment vertical="center"/>
    </xf>
    <xf numFmtId="0" fontId="94" fillId="3" borderId="84" xfId="0" applyFont="1" applyFill="1" applyBorder="1" applyAlignment="1">
      <alignment vertical="center"/>
    </xf>
    <xf numFmtId="0" fontId="94" fillId="3" borderId="23" xfId="0" applyFont="1" applyFill="1" applyBorder="1" applyAlignment="1">
      <alignment vertical="center"/>
    </xf>
    <xf numFmtId="0" fontId="94" fillId="0" borderId="76" xfId="0" applyFont="1" applyFill="1" applyBorder="1" applyAlignment="1">
      <alignment horizontal="center" vertical="center"/>
    </xf>
    <xf numFmtId="0" fontId="94" fillId="0" borderId="7" xfId="0" applyFont="1" applyFill="1" applyBorder="1" applyAlignment="1">
      <alignment vertical="center"/>
    </xf>
    <xf numFmtId="0" fontId="94" fillId="0" borderId="102" xfId="0" applyFont="1" applyFill="1" applyBorder="1" applyAlignment="1">
      <alignment horizontal="center" vertical="center"/>
    </xf>
    <xf numFmtId="0" fontId="94" fillId="0" borderId="86" xfId="0" applyFont="1" applyFill="1" applyBorder="1" applyAlignment="1">
      <alignment vertical="center"/>
    </xf>
    <xf numFmtId="0" fontId="96" fillId="0" borderId="86" xfId="0" applyFont="1" applyFill="1" applyBorder="1" applyAlignment="1">
      <alignment vertical="center"/>
    </xf>
    <xf numFmtId="0" fontId="96" fillId="0" borderId="25" xfId="0" applyFont="1" applyFill="1" applyBorder="1" applyAlignment="1">
      <alignment vertical="center"/>
    </xf>
    <xf numFmtId="0" fontId="94" fillId="3" borderId="70" xfId="0" applyFont="1" applyFill="1" applyBorder="1" applyAlignment="1">
      <alignment horizontal="center" vertical="center"/>
    </xf>
    <xf numFmtId="0" fontId="94" fillId="3" borderId="0" xfId="0" applyFont="1" applyFill="1" applyBorder="1" applyAlignment="1">
      <alignment vertical="center"/>
    </xf>
    <xf numFmtId="0" fontId="94" fillId="0" borderId="18" xfId="0" applyFont="1" applyFill="1" applyBorder="1" applyAlignment="1">
      <alignment horizontal="center" vertical="center"/>
    </xf>
    <xf numFmtId="0" fontId="94" fillId="0" borderId="19" xfId="0" applyFont="1" applyFill="1" applyBorder="1" applyAlignment="1">
      <alignment vertical="center"/>
    </xf>
    <xf numFmtId="0" fontId="94" fillId="0" borderId="94" xfId="0" applyFont="1" applyFill="1" applyBorder="1" applyAlignment="1">
      <alignment horizontal="center" vertical="center"/>
    </xf>
    <xf numFmtId="0" fontId="94" fillId="0" borderId="81" xfId="0" applyFont="1" applyFill="1" applyBorder="1" applyAlignment="1">
      <alignment vertical="center"/>
    </xf>
    <xf numFmtId="0" fontId="94" fillId="0" borderId="95" xfId="0" applyFont="1" applyFill="1" applyBorder="1" applyAlignment="1">
      <alignment horizontal="center" vertical="center"/>
    </xf>
    <xf numFmtId="0" fontId="94"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7" xfId="20" applyFont="1" applyBorder="1"/>
    <xf numFmtId="169" fontId="10" fillId="37" borderId="88" xfId="20" applyFont="1" applyBorder="1"/>
    <xf numFmtId="169" fontId="10" fillId="37" borderId="33" xfId="20" applyFont="1" applyBorder="1"/>
    <xf numFmtId="3" fontId="10" fillId="37" borderId="0" xfId="20" applyNumberFormat="1" applyFont="1" applyBorder="1"/>
    <xf numFmtId="3" fontId="94" fillId="0" borderId="58" xfId="0" applyNumberFormat="1" applyFont="1" applyFill="1" applyBorder="1" applyAlignment="1">
      <alignment vertical="center"/>
    </xf>
    <xf numFmtId="3" fontId="94" fillId="0" borderId="71" xfId="0" applyNumberFormat="1" applyFont="1" applyFill="1" applyBorder="1" applyAlignment="1">
      <alignment vertical="center"/>
    </xf>
    <xf numFmtId="3" fontId="94" fillId="3" borderId="84" xfId="0" applyNumberFormat="1" applyFont="1" applyFill="1" applyBorder="1" applyAlignment="1">
      <alignment vertical="center"/>
    </xf>
    <xf numFmtId="3" fontId="94" fillId="3" borderId="23" xfId="0" applyNumberFormat="1" applyFont="1" applyFill="1" applyBorder="1" applyAlignment="1">
      <alignment vertical="center"/>
    </xf>
    <xf numFmtId="3" fontId="94" fillId="0" borderId="86" xfId="0" applyNumberFormat="1" applyFont="1" applyFill="1" applyBorder="1" applyAlignment="1">
      <alignment vertical="center"/>
    </xf>
    <xf numFmtId="3" fontId="94" fillId="0" borderId="87" xfId="0" applyNumberFormat="1" applyFont="1" applyFill="1" applyBorder="1" applyAlignment="1">
      <alignment vertical="center"/>
    </xf>
    <xf numFmtId="3" fontId="94" fillId="0" borderId="100" xfId="0" applyNumberFormat="1" applyFont="1" applyFill="1" applyBorder="1" applyAlignment="1">
      <alignment vertical="center"/>
    </xf>
    <xf numFmtId="3" fontId="94" fillId="0" borderId="25" xfId="0" applyNumberFormat="1" applyFont="1" applyFill="1" applyBorder="1" applyAlignment="1">
      <alignment vertical="center"/>
    </xf>
    <xf numFmtId="3" fontId="94" fillId="0" borderId="27" xfId="0" applyNumberFormat="1" applyFont="1" applyFill="1" applyBorder="1" applyAlignment="1">
      <alignment vertical="center"/>
    </xf>
    <xf numFmtId="3" fontId="94" fillId="0" borderId="26" xfId="0" applyNumberFormat="1" applyFont="1" applyFill="1" applyBorder="1" applyAlignment="1">
      <alignment vertical="center"/>
    </xf>
    <xf numFmtId="10" fontId="94" fillId="0" borderId="0" xfId="0" applyNumberFormat="1" applyFont="1"/>
    <xf numFmtId="0" fontId="94" fillId="0" borderId="67" xfId="0" applyFont="1" applyFill="1" applyBorder="1" applyAlignment="1">
      <alignment horizontal="center" vertical="center" wrapText="1"/>
    </xf>
    <xf numFmtId="0" fontId="10" fillId="0" borderId="0" xfId="11" applyFont="1" applyFill="1" applyBorder="1" applyAlignment="1" applyProtection="1"/>
    <xf numFmtId="14" fontId="10" fillId="0" borderId="0" xfId="11" applyNumberFormat="1" applyFont="1" applyFill="1" applyBorder="1" applyAlignment="1" applyProtection="1">
      <alignment horizontal="left"/>
    </xf>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94" fillId="0" borderId="4"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21" xfId="0" applyFont="1" applyBorder="1" applyAlignment="1">
      <alignment horizontal="center"/>
    </xf>
    <xf numFmtId="0" fontId="94" fillId="0" borderId="35" xfId="0" applyFont="1" applyBorder="1" applyAlignment="1">
      <alignment wrapText="1"/>
    </xf>
    <xf numFmtId="167" fontId="94" fillId="0" borderId="68" xfId="0" applyNumberFormat="1" applyFont="1" applyBorder="1" applyAlignment="1">
      <alignment horizontal="center"/>
    </xf>
    <xf numFmtId="167" fontId="97" fillId="0" borderId="0" xfId="0" applyNumberFormat="1" applyFont="1" applyBorder="1" applyAlignment="1">
      <alignment horizontal="center"/>
    </xf>
    <xf numFmtId="0" fontId="94" fillId="0" borderId="11" xfId="0" applyFont="1" applyBorder="1" applyAlignment="1">
      <alignment wrapText="1"/>
    </xf>
    <xf numFmtId="167" fontId="94" fillId="0" borderId="66" xfId="0" applyNumberFormat="1" applyFont="1" applyBorder="1" applyAlignment="1">
      <alignment horizontal="center"/>
    </xf>
    <xf numFmtId="167" fontId="99" fillId="0" borderId="66" xfId="0" applyNumberFormat="1" applyFont="1" applyBorder="1" applyAlignment="1">
      <alignment horizontal="center"/>
    </xf>
    <xf numFmtId="167" fontId="101" fillId="0" borderId="0" xfId="0" applyNumberFormat="1" applyFont="1" applyBorder="1" applyAlignment="1">
      <alignment horizontal="center"/>
    </xf>
    <xf numFmtId="0" fontId="99" fillId="0" borderId="11" xfId="0" applyFont="1" applyBorder="1" applyAlignment="1">
      <alignment wrapText="1"/>
    </xf>
    <xf numFmtId="0" fontId="99" fillId="0" borderId="11" xfId="0" applyFont="1" applyBorder="1" applyAlignment="1">
      <alignment horizontal="right" wrapText="1"/>
    </xf>
    <xf numFmtId="0" fontId="94" fillId="0" borderId="12" xfId="0" applyFont="1" applyBorder="1" applyAlignment="1">
      <alignment wrapText="1"/>
    </xf>
    <xf numFmtId="167" fontId="94" fillId="0" borderId="69" xfId="0" applyNumberFormat="1" applyFont="1" applyBorder="1" applyAlignment="1">
      <alignment horizontal="center"/>
    </xf>
    <xf numFmtId="0" fontId="96" fillId="36" borderId="15" xfId="0" applyFont="1" applyFill="1" applyBorder="1" applyAlignment="1">
      <alignment wrapText="1"/>
    </xf>
    <xf numFmtId="167" fontId="96" fillId="36" borderId="61" xfId="0" applyNumberFormat="1" applyFont="1" applyFill="1" applyBorder="1" applyAlignment="1">
      <alignment horizontal="center"/>
    </xf>
    <xf numFmtId="167" fontId="102" fillId="0" borderId="0" xfId="0" applyNumberFormat="1" applyFont="1" applyFill="1" applyBorder="1" applyAlignment="1">
      <alignment horizontal="center"/>
    </xf>
    <xf numFmtId="167" fontId="94" fillId="0" borderId="65" xfId="0" applyNumberFormat="1" applyFont="1" applyBorder="1" applyAlignment="1">
      <alignment horizontal="center"/>
    </xf>
    <xf numFmtId="0" fontId="99" fillId="0" borderId="12" xfId="0" applyFont="1" applyBorder="1" applyAlignment="1">
      <alignment horizontal="right" wrapText="1"/>
    </xf>
    <xf numFmtId="0" fontId="94" fillId="0" borderId="24" xfId="0" applyFont="1" applyBorder="1" applyAlignment="1">
      <alignment horizontal="center"/>
    </xf>
    <xf numFmtId="0" fontId="96" fillId="36" borderId="62" xfId="0" applyFont="1" applyFill="1" applyBorder="1" applyAlignment="1">
      <alignment wrapText="1"/>
    </xf>
    <xf numFmtId="167" fontId="96" fillId="36" borderId="64" xfId="0" applyNumberFormat="1" applyFont="1" applyFill="1" applyBorder="1" applyAlignment="1">
      <alignment horizontal="center"/>
    </xf>
    <xf numFmtId="0" fontId="10" fillId="0" borderId="1" xfId="11" applyFont="1" applyFill="1" applyBorder="1" applyAlignment="1" applyProtection="1"/>
    <xf numFmtId="0" fontId="11" fillId="0" borderId="1" xfId="11" applyFont="1" applyFill="1" applyBorder="1" applyAlignment="1" applyProtection="1">
      <alignment horizontal="left" vertical="center"/>
    </xf>
    <xf numFmtId="0" fontId="1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7" fillId="0" borderId="102" xfId="0" applyFont="1" applyBorder="1"/>
    <xf numFmtId="0" fontId="94" fillId="0" borderId="7" xfId="0" applyFont="1" applyFill="1" applyBorder="1" applyAlignment="1">
      <alignment horizontal="center" vertical="center" wrapText="1"/>
    </xf>
    <xf numFmtId="0" fontId="94" fillId="0" borderId="71" xfId="0" applyFont="1" applyFill="1" applyBorder="1" applyAlignment="1">
      <alignment horizontal="center" vertical="center" wrapText="1"/>
    </xf>
    <xf numFmtId="0" fontId="97" fillId="0" borderId="102" xfId="0" applyFont="1" applyBorder="1" applyAlignment="1">
      <alignment horizontal="center"/>
    </xf>
    <xf numFmtId="0" fontId="94" fillId="0" borderId="85" xfId="0" applyFont="1" applyBorder="1" applyAlignment="1">
      <alignment vertical="center" wrapText="1"/>
    </xf>
    <xf numFmtId="167" fontId="94" fillId="0" borderId="86" xfId="0" applyNumberFormat="1" applyFont="1" applyBorder="1" applyAlignment="1">
      <alignment horizontal="center" vertical="center"/>
    </xf>
    <xf numFmtId="167" fontId="99" fillId="0" borderId="86" xfId="0" applyNumberFormat="1" applyFont="1" applyBorder="1" applyAlignment="1">
      <alignment horizontal="center" vertical="center"/>
    </xf>
    <xf numFmtId="0" fontId="99" fillId="0" borderId="85" xfId="0" applyFont="1" applyBorder="1" applyAlignment="1">
      <alignment vertical="center" wrapText="1"/>
    </xf>
    <xf numFmtId="167" fontId="97" fillId="0" borderId="0" xfId="0" applyNumberFormat="1" applyFont="1"/>
    <xf numFmtId="0" fontId="97" fillId="0" borderId="24" xfId="0" applyFont="1" applyBorder="1"/>
    <xf numFmtId="0" fontId="96" fillId="36" borderId="103"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4" fillId="0" borderId="0" xfId="0" applyFont="1" applyAlignment="1">
      <alignment vertical="center"/>
    </xf>
    <xf numFmtId="0" fontId="11" fillId="0" borderId="0" xfId="11" applyFont="1" applyFill="1" applyBorder="1" applyAlignment="1" applyProtection="1">
      <alignment horizontal="center" vertical="center" wrapText="1"/>
    </xf>
    <xf numFmtId="0" fontId="97" fillId="0" borderId="18" xfId="0" applyFont="1" applyBorder="1" applyAlignment="1">
      <alignment horizontal="center" vertical="center"/>
    </xf>
    <xf numFmtId="0" fontId="96" fillId="36" borderId="30" xfId="0" applyFont="1" applyFill="1" applyBorder="1" applyAlignment="1">
      <alignment wrapText="1"/>
    </xf>
    <xf numFmtId="0" fontId="94" fillId="0" borderId="21" xfId="0" applyFont="1" applyBorder="1" applyAlignment="1">
      <alignment horizontal="center" vertical="center"/>
    </xf>
    <xf numFmtId="0" fontId="94" fillId="0" borderId="9" xfId="0" applyFont="1" applyFill="1" applyBorder="1" applyAlignment="1"/>
    <xf numFmtId="0" fontId="97" fillId="0" borderId="0" xfId="0" applyFont="1" applyAlignment="1"/>
    <xf numFmtId="0" fontId="94" fillId="0" borderId="21" xfId="0" applyFont="1" applyBorder="1" applyAlignment="1">
      <alignment horizontal="center" vertical="center" wrapText="1"/>
    </xf>
    <xf numFmtId="0" fontId="94" fillId="0" borderId="9" xfId="0" applyFont="1" applyFill="1" applyBorder="1" applyAlignment="1">
      <alignment vertical="center" wrapText="1"/>
    </xf>
    <xf numFmtId="0" fontId="97" fillId="0" borderId="0" xfId="0" applyFont="1" applyAlignment="1">
      <alignment wrapText="1"/>
    </xf>
    <xf numFmtId="0" fontId="96" fillId="36" borderId="9" xfId="0" applyFont="1" applyFill="1" applyBorder="1" applyAlignment="1">
      <alignment wrapText="1"/>
    </xf>
    <xf numFmtId="0" fontId="94" fillId="0" borderId="9" xfId="0" applyFont="1" applyFill="1" applyBorder="1" applyAlignment="1">
      <alignment vertical="center"/>
    </xf>
    <xf numFmtId="0" fontId="94" fillId="0" borderId="9" xfId="0" applyFont="1" applyBorder="1" applyAlignment="1">
      <alignment wrapText="1"/>
    </xf>
    <xf numFmtId="0" fontId="96" fillId="36" borderId="75" xfId="0" applyFont="1" applyFill="1" applyBorder="1" applyAlignment="1">
      <alignment wrapText="1"/>
    </xf>
    <xf numFmtId="0" fontId="94" fillId="0" borderId="0" xfId="0" applyFont="1" applyAlignment="1">
      <alignment horizontal="center" vertical="center"/>
    </xf>
    <xf numFmtId="0" fontId="96"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0" fontId="10" fillId="0" borderId="3" xfId="13" applyFont="1" applyFill="1" applyBorder="1" applyAlignment="1" applyProtection="1">
      <alignment horizontal="left" vertical="center"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4" fillId="0" borderId="0" xfId="0" applyFont="1" applyFill="1" applyAlignment="1">
      <alignment horizontal="center" vertical="center"/>
    </xf>
    <xf numFmtId="0" fontId="96" fillId="36" borderId="102" xfId="0" applyFont="1" applyFill="1" applyBorder="1" applyAlignment="1">
      <alignment horizontal="left" vertical="center" wrapText="1"/>
    </xf>
    <xf numFmtId="0" fontId="96" fillId="36" borderId="86" xfId="0" applyFont="1" applyFill="1" applyBorder="1" applyAlignment="1">
      <alignment horizontal="left" vertical="center" wrapText="1"/>
    </xf>
    <xf numFmtId="0" fontId="96" fillId="36" borderId="100" xfId="0" applyFont="1" applyFill="1" applyBorder="1" applyAlignment="1">
      <alignment horizontal="left" vertical="center" wrapText="1"/>
    </xf>
    <xf numFmtId="0" fontId="94" fillId="0" borderId="0" xfId="0" applyFont="1" applyFill="1" applyAlignment="1">
      <alignment horizontal="left" vertical="center"/>
    </xf>
    <xf numFmtId="0" fontId="94" fillId="0" borderId="102" xfId="0" applyFont="1" applyFill="1" applyBorder="1" applyAlignment="1">
      <alignment horizontal="right" vertical="center" wrapText="1"/>
    </xf>
    <xf numFmtId="0" fontId="94"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4" fillId="0" borderId="86" xfId="20961" applyNumberFormat="1" applyFont="1" applyFill="1" applyBorder="1" applyAlignment="1">
      <alignment horizontal="left" vertical="center" wrapText="1"/>
    </xf>
    <xf numFmtId="10" fontId="96" fillId="36" borderId="86" xfId="0" applyNumberFormat="1" applyFont="1" applyFill="1" applyBorder="1" applyAlignment="1">
      <alignment horizontal="left" vertical="center" wrapText="1"/>
    </xf>
    <xf numFmtId="10" fontId="96" fillId="36" borderId="86" xfId="20961" applyNumberFormat="1" applyFont="1" applyFill="1" applyBorder="1" applyAlignment="1">
      <alignment horizontal="left" vertical="center" wrapText="1"/>
    </xf>
    <xf numFmtId="49" fontId="94" fillId="0" borderId="102" xfId="0" applyNumberFormat="1" applyFont="1" applyFill="1" applyBorder="1" applyAlignment="1">
      <alignment horizontal="right" vertical="center" wrapText="1"/>
    </xf>
    <xf numFmtId="10" fontId="96" fillId="36" borderId="86" xfId="0" applyNumberFormat="1" applyFont="1" applyFill="1" applyBorder="1" applyAlignment="1">
      <alignment horizontal="center" vertical="center" wrapText="1"/>
    </xf>
    <xf numFmtId="0" fontId="96" fillId="0" borderId="102"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6" fillId="0" borderId="0" xfId="0" applyFont="1" applyFill="1" applyBorder="1" applyAlignment="1">
      <alignment horizontal="center" wrapText="1"/>
    </xf>
    <xf numFmtId="0" fontId="94" fillId="0" borderId="59" xfId="0" applyFont="1" applyBorder="1"/>
    <xf numFmtId="0" fontId="94" fillId="0" borderId="60" xfId="0" applyFont="1" applyBorder="1"/>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94" fillId="0" borderId="20" xfId="0" applyFont="1" applyBorder="1" applyAlignment="1">
      <alignment horizontal="center" vertical="center"/>
    </xf>
    <xf numFmtId="0" fontId="94" fillId="0" borderId="70" xfId="0" applyFont="1" applyBorder="1"/>
    <xf numFmtId="9" fontId="103" fillId="0" borderId="3" xfId="0" applyNumberFormat="1" applyFont="1" applyFill="1" applyBorder="1" applyAlignment="1">
      <alignment horizontal="center" vertical="center"/>
    </xf>
    <xf numFmtId="0" fontId="94"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4" fillId="0" borderId="22" xfId="0" applyNumberFormat="1" applyFont="1" applyBorder="1" applyAlignment="1"/>
    <xf numFmtId="0" fontId="100" fillId="0" borderId="0" xfId="0" applyFont="1" applyAlignment="1"/>
    <xf numFmtId="0" fontId="10" fillId="3" borderId="24" xfId="9" applyFont="1" applyFill="1" applyBorder="1" applyAlignment="1" applyProtection="1">
      <alignment horizontal="left" vertical="center"/>
      <protection locked="0"/>
    </xf>
    <xf numFmtId="0" fontId="11" fillId="3" borderId="25" xfId="16" applyFont="1" applyFill="1" applyBorder="1" applyAlignment="1" applyProtection="1">
      <protection locked="0"/>
    </xf>
    <xf numFmtId="0" fontId="96" fillId="0" borderId="0" xfId="0" applyFont="1" applyFill="1" applyAlignment="1">
      <alignment horizontal="center" wrapText="1"/>
    </xf>
    <xf numFmtId="0" fontId="94" fillId="0" borderId="18" xfId="0" applyFont="1" applyBorder="1"/>
    <xf numFmtId="0" fontId="94" fillId="0" borderId="20" xfId="0" applyFont="1" applyBorder="1"/>
    <xf numFmtId="0" fontId="94"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0" fontId="10" fillId="0" borderId="3" xfId="13" applyFont="1" applyFill="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0" fillId="3" borderId="22" xfId="13"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4" fillId="0" borderId="0" xfId="0" applyFont="1" applyBorder="1" applyAlignment="1">
      <alignment horizontal="center" vertical="center" wrapText="1"/>
    </xf>
    <xf numFmtId="0" fontId="94" fillId="0" borderId="0" xfId="0" applyFont="1" applyBorder="1" applyAlignment="1">
      <alignment vertical="center"/>
    </xf>
    <xf numFmtId="0" fontId="94" fillId="0" borderId="0" xfId="0" applyFont="1" applyBorder="1" applyAlignment="1">
      <alignment vertical="center" wrapText="1"/>
    </xf>
    <xf numFmtId="0" fontId="94" fillId="0" borderId="59" xfId="0" applyFont="1" applyBorder="1" applyAlignment="1">
      <alignment horizontal="center"/>
    </xf>
    <xf numFmtId="0" fontId="94" fillId="0" borderId="6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100"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1" fillId="3" borderId="3" xfId="13" applyFont="1" applyFill="1" applyBorder="1" applyAlignment="1" applyProtection="1">
      <alignment wrapText="1"/>
      <protection locked="0"/>
    </xf>
    <xf numFmtId="165" fontId="10" fillId="3" borderId="3" xfId="8" applyNumberFormat="1" applyFont="1" applyFill="1" applyBorder="1" applyAlignment="1" applyProtection="1">
      <alignment horizontal="right"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3" fontId="11" fillId="36" borderId="25" xfId="16" applyNumberFormat="1" applyFont="1" applyFill="1" applyBorder="1" applyAlignment="1" applyProtection="1">
      <protection locked="0"/>
    </xf>
    <xf numFmtId="14" fontId="97" fillId="0" borderId="0" xfId="0" applyNumberFormat="1" applyFont="1" applyAlignment="1">
      <alignment horizontal="left"/>
    </xf>
    <xf numFmtId="0" fontId="104" fillId="77" borderId="87" xfId="21412" applyFont="1" applyFill="1" applyBorder="1" applyAlignment="1" applyProtection="1">
      <alignment vertical="center" wrapText="1"/>
      <protection locked="0"/>
    </xf>
    <xf numFmtId="0" fontId="11" fillId="77" borderId="85" xfId="21412" applyFont="1" applyFill="1" applyBorder="1" applyAlignment="1" applyProtection="1">
      <alignment vertical="center"/>
      <protection locked="0"/>
    </xf>
    <xf numFmtId="0" fontId="105" fillId="70"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horizontal="left" vertical="center" wrapText="1"/>
      <protection locked="0"/>
    </xf>
    <xf numFmtId="164" fontId="105" fillId="0" borderId="86" xfId="948" applyNumberFormat="1" applyFont="1" applyFill="1" applyBorder="1" applyAlignment="1" applyProtection="1">
      <alignment horizontal="right" vertical="center"/>
      <protection locked="0"/>
    </xf>
    <xf numFmtId="0" fontId="104" fillId="78" borderId="86"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top" wrapText="1"/>
      <protection locked="0"/>
    </xf>
    <xf numFmtId="164" fontId="105" fillId="78" borderId="86" xfId="948" applyNumberFormat="1" applyFont="1" applyFill="1" applyBorder="1" applyAlignment="1" applyProtection="1">
      <alignment horizontal="right" vertical="center"/>
    </xf>
    <xf numFmtId="0" fontId="104" fillId="77" borderId="87" xfId="21412" applyFont="1" applyFill="1" applyBorder="1" applyAlignment="1" applyProtection="1">
      <alignment vertical="center"/>
      <protection locked="0"/>
    </xf>
    <xf numFmtId="164" fontId="11" fillId="77" borderId="85" xfId="948" applyNumberFormat="1" applyFont="1" applyFill="1" applyBorder="1" applyAlignment="1" applyProtection="1">
      <alignment horizontal="right" vertical="center"/>
      <protection locked="0"/>
    </xf>
    <xf numFmtId="0" fontId="105" fillId="70" borderId="85" xfId="21412" applyFont="1" applyFill="1" applyBorder="1" applyAlignment="1" applyProtection="1">
      <alignment vertical="center" wrapText="1"/>
      <protection locked="0"/>
    </xf>
    <xf numFmtId="0" fontId="105" fillId="70" borderId="85" xfId="21412" applyFont="1" applyFill="1" applyBorder="1" applyAlignment="1" applyProtection="1">
      <alignment horizontal="left" vertical="center" wrapText="1"/>
      <protection locked="0"/>
    </xf>
    <xf numFmtId="0" fontId="105" fillId="3"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vertical="center" wrapText="1"/>
      <protection locked="0"/>
    </xf>
    <xf numFmtId="0" fontId="105" fillId="3" borderId="85" xfId="21412" applyFont="1" applyFill="1" applyBorder="1" applyAlignment="1" applyProtection="1">
      <alignment horizontal="left" vertical="center" wrapText="1"/>
      <protection locked="0"/>
    </xf>
    <xf numFmtId="0" fontId="105" fillId="0" borderId="81"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center" wrapText="1"/>
      <protection locked="0"/>
    </xf>
    <xf numFmtId="164" fontId="104" fillId="77" borderId="85" xfId="948" applyNumberFormat="1" applyFont="1" applyFill="1" applyBorder="1" applyAlignment="1" applyProtection="1">
      <alignment horizontal="right" vertical="center"/>
      <protection locked="0"/>
    </xf>
    <xf numFmtId="0" fontId="104" fillId="77" borderId="87" xfId="21412" applyFont="1" applyFill="1" applyBorder="1" applyAlignment="1" applyProtection="1">
      <alignment horizontal="center" vertical="center"/>
      <protection locked="0"/>
    </xf>
    <xf numFmtId="164" fontId="105" fillId="3" borderId="86" xfId="948" applyNumberFormat="1" applyFont="1" applyFill="1" applyBorder="1" applyAlignment="1" applyProtection="1">
      <alignment horizontal="right" vertical="center"/>
      <protection locked="0"/>
    </xf>
    <xf numFmtId="0" fontId="11" fillId="77" borderId="87" xfId="21412" applyFont="1" applyFill="1" applyBorder="1" applyAlignment="1" applyProtection="1">
      <alignment vertical="center"/>
      <protection locked="0"/>
    </xf>
    <xf numFmtId="0" fontId="105" fillId="70" borderId="86" xfId="21412" applyFont="1" applyFill="1" applyBorder="1" applyAlignment="1" applyProtection="1">
      <alignment horizontal="center" vertical="center"/>
      <protection locked="0"/>
    </xf>
    <xf numFmtId="0" fontId="106" fillId="70" borderId="86" xfId="21412" applyFont="1" applyFill="1" applyBorder="1" applyAlignment="1" applyProtection="1">
      <alignment horizontal="center" vertical="center"/>
      <protection locked="0"/>
    </xf>
    <xf numFmtId="164" fontId="10" fillId="0" borderId="3" xfId="7" applyNumberFormat="1" applyFont="1" applyFill="1" applyBorder="1" applyAlignment="1" applyProtection="1">
      <alignment horizontal="right"/>
    </xf>
    <xf numFmtId="164" fontId="10" fillId="36" borderId="3" xfId="7" applyNumberFormat="1" applyFont="1" applyFill="1" applyBorder="1" applyAlignment="1" applyProtection="1">
      <alignment horizontal="right"/>
    </xf>
    <xf numFmtId="164" fontId="10" fillId="0" borderId="10" xfId="7" applyNumberFormat="1" applyFont="1" applyFill="1" applyBorder="1" applyAlignment="1" applyProtection="1">
      <alignment horizontal="right"/>
    </xf>
    <xf numFmtId="164" fontId="10" fillId="36" borderId="22" xfId="7" applyNumberFormat="1" applyFont="1" applyFill="1" applyBorder="1" applyAlignment="1" applyProtection="1">
      <alignment horizontal="right"/>
    </xf>
    <xf numFmtId="164" fontId="11" fillId="36" borderId="3" xfId="7" applyNumberFormat="1" applyFont="1" applyFill="1" applyBorder="1" applyAlignment="1" applyProtection="1">
      <alignment horizontal="right"/>
    </xf>
    <xf numFmtId="164" fontId="11" fillId="36" borderId="22" xfId="7" applyNumberFormat="1" applyFont="1" applyFill="1" applyBorder="1" applyAlignment="1" applyProtection="1">
      <alignment horizontal="right"/>
    </xf>
    <xf numFmtId="164" fontId="10" fillId="0" borderId="3" xfId="7" applyNumberFormat="1" applyFont="1" applyFill="1" applyBorder="1" applyAlignment="1" applyProtection="1">
      <alignment horizontal="right"/>
      <protection locked="0"/>
    </xf>
    <xf numFmtId="164" fontId="10" fillId="0" borderId="10" xfId="7" applyNumberFormat="1" applyFont="1" applyFill="1" applyBorder="1" applyAlignment="1" applyProtection="1">
      <alignment horizontal="right"/>
      <protection locked="0"/>
    </xf>
    <xf numFmtId="164" fontId="10" fillId="0" borderId="22"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protection locked="0"/>
    </xf>
    <xf numFmtId="164" fontId="11" fillId="0" borderId="10"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164" fontId="10" fillId="36" borderId="3" xfId="7" applyNumberFormat="1" applyFont="1" applyFill="1" applyBorder="1" applyAlignment="1">
      <alignment horizontal="right"/>
    </xf>
    <xf numFmtId="164" fontId="11" fillId="36" borderId="3" xfId="7" applyNumberFormat="1" applyFont="1" applyFill="1" applyBorder="1" applyAlignment="1">
      <alignment horizontal="right"/>
    </xf>
    <xf numFmtId="164" fontId="11" fillId="0" borderId="3" xfId="7" applyNumberFormat="1" applyFont="1" applyFill="1" applyBorder="1" applyAlignment="1">
      <alignment horizontal="center"/>
    </xf>
    <xf numFmtId="164" fontId="11" fillId="0" borderId="22" xfId="7" applyNumberFormat="1" applyFont="1" applyFill="1" applyBorder="1" applyAlignment="1">
      <alignment horizontal="center"/>
    </xf>
    <xf numFmtId="164" fontId="10" fillId="0" borderId="22" xfId="7" applyNumberFormat="1" applyFont="1" applyFill="1" applyBorder="1" applyAlignment="1" applyProtection="1">
      <alignment horizontal="right"/>
      <protection locked="0"/>
    </xf>
    <xf numFmtId="164" fontId="10" fillId="36" borderId="3" xfId="7" applyNumberFormat="1" applyFont="1" applyFill="1" applyBorder="1" applyAlignment="1" applyProtection="1"/>
    <xf numFmtId="164" fontId="10" fillId="0" borderId="3" xfId="7" applyNumberFormat="1" applyFont="1" applyFill="1" applyBorder="1" applyAlignment="1" applyProtection="1">
      <protection locked="0"/>
    </xf>
    <xf numFmtId="164" fontId="10" fillId="36" borderId="22" xfId="7" applyNumberFormat="1" applyFont="1" applyFill="1" applyBorder="1" applyAlignment="1" applyProtection="1"/>
    <xf numFmtId="164" fontId="10" fillId="0" borderId="3"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164" fontId="94" fillId="0" borderId="86" xfId="7" applyNumberFormat="1" applyFont="1" applyBorder="1" applyAlignment="1">
      <alignment vertical="center" wrapText="1"/>
    </xf>
    <xf numFmtId="164" fontId="94" fillId="0" borderId="100" xfId="7" applyNumberFormat="1" applyFont="1" applyBorder="1" applyAlignment="1">
      <alignment vertical="center" wrapText="1"/>
    </xf>
    <xf numFmtId="164" fontId="94" fillId="0" borderId="86" xfId="7" applyNumberFormat="1" applyFont="1" applyFill="1" applyBorder="1" applyAlignment="1">
      <alignment vertical="center" wrapText="1"/>
    </xf>
    <xf numFmtId="164" fontId="94" fillId="0" borderId="100" xfId="7" applyNumberFormat="1" applyFont="1" applyFill="1" applyBorder="1" applyAlignment="1">
      <alignment vertical="center" wrapText="1"/>
    </xf>
    <xf numFmtId="164" fontId="97" fillId="36" borderId="20" xfId="7" applyNumberFormat="1" applyFont="1" applyFill="1" applyBorder="1" applyAlignment="1">
      <alignment horizontal="center" vertical="center"/>
    </xf>
    <xf numFmtId="164" fontId="97" fillId="0" borderId="22" xfId="7" applyNumberFormat="1" applyFont="1" applyBorder="1" applyAlignment="1"/>
    <xf numFmtId="164" fontId="97" fillId="0" borderId="22" xfId="7" applyNumberFormat="1" applyFont="1" applyBorder="1" applyAlignment="1">
      <alignment wrapText="1"/>
    </xf>
    <xf numFmtId="164" fontId="97" fillId="36" borderId="22" xfId="7" applyNumberFormat="1" applyFont="1" applyFill="1" applyBorder="1" applyAlignment="1">
      <alignment horizontal="center" vertical="center" wrapText="1"/>
    </xf>
    <xf numFmtId="164" fontId="97" fillId="0" borderId="22" xfId="7" applyNumberFormat="1" applyFont="1" applyFill="1" applyBorder="1" applyAlignment="1">
      <alignment wrapText="1"/>
    </xf>
    <xf numFmtId="164" fontId="97" fillId="36" borderId="26" xfId="7" applyNumberFormat="1" applyFont="1" applyFill="1" applyBorder="1" applyAlignment="1">
      <alignment horizontal="center" vertical="center" wrapText="1"/>
    </xf>
    <xf numFmtId="164" fontId="10" fillId="36" borderId="22" xfId="7" applyNumberFormat="1" applyFont="1" applyFill="1" applyBorder="1" applyAlignment="1" applyProtection="1">
      <alignment vertical="top"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4" fillId="0"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center" vertical="center" wrapText="1"/>
    </xf>
    <xf numFmtId="164" fontId="10" fillId="0" borderId="26" xfId="7" applyNumberFormat="1" applyFont="1" applyFill="1" applyBorder="1" applyAlignment="1" applyProtection="1">
      <alignment horizontal="right" vertical="center"/>
    </xf>
    <xf numFmtId="164" fontId="94" fillId="0" borderId="34" xfId="7" applyNumberFormat="1" applyFont="1" applyBorder="1" applyAlignment="1">
      <alignment vertical="center"/>
    </xf>
    <xf numFmtId="164" fontId="94" fillId="0" borderId="13" xfId="7" applyNumberFormat="1" applyFont="1" applyBorder="1" applyAlignment="1">
      <alignment vertical="center"/>
    </xf>
    <xf numFmtId="164" fontId="99" fillId="0" borderId="13" xfId="7" applyNumberFormat="1" applyFont="1" applyBorder="1" applyAlignment="1">
      <alignment vertical="center"/>
    </xf>
    <xf numFmtId="164" fontId="94" fillId="36" borderId="13" xfId="7" applyNumberFormat="1" applyFont="1" applyFill="1" applyBorder="1" applyAlignment="1">
      <alignment vertical="center"/>
    </xf>
    <xf numFmtId="164" fontId="94" fillId="0" borderId="14" xfId="7" applyNumberFormat="1" applyFont="1" applyBorder="1" applyAlignment="1">
      <alignment vertical="center"/>
    </xf>
    <xf numFmtId="164" fontId="96" fillId="36" borderId="16" xfId="7" applyNumberFormat="1" applyFont="1" applyFill="1" applyBorder="1" applyAlignment="1">
      <alignment vertical="center"/>
    </xf>
    <xf numFmtId="164" fontId="94" fillId="0" borderId="17" xfId="7" applyNumberFormat="1" applyFont="1" applyBorder="1" applyAlignment="1">
      <alignment vertical="center"/>
    </xf>
    <xf numFmtId="164" fontId="99" fillId="0" borderId="14" xfId="7" applyNumberFormat="1" applyFont="1" applyBorder="1" applyAlignment="1">
      <alignment vertical="center"/>
    </xf>
    <xf numFmtId="164" fontId="96" fillId="36" borderId="63" xfId="7" applyNumberFormat="1" applyFont="1" applyFill="1" applyBorder="1" applyAlignment="1">
      <alignment vertical="center"/>
    </xf>
    <xf numFmtId="164" fontId="94" fillId="0" borderId="3" xfId="7" applyNumberFormat="1" applyFont="1" applyBorder="1" applyAlignment="1"/>
    <xf numFmtId="164" fontId="94" fillId="0" borderId="8" xfId="7" applyNumberFormat="1" applyFont="1" applyBorder="1" applyAlignment="1"/>
    <xf numFmtId="164" fontId="94" fillId="36" borderId="25" xfId="7" applyNumberFormat="1" applyFont="1" applyFill="1" applyBorder="1"/>
    <xf numFmtId="164" fontId="94" fillId="36" borderId="26" xfId="7" applyNumberFormat="1" applyFont="1" applyFill="1" applyBorder="1"/>
    <xf numFmtId="164" fontId="94" fillId="0" borderId="21" xfId="7" applyNumberFormat="1" applyFont="1" applyBorder="1" applyAlignment="1"/>
    <xf numFmtId="164" fontId="94" fillId="0" borderId="22" xfId="7" applyNumberFormat="1" applyFont="1" applyBorder="1" applyAlignment="1"/>
    <xf numFmtId="164" fontId="94" fillId="0" borderId="23" xfId="7" applyNumberFormat="1" applyFont="1" applyBorder="1" applyAlignment="1">
      <alignment wrapText="1"/>
    </xf>
    <xf numFmtId="164" fontId="94" fillId="0" borderId="23" xfId="7" applyNumberFormat="1" applyFont="1" applyBorder="1" applyAlignment="1"/>
    <xf numFmtId="164" fontId="94" fillId="36" borderId="24" xfId="7" applyNumberFormat="1" applyFont="1" applyFill="1" applyBorder="1"/>
    <xf numFmtId="164" fontId="94" fillId="36" borderId="57" xfId="7" applyNumberFormat="1" applyFont="1" applyFill="1" applyBorder="1"/>
    <xf numFmtId="164" fontId="94"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0" fontId="3" fillId="0" borderId="22" xfId="20961" applyNumberFormat="1" applyFont="1" applyBorder="1" applyAlignment="1">
      <alignment horizontal="right"/>
    </xf>
    <xf numFmtId="10" fontId="3" fillId="36" borderId="26" xfId="20961" applyNumberFormat="1" applyFont="1" applyFill="1" applyBorder="1" applyAlignment="1">
      <alignment horizontal="right"/>
    </xf>
    <xf numFmtId="164" fontId="10" fillId="3" borderId="3" xfId="7" applyNumberFormat="1" applyFont="1" applyFill="1" applyBorder="1" applyProtection="1">
      <protection locked="0"/>
    </xf>
    <xf numFmtId="164" fontId="10" fillId="36"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0" fontId="105" fillId="78" borderId="86" xfId="20961" applyNumberFormat="1" applyFont="1" applyFill="1" applyBorder="1" applyAlignment="1" applyProtection="1">
      <alignment horizontal="right" vertical="center"/>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7" fontId="107" fillId="76" borderId="100" xfId="0" applyNumberFormat="1" applyFont="1" applyFill="1" applyBorder="1" applyAlignment="1">
      <alignment horizontal="center"/>
    </xf>
    <xf numFmtId="167" fontId="107" fillId="76" borderId="66" xfId="0" applyNumberFormat="1" applyFont="1" applyFill="1" applyBorder="1" applyAlignment="1">
      <alignment horizontal="center"/>
    </xf>
    <xf numFmtId="164" fontId="3" fillId="0" borderId="0" xfId="7" applyNumberFormat="1" applyFont="1"/>
    <xf numFmtId="164" fontId="9" fillId="0" borderId="0" xfId="0" applyNumberFormat="1" applyFont="1"/>
    <xf numFmtId="164" fontId="94" fillId="0" borderId="0" xfId="0" applyNumberFormat="1" applyFont="1"/>
    <xf numFmtId="0" fontId="11" fillId="0" borderId="106" xfId="0" applyFont="1" applyFill="1" applyBorder="1" applyAlignment="1">
      <alignment horizontal="center" vertical="center" wrapText="1"/>
    </xf>
    <xf numFmtId="0" fontId="98" fillId="0" borderId="106" xfId="0" applyFont="1" applyFill="1" applyBorder="1" applyAlignment="1">
      <alignment horizontal="left" vertical="center" wrapText="1"/>
    </xf>
    <xf numFmtId="0" fontId="10" fillId="0" borderId="106" xfId="0" applyFont="1" applyFill="1" applyBorder="1" applyAlignment="1">
      <alignment vertical="center" wrapText="1"/>
    </xf>
    <xf numFmtId="193" fontId="94" fillId="0" borderId="106" xfId="0" applyNumberFormat="1" applyFont="1" applyFill="1" applyBorder="1" applyAlignment="1" applyProtection="1">
      <alignment vertical="center" wrapText="1"/>
      <protection locked="0"/>
    </xf>
    <xf numFmtId="193" fontId="94" fillId="0" borderId="107" xfId="0" applyNumberFormat="1" applyFont="1" applyFill="1" applyBorder="1" applyAlignment="1" applyProtection="1">
      <alignment vertical="center" wrapText="1"/>
      <protection locked="0"/>
    </xf>
    <xf numFmtId="0" fontId="10" fillId="0" borderId="106" xfId="0" applyFont="1" applyBorder="1" applyAlignment="1">
      <alignment vertical="center" wrapText="1"/>
    </xf>
    <xf numFmtId="10" fontId="10" fillId="0" borderId="106" xfId="20641" applyNumberFormat="1" applyFont="1" applyFill="1" applyBorder="1" applyAlignment="1" applyProtection="1">
      <alignment vertical="center" wrapText="1"/>
      <protection locked="0"/>
    </xf>
    <xf numFmtId="10" fontId="10" fillId="0" borderId="106" xfId="20641" applyNumberFormat="1" applyFont="1" applyBorder="1" applyAlignment="1" applyProtection="1">
      <alignment vertical="center" wrapText="1"/>
      <protection locked="0"/>
    </xf>
    <xf numFmtId="10" fontId="10" fillId="0" borderId="107" xfId="20641" applyNumberFormat="1" applyFont="1" applyFill="1" applyBorder="1" applyAlignment="1" applyProtection="1">
      <alignment vertical="center" wrapText="1"/>
      <protection locked="0"/>
    </xf>
    <xf numFmtId="0" fontId="10" fillId="2" borderId="106" xfId="0" applyFont="1" applyFill="1" applyBorder="1" applyAlignment="1">
      <alignment vertical="center"/>
    </xf>
    <xf numFmtId="193" fontId="10" fillId="2" borderId="106" xfId="0" applyNumberFormat="1" applyFont="1" applyFill="1" applyBorder="1" applyAlignment="1" applyProtection="1">
      <alignment vertical="center"/>
      <protection locked="0"/>
    </xf>
    <xf numFmtId="0" fontId="10" fillId="0" borderId="106" xfId="0" applyFont="1" applyFill="1" applyBorder="1" applyAlignment="1">
      <alignment horizontal="left" vertical="center" wrapText="1"/>
    </xf>
    <xf numFmtId="164" fontId="10" fillId="0" borderId="106" xfId="7" applyNumberFormat="1" applyFont="1" applyFill="1" applyBorder="1" applyAlignment="1" applyProtection="1">
      <alignment horizontal="right" vertical="center" wrapText="1"/>
      <protection locked="0"/>
    </xf>
    <xf numFmtId="164" fontId="10" fillId="0" borderId="107" xfId="7" applyNumberFormat="1" applyFont="1" applyFill="1" applyBorder="1" applyAlignment="1" applyProtection="1">
      <alignment horizontal="right" vertical="center" wrapText="1"/>
      <protection locked="0"/>
    </xf>
    <xf numFmtId="164" fontId="92" fillId="0" borderId="29" xfId="0" applyNumberFormat="1" applyFont="1" applyFill="1" applyBorder="1" applyAlignment="1">
      <alignment vertical="center"/>
    </xf>
    <xf numFmtId="164" fontId="92" fillId="0" borderId="29" xfId="7" applyNumberFormat="1" applyFont="1" applyFill="1" applyBorder="1" applyAlignment="1">
      <alignment vertical="center"/>
    </xf>
    <xf numFmtId="164" fontId="92" fillId="0" borderId="20" xfId="7" applyNumberFormat="1" applyFont="1" applyFill="1" applyBorder="1" applyAlignment="1">
      <alignment vertical="center"/>
    </xf>
    <xf numFmtId="164" fontId="92" fillId="0" borderId="108" xfId="7" applyNumberFormat="1" applyFont="1" applyFill="1" applyBorder="1" applyAlignment="1">
      <alignment vertical="center"/>
    </xf>
    <xf numFmtId="164" fontId="92" fillId="0" borderId="109" xfId="7" applyNumberFormat="1" applyFont="1" applyFill="1" applyBorder="1" applyAlignment="1">
      <alignment vertical="center"/>
    </xf>
    <xf numFmtId="10" fontId="92" fillId="0" borderId="80" xfId="20961" applyNumberFormat="1" applyFont="1" applyFill="1" applyBorder="1" applyAlignment="1">
      <alignment vertical="center"/>
    </xf>
    <xf numFmtId="10" fontId="92" fillId="0" borderId="96" xfId="20961" applyNumberFormat="1" applyFont="1" applyFill="1" applyBorder="1" applyAlignment="1">
      <alignment vertical="center"/>
    </xf>
    <xf numFmtId="167" fontId="94" fillId="0" borderId="107" xfId="0" applyNumberFormat="1" applyFont="1" applyBorder="1" applyAlignment="1">
      <alignment horizontal="center" vertical="center"/>
    </xf>
    <xf numFmtId="3" fontId="94" fillId="36" borderId="42" xfId="0" applyNumberFormat="1" applyFont="1" applyFill="1" applyBorder="1" applyAlignment="1">
      <alignment vertical="center" wrapText="1"/>
    </xf>
    <xf numFmtId="3" fontId="94" fillId="36" borderId="25" xfId="0" applyNumberFormat="1" applyFont="1" applyFill="1" applyBorder="1" applyAlignment="1">
      <alignment vertical="center" wrapText="1"/>
    </xf>
    <xf numFmtId="0" fontId="94" fillId="0" borderId="111" xfId="0" applyFont="1" applyBorder="1" applyAlignment="1"/>
    <xf numFmtId="0" fontId="10" fillId="0" borderId="87" xfId="0" applyFont="1" applyFill="1" applyBorder="1" applyAlignment="1">
      <alignment wrapText="1"/>
    </xf>
    <xf numFmtId="0" fontId="10" fillId="0" borderId="8" xfId="0" applyFont="1" applyFill="1" applyBorder="1" applyAlignment="1">
      <alignment wrapText="1"/>
    </xf>
    <xf numFmtId="0" fontId="10" fillId="0" borderId="110" xfId="0" applyFont="1" applyFill="1" applyBorder="1" applyAlignment="1">
      <alignment wrapText="1"/>
    </xf>
    <xf numFmtId="10" fontId="94" fillId="0" borderId="23" xfId="20961" applyNumberFormat="1" applyFont="1" applyFill="1" applyBorder="1" applyAlignment="1"/>
    <xf numFmtId="10" fontId="94" fillId="0" borderId="105" xfId="20961" applyNumberFormat="1" applyFont="1" applyFill="1" applyBorder="1" applyAlignment="1"/>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0" fontId="90" fillId="0" borderId="73" xfId="0" applyFont="1" applyBorder="1" applyAlignment="1">
      <alignment horizontal="left" vertical="center" wrapText="1"/>
    </xf>
    <xf numFmtId="0" fontId="90"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4"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4" fillId="0" borderId="86" xfId="0" applyFont="1" applyFill="1" applyBorder="1" applyAlignment="1">
      <alignment horizontal="center" vertical="center" wrapText="1"/>
    </xf>
    <xf numFmtId="0" fontId="94" fillId="0" borderId="87" xfId="0" applyFont="1" applyFill="1" applyBorder="1" applyAlignment="1">
      <alignment horizontal="center"/>
    </xf>
    <xf numFmtId="0" fontId="94" fillId="0" borderId="23" xfId="0" applyFont="1" applyFill="1" applyBorder="1" applyAlignment="1">
      <alignment horizontal="center"/>
    </xf>
    <xf numFmtId="0" fontId="96" fillId="36" borderId="104"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01" xfId="0" applyFont="1" applyFill="1" applyBorder="1" applyAlignment="1">
      <alignment horizontal="center" vertical="center" wrapText="1"/>
    </xf>
    <xf numFmtId="0" fontId="96"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4" fillId="0" borderId="8" xfId="0" applyNumberFormat="1" applyFont="1" applyBorder="1" applyAlignment="1">
      <alignment horizontal="center" vertical="center"/>
    </xf>
    <xf numFmtId="9" fontId="94" fillId="0" borderId="10" xfId="0" applyNumberFormat="1" applyFont="1" applyBorder="1" applyAlignment="1">
      <alignment horizontal="center" vertical="center"/>
    </xf>
    <xf numFmtId="0" fontId="94" fillId="0" borderId="2" xfId="0" applyFont="1" applyBorder="1" applyAlignment="1">
      <alignment horizontal="center" vertical="center" wrapText="1"/>
    </xf>
    <xf numFmtId="0" fontId="94"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4" fillId="0" borderId="67" xfId="0" applyFont="1" applyFill="1" applyBorder="1" applyAlignment="1">
      <alignment horizontal="center" vertical="center" wrapText="1"/>
    </xf>
    <xf numFmtId="0" fontId="94" fillId="0" borderId="6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99" fillId="0" borderId="59" xfId="0" applyFont="1" applyFill="1" applyBorder="1" applyAlignment="1">
      <alignment horizontal="left" vertical="center"/>
    </xf>
    <xf numFmtId="0" fontId="99"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21</xdr:row>
      <xdr:rowOff>104775</xdr:rowOff>
    </xdr:from>
    <xdr:ext cx="76200" cy="219075"/>
    <xdr:sp macro="" textlink="">
      <xdr:nvSpPr>
        <xdr:cNvPr id="2" name="Text Box 2"/>
        <xdr:cNvSpPr txBox="1">
          <a:spLocks noChangeArrowheads="1"/>
        </xdr:cNvSpPr>
      </xdr:nvSpPr>
      <xdr:spPr bwMode="auto">
        <a:xfrm>
          <a:off x="1284922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3" name="Text Box 2"/>
        <xdr:cNvSpPr txBox="1">
          <a:spLocks noChangeArrowheads="1"/>
        </xdr:cNvSpPr>
      </xdr:nvSpPr>
      <xdr:spPr bwMode="auto">
        <a:xfrm>
          <a:off x="1284922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104775</xdr:rowOff>
    </xdr:from>
    <xdr:ext cx="76200" cy="219075"/>
    <xdr:sp macro="" textlink="">
      <xdr:nvSpPr>
        <xdr:cNvPr id="4" name="Text Box 2"/>
        <xdr:cNvSpPr txBox="1">
          <a:spLocks noChangeArrowheads="1"/>
        </xdr:cNvSpPr>
      </xdr:nvSpPr>
      <xdr:spPr bwMode="auto">
        <a:xfrm>
          <a:off x="136969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5" name="Text Box 2"/>
        <xdr:cNvSpPr txBox="1">
          <a:spLocks noChangeArrowheads="1"/>
        </xdr:cNvSpPr>
      </xdr:nvSpPr>
      <xdr:spPr bwMode="auto">
        <a:xfrm>
          <a:off x="136969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104775</xdr:rowOff>
    </xdr:from>
    <xdr:ext cx="76200" cy="219075"/>
    <xdr:sp macro="" textlink="">
      <xdr:nvSpPr>
        <xdr:cNvPr id="6" name="Text Box 2"/>
        <xdr:cNvSpPr txBox="1">
          <a:spLocks noChangeArrowheads="1"/>
        </xdr:cNvSpPr>
      </xdr:nvSpPr>
      <xdr:spPr bwMode="auto">
        <a:xfrm>
          <a:off x="103060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7" name="Text Box 2"/>
        <xdr:cNvSpPr txBox="1">
          <a:spLocks noChangeArrowheads="1"/>
        </xdr:cNvSpPr>
      </xdr:nvSpPr>
      <xdr:spPr bwMode="auto">
        <a:xfrm>
          <a:off x="103060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104775</xdr:rowOff>
    </xdr:from>
    <xdr:ext cx="76200" cy="219075"/>
    <xdr:sp macro="" textlink="">
      <xdr:nvSpPr>
        <xdr:cNvPr id="8" name="Text Box 2"/>
        <xdr:cNvSpPr txBox="1">
          <a:spLocks noChangeArrowheads="1"/>
        </xdr:cNvSpPr>
      </xdr:nvSpPr>
      <xdr:spPr bwMode="auto">
        <a:xfrm>
          <a:off x="111537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9" name="Text Box 2"/>
        <xdr:cNvSpPr txBox="1">
          <a:spLocks noChangeArrowheads="1"/>
        </xdr:cNvSpPr>
      </xdr:nvSpPr>
      <xdr:spPr bwMode="auto">
        <a:xfrm>
          <a:off x="111537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104775</xdr:rowOff>
    </xdr:from>
    <xdr:ext cx="76200" cy="219075"/>
    <xdr:sp macro="" textlink="">
      <xdr:nvSpPr>
        <xdr:cNvPr id="10" name="Text Box 2"/>
        <xdr:cNvSpPr txBox="1">
          <a:spLocks noChangeArrowheads="1"/>
        </xdr:cNvSpPr>
      </xdr:nvSpPr>
      <xdr:spPr bwMode="auto">
        <a:xfrm>
          <a:off x="1200150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1" name="Text Box 2"/>
        <xdr:cNvSpPr txBox="1">
          <a:spLocks noChangeArrowheads="1"/>
        </xdr:cNvSpPr>
      </xdr:nvSpPr>
      <xdr:spPr bwMode="auto">
        <a:xfrm>
          <a:off x="1200150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104775</xdr:rowOff>
    </xdr:from>
    <xdr:ext cx="76200" cy="219075"/>
    <xdr:sp macro="" textlink="">
      <xdr:nvSpPr>
        <xdr:cNvPr id="12" name="Text Box 2"/>
        <xdr:cNvSpPr txBox="1">
          <a:spLocks noChangeArrowheads="1"/>
        </xdr:cNvSpPr>
      </xdr:nvSpPr>
      <xdr:spPr bwMode="auto">
        <a:xfrm>
          <a:off x="145446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145446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F6" sqref="F6"/>
      <selection pane="topRight" activeCell="F6" sqref="F6"/>
      <selection pane="bottomLeft" activeCell="F6" sqref="F6"/>
      <selection pane="bottomRight" activeCell="G16" sqref="G16"/>
    </sheetView>
  </sheetViews>
  <sheetFormatPr defaultRowHeight="15"/>
  <cols>
    <col min="1" max="1" width="10.28515625" style="1" customWidth="1"/>
    <col min="2" max="2" width="131" customWidth="1"/>
    <col min="3" max="3" width="28.85546875" customWidth="1"/>
    <col min="4" max="4" width="10.140625" customWidth="1"/>
    <col min="5" max="6" width="9.85546875" customWidth="1"/>
    <col min="7" max="7" width="9.28515625" customWidth="1"/>
  </cols>
  <sheetData>
    <row r="1" spans="1:3" ht="15.75">
      <c r="A1" s="4"/>
      <c r="B1" s="38" t="s">
        <v>257</v>
      </c>
      <c r="C1" s="56"/>
    </row>
    <row r="2" spans="1:3" s="35" customFormat="1" ht="15.75">
      <c r="A2" s="41">
        <v>1</v>
      </c>
      <c r="B2" s="36" t="s">
        <v>258</v>
      </c>
      <c r="C2" s="56" t="s">
        <v>483</v>
      </c>
    </row>
    <row r="3" spans="1:3" s="35" customFormat="1" ht="15.75">
      <c r="A3" s="41">
        <v>2</v>
      </c>
      <c r="B3" s="37" t="s">
        <v>259</v>
      </c>
      <c r="C3" s="56" t="s">
        <v>486</v>
      </c>
    </row>
    <row r="4" spans="1:3" s="35" customFormat="1" ht="15.75">
      <c r="A4" s="41">
        <v>3</v>
      </c>
      <c r="B4" s="37" t="s">
        <v>260</v>
      </c>
      <c r="C4" s="56" t="s">
        <v>515</v>
      </c>
    </row>
    <row r="5" spans="1:3" s="35" customFormat="1" ht="15.75">
      <c r="A5" s="42">
        <v>4</v>
      </c>
      <c r="B5" s="40" t="s">
        <v>261</v>
      </c>
      <c r="C5" s="57" t="s">
        <v>487</v>
      </c>
    </row>
    <row r="6" spans="1:3" s="39" customFormat="1" ht="65.25" customHeight="1">
      <c r="A6" s="501" t="s">
        <v>378</v>
      </c>
      <c r="B6" s="502"/>
      <c r="C6" s="502"/>
    </row>
    <row r="7" spans="1:3">
      <c r="A7" s="48" t="s">
        <v>331</v>
      </c>
      <c r="B7" s="49" t="s">
        <v>262</v>
      </c>
    </row>
    <row r="8" spans="1:3">
      <c r="A8" s="50">
        <v>1</v>
      </c>
      <c r="B8" s="47" t="s">
        <v>226</v>
      </c>
    </row>
    <row r="9" spans="1:3">
      <c r="A9" s="50">
        <v>2</v>
      </c>
      <c r="B9" s="47" t="s">
        <v>263</v>
      </c>
    </row>
    <row r="10" spans="1:3">
      <c r="A10" s="50">
        <v>3</v>
      </c>
      <c r="B10" s="47" t="s">
        <v>264</v>
      </c>
    </row>
    <row r="11" spans="1:3">
      <c r="A11" s="50">
        <v>4</v>
      </c>
      <c r="B11" s="47" t="s">
        <v>265</v>
      </c>
      <c r="C11" s="34"/>
    </row>
    <row r="12" spans="1:3">
      <c r="A12" s="50">
        <v>5</v>
      </c>
      <c r="B12" s="47" t="s">
        <v>190</v>
      </c>
    </row>
    <row r="13" spans="1:3">
      <c r="A13" s="50">
        <v>6</v>
      </c>
      <c r="B13" s="51" t="s">
        <v>151</v>
      </c>
    </row>
    <row r="14" spans="1:3">
      <c r="A14" s="50">
        <v>7</v>
      </c>
      <c r="B14" s="47" t="s">
        <v>266</v>
      </c>
    </row>
    <row r="15" spans="1:3">
      <c r="A15" s="50">
        <v>8</v>
      </c>
      <c r="B15" s="47" t="s">
        <v>270</v>
      </c>
    </row>
    <row r="16" spans="1:3">
      <c r="A16" s="50">
        <v>9</v>
      </c>
      <c r="B16" s="47" t="s">
        <v>89</v>
      </c>
    </row>
    <row r="17" spans="1:2">
      <c r="A17" s="52" t="s">
        <v>428</v>
      </c>
      <c r="B17" s="47" t="s">
        <v>407</v>
      </c>
    </row>
    <row r="18" spans="1:2">
      <c r="A18" s="50">
        <v>10</v>
      </c>
      <c r="B18" s="47" t="s">
        <v>273</v>
      </c>
    </row>
    <row r="19" spans="1:2">
      <c r="A19" s="50">
        <v>11</v>
      </c>
      <c r="B19" s="51" t="s">
        <v>253</v>
      </c>
    </row>
    <row r="20" spans="1:2">
      <c r="A20" s="50">
        <v>12</v>
      </c>
      <c r="B20" s="51" t="s">
        <v>250</v>
      </c>
    </row>
    <row r="21" spans="1:2">
      <c r="A21" s="50">
        <v>13</v>
      </c>
      <c r="B21" s="53" t="s">
        <v>368</v>
      </c>
    </row>
    <row r="22" spans="1:2">
      <c r="A22" s="50">
        <v>14</v>
      </c>
      <c r="B22" s="54" t="s">
        <v>399</v>
      </c>
    </row>
    <row r="23" spans="1:2">
      <c r="A23" s="55">
        <v>15</v>
      </c>
      <c r="B23" s="51" t="s">
        <v>78</v>
      </c>
    </row>
    <row r="24" spans="1:2">
      <c r="A24" s="55">
        <v>15.1</v>
      </c>
      <c r="B24" s="47" t="s">
        <v>437</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F24" sqref="F24"/>
    </sheetView>
  </sheetViews>
  <sheetFormatPr defaultRowHeight="15"/>
  <cols>
    <col min="1" max="1" width="9.5703125" style="70" bestFit="1" customWidth="1"/>
    <col min="2" max="2" width="132.42578125" style="60" customWidth="1"/>
    <col min="3" max="3" width="18.42578125" style="60" customWidth="1"/>
    <col min="4" max="16384" width="9.140625" style="88"/>
  </cols>
  <sheetData>
    <row r="1" spans="1:6">
      <c r="A1" s="79" t="s">
        <v>191</v>
      </c>
      <c r="B1" s="80" t="str">
        <f>Info!C2</f>
        <v>სს ”ლიბერთი ბანკი”</v>
      </c>
      <c r="D1" s="60"/>
      <c r="E1" s="60"/>
      <c r="F1" s="60"/>
    </row>
    <row r="2" spans="1:6" s="209" customFormat="1" ht="15.75" customHeight="1">
      <c r="A2" s="209" t="s">
        <v>192</v>
      </c>
      <c r="B2" s="210">
        <f>'1. key ratios'!B2</f>
        <v>43738</v>
      </c>
    </row>
    <row r="3" spans="1:6" s="209" customFormat="1" ht="15.75" customHeight="1"/>
    <row r="4" spans="1:6" ht="15.75" thickBot="1">
      <c r="A4" s="70" t="s">
        <v>340</v>
      </c>
      <c r="B4" s="274" t="s">
        <v>89</v>
      </c>
    </row>
    <row r="5" spans="1:6">
      <c r="A5" s="275" t="s">
        <v>27</v>
      </c>
      <c r="B5" s="276"/>
      <c r="C5" s="277" t="s">
        <v>28</v>
      </c>
    </row>
    <row r="6" spans="1:6">
      <c r="A6" s="278">
        <v>1</v>
      </c>
      <c r="B6" s="279" t="s">
        <v>29</v>
      </c>
      <c r="C6" s="461">
        <f>SUM(C7:C11)</f>
        <v>288330207</v>
      </c>
    </row>
    <row r="7" spans="1:6">
      <c r="A7" s="278">
        <v>2</v>
      </c>
      <c r="B7" s="280" t="s">
        <v>30</v>
      </c>
      <c r="C7" s="462">
        <v>44490460</v>
      </c>
    </row>
    <row r="8" spans="1:6">
      <c r="A8" s="278">
        <v>3</v>
      </c>
      <c r="B8" s="281" t="s">
        <v>31</v>
      </c>
      <c r="C8" s="462">
        <v>35132256</v>
      </c>
    </row>
    <row r="9" spans="1:6">
      <c r="A9" s="278">
        <v>4</v>
      </c>
      <c r="B9" s="281" t="s">
        <v>32</v>
      </c>
      <c r="C9" s="462">
        <v>28175602</v>
      </c>
    </row>
    <row r="10" spans="1:6">
      <c r="A10" s="278">
        <v>5</v>
      </c>
      <c r="B10" s="281" t="s">
        <v>33</v>
      </c>
      <c r="C10" s="462">
        <v>1694028</v>
      </c>
    </row>
    <row r="11" spans="1:6">
      <c r="A11" s="278">
        <v>6</v>
      </c>
      <c r="B11" s="282" t="s">
        <v>34</v>
      </c>
      <c r="C11" s="462">
        <v>178837861</v>
      </c>
    </row>
    <row r="12" spans="1:6" s="268" customFormat="1">
      <c r="A12" s="278">
        <v>7</v>
      </c>
      <c r="B12" s="279" t="s">
        <v>35</v>
      </c>
      <c r="C12" s="419">
        <f>SUM(C13:C27)</f>
        <v>76930018.773731396</v>
      </c>
    </row>
    <row r="13" spans="1:6" s="268" customFormat="1">
      <c r="A13" s="278">
        <v>8</v>
      </c>
      <c r="B13" s="283" t="s">
        <v>36</v>
      </c>
      <c r="C13" s="420">
        <v>28175602</v>
      </c>
    </row>
    <row r="14" spans="1:6" s="268" customFormat="1" ht="25.5">
      <c r="A14" s="278">
        <v>9</v>
      </c>
      <c r="B14" s="284" t="s">
        <v>37</v>
      </c>
      <c r="C14" s="420">
        <v>2692954.6837313883</v>
      </c>
    </row>
    <row r="15" spans="1:6" s="268" customFormat="1">
      <c r="A15" s="278">
        <v>10</v>
      </c>
      <c r="B15" s="285" t="s">
        <v>38</v>
      </c>
      <c r="C15" s="420">
        <v>45954729.090000004</v>
      </c>
    </row>
    <row r="16" spans="1:6" s="268" customFormat="1">
      <c r="A16" s="278">
        <v>11</v>
      </c>
      <c r="B16" s="286" t="s">
        <v>39</v>
      </c>
      <c r="C16" s="420">
        <v>0</v>
      </c>
    </row>
    <row r="17" spans="1:3" s="268" customFormat="1">
      <c r="A17" s="278">
        <v>12</v>
      </c>
      <c r="B17" s="285" t="s">
        <v>40</v>
      </c>
      <c r="C17" s="420">
        <v>0</v>
      </c>
    </row>
    <row r="18" spans="1:3" s="268" customFormat="1">
      <c r="A18" s="278">
        <v>13</v>
      </c>
      <c r="B18" s="285" t="s">
        <v>41</v>
      </c>
      <c r="C18" s="420">
        <v>0</v>
      </c>
    </row>
    <row r="19" spans="1:3" s="268" customFormat="1">
      <c r="A19" s="278">
        <v>14</v>
      </c>
      <c r="B19" s="285" t="s">
        <v>42</v>
      </c>
      <c r="C19" s="420">
        <v>0</v>
      </c>
    </row>
    <row r="20" spans="1:3" s="268" customFormat="1" ht="25.5">
      <c r="A20" s="278">
        <v>15</v>
      </c>
      <c r="B20" s="285" t="s">
        <v>43</v>
      </c>
      <c r="C20" s="420">
        <v>0</v>
      </c>
    </row>
    <row r="21" spans="1:3" s="268" customFormat="1" ht="25.5">
      <c r="A21" s="278">
        <v>16</v>
      </c>
      <c r="B21" s="284" t="s">
        <v>44</v>
      </c>
      <c r="C21" s="420">
        <v>0</v>
      </c>
    </row>
    <row r="22" spans="1:3" s="268" customFormat="1">
      <c r="A22" s="278">
        <v>17</v>
      </c>
      <c r="B22" s="287" t="s">
        <v>45</v>
      </c>
      <c r="C22" s="420">
        <v>106733</v>
      </c>
    </row>
    <row r="23" spans="1:3" s="268" customFormat="1" ht="25.5">
      <c r="A23" s="278">
        <v>18</v>
      </c>
      <c r="B23" s="284" t="s">
        <v>46</v>
      </c>
      <c r="C23" s="420">
        <v>0</v>
      </c>
    </row>
    <row r="24" spans="1:3" s="268" customFormat="1" ht="25.5">
      <c r="A24" s="278">
        <v>19</v>
      </c>
      <c r="B24" s="284" t="s">
        <v>47</v>
      </c>
      <c r="C24" s="420">
        <v>0</v>
      </c>
    </row>
    <row r="25" spans="1:3" s="268" customFormat="1" ht="25.5">
      <c r="A25" s="278">
        <v>20</v>
      </c>
      <c r="B25" s="288" t="s">
        <v>48</v>
      </c>
      <c r="C25" s="420">
        <v>0</v>
      </c>
    </row>
    <row r="26" spans="1:3" s="268" customFormat="1">
      <c r="A26" s="278">
        <v>21</v>
      </c>
      <c r="B26" s="288" t="s">
        <v>49</v>
      </c>
      <c r="C26" s="420">
        <v>0</v>
      </c>
    </row>
    <row r="27" spans="1:3" s="268" customFormat="1" ht="25.5">
      <c r="A27" s="278">
        <v>22</v>
      </c>
      <c r="B27" s="288" t="s">
        <v>50</v>
      </c>
      <c r="C27" s="420">
        <v>0</v>
      </c>
    </row>
    <row r="28" spans="1:3" s="268" customFormat="1">
      <c r="A28" s="278">
        <v>23</v>
      </c>
      <c r="B28" s="289" t="s">
        <v>24</v>
      </c>
      <c r="C28" s="419">
        <f>C6-C12</f>
        <v>211400188.22626859</v>
      </c>
    </row>
    <row r="29" spans="1:3" s="268" customFormat="1">
      <c r="A29" s="290"/>
      <c r="B29" s="291"/>
      <c r="C29" s="420"/>
    </row>
    <row r="30" spans="1:3" s="268" customFormat="1">
      <c r="A30" s="290">
        <v>24</v>
      </c>
      <c r="B30" s="289" t="s">
        <v>51</v>
      </c>
      <c r="C30" s="419">
        <f>C31+C34</f>
        <v>4565384</v>
      </c>
    </row>
    <row r="31" spans="1:3" s="268" customFormat="1">
      <c r="A31" s="290">
        <v>25</v>
      </c>
      <c r="B31" s="281" t="s">
        <v>52</v>
      </c>
      <c r="C31" s="421">
        <f>C32+C33</f>
        <v>45654</v>
      </c>
    </row>
    <row r="32" spans="1:3" s="268" customFormat="1">
      <c r="A32" s="290">
        <v>26</v>
      </c>
      <c r="B32" s="292" t="s">
        <v>53</v>
      </c>
      <c r="C32" s="420">
        <v>45654</v>
      </c>
    </row>
    <row r="33" spans="1:3" s="268" customFormat="1">
      <c r="A33" s="290">
        <v>27</v>
      </c>
      <c r="B33" s="292" t="s">
        <v>54</v>
      </c>
      <c r="C33" s="420">
        <v>0</v>
      </c>
    </row>
    <row r="34" spans="1:3" s="268" customFormat="1">
      <c r="A34" s="290">
        <v>28</v>
      </c>
      <c r="B34" s="281" t="s">
        <v>55</v>
      </c>
      <c r="C34" s="420">
        <v>4519730</v>
      </c>
    </row>
    <row r="35" spans="1:3" s="268" customFormat="1">
      <c r="A35" s="290">
        <v>29</v>
      </c>
      <c r="B35" s="289" t="s">
        <v>56</v>
      </c>
      <c r="C35" s="419">
        <f>SUM(C36:C40)</f>
        <v>0</v>
      </c>
    </row>
    <row r="36" spans="1:3" s="268" customFormat="1">
      <c r="A36" s="290">
        <v>30</v>
      </c>
      <c r="B36" s="284" t="s">
        <v>57</v>
      </c>
      <c r="C36" s="420">
        <v>0</v>
      </c>
    </row>
    <row r="37" spans="1:3" s="268" customFormat="1">
      <c r="A37" s="290">
        <v>31</v>
      </c>
      <c r="B37" s="285" t="s">
        <v>58</v>
      </c>
      <c r="C37" s="420">
        <v>0</v>
      </c>
    </row>
    <row r="38" spans="1:3" s="268" customFormat="1" ht="25.5">
      <c r="A38" s="290">
        <v>32</v>
      </c>
      <c r="B38" s="284" t="s">
        <v>59</v>
      </c>
      <c r="C38" s="420">
        <v>0</v>
      </c>
    </row>
    <row r="39" spans="1:3" s="268" customFormat="1" ht="25.5">
      <c r="A39" s="290">
        <v>33</v>
      </c>
      <c r="B39" s="284" t="s">
        <v>47</v>
      </c>
      <c r="C39" s="420">
        <v>0</v>
      </c>
    </row>
    <row r="40" spans="1:3" s="268" customFormat="1" ht="25.5">
      <c r="A40" s="290">
        <v>34</v>
      </c>
      <c r="B40" s="288" t="s">
        <v>60</v>
      </c>
      <c r="C40" s="420">
        <v>0</v>
      </c>
    </row>
    <row r="41" spans="1:3" s="268" customFormat="1">
      <c r="A41" s="290">
        <v>35</v>
      </c>
      <c r="B41" s="289" t="s">
        <v>25</v>
      </c>
      <c r="C41" s="419">
        <f>C30-C35</f>
        <v>4565384</v>
      </c>
    </row>
    <row r="42" spans="1:3" s="268" customFormat="1">
      <c r="A42" s="290"/>
      <c r="B42" s="291"/>
      <c r="C42" s="420"/>
    </row>
    <row r="43" spans="1:3" s="268" customFormat="1">
      <c r="A43" s="290">
        <v>36</v>
      </c>
      <c r="B43" s="293" t="s">
        <v>61</v>
      </c>
      <c r="C43" s="419">
        <f>SUM(C44:C46)</f>
        <v>113449575.66460414</v>
      </c>
    </row>
    <row r="44" spans="1:3" s="268" customFormat="1">
      <c r="A44" s="290">
        <v>37</v>
      </c>
      <c r="B44" s="281" t="s">
        <v>62</v>
      </c>
      <c r="C44" s="420">
        <v>96599577.680000007</v>
      </c>
    </row>
    <row r="45" spans="1:3" s="268" customFormat="1">
      <c r="A45" s="290">
        <v>38</v>
      </c>
      <c r="B45" s="281" t="s">
        <v>63</v>
      </c>
      <c r="C45" s="420">
        <v>0</v>
      </c>
    </row>
    <row r="46" spans="1:3" s="268" customFormat="1">
      <c r="A46" s="290">
        <v>39</v>
      </c>
      <c r="B46" s="281" t="s">
        <v>64</v>
      </c>
      <c r="C46" s="420">
        <v>16849997.984604131</v>
      </c>
    </row>
    <row r="47" spans="1:3" s="268" customFormat="1">
      <c r="A47" s="290">
        <v>40</v>
      </c>
      <c r="B47" s="293" t="s">
        <v>65</v>
      </c>
      <c r="C47" s="419">
        <f>SUM(C48:C51)</f>
        <v>0</v>
      </c>
    </row>
    <row r="48" spans="1:3" s="268" customFormat="1">
      <c r="A48" s="290">
        <v>41</v>
      </c>
      <c r="B48" s="284" t="s">
        <v>66</v>
      </c>
      <c r="C48" s="420">
        <v>0</v>
      </c>
    </row>
    <row r="49" spans="1:3" s="268" customFormat="1">
      <c r="A49" s="290">
        <v>42</v>
      </c>
      <c r="B49" s="285" t="s">
        <v>67</v>
      </c>
      <c r="C49" s="420">
        <v>0</v>
      </c>
    </row>
    <row r="50" spans="1:3" s="268" customFormat="1" ht="25.5">
      <c r="A50" s="290">
        <v>43</v>
      </c>
      <c r="B50" s="284" t="s">
        <v>68</v>
      </c>
      <c r="C50" s="420">
        <v>0</v>
      </c>
    </row>
    <row r="51" spans="1:3" s="268" customFormat="1" ht="25.5">
      <c r="A51" s="290">
        <v>44</v>
      </c>
      <c r="B51" s="284" t="s">
        <v>47</v>
      </c>
      <c r="C51" s="420">
        <v>0</v>
      </c>
    </row>
    <row r="52" spans="1:3" s="268" customFormat="1" ht="15.75" thickBot="1">
      <c r="A52" s="294">
        <v>45</v>
      </c>
      <c r="B52" s="295" t="s">
        <v>26</v>
      </c>
      <c r="C52" s="422">
        <f>C43-C47</f>
        <v>113449575.66460414</v>
      </c>
    </row>
    <row r="55" spans="1:3">
      <c r="B55" s="60"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zoomScaleNormal="100" workbookViewId="0">
      <selection activeCell="K32" sqref="K32"/>
    </sheetView>
  </sheetViews>
  <sheetFormatPr defaultColWidth="9.140625" defaultRowHeight="12.75"/>
  <cols>
    <col min="1" max="1" width="10.85546875" style="60" bestFit="1" customWidth="1"/>
    <col min="2" max="2" width="59" style="60" customWidth="1"/>
    <col min="3" max="3" width="16.7109375" style="60" bestFit="1" customWidth="1"/>
    <col min="4" max="4" width="22.140625" style="60" customWidth="1"/>
    <col min="5" max="16384" width="9.140625" style="60"/>
  </cols>
  <sheetData>
    <row r="1" spans="1:4">
      <c r="A1" s="79" t="s">
        <v>191</v>
      </c>
      <c r="B1" s="80" t="str">
        <f>Info!C2</f>
        <v>სს ”ლიბერთი ბანკი”</v>
      </c>
    </row>
    <row r="2" spans="1:4" s="209" customFormat="1" ht="15.75" customHeight="1">
      <c r="A2" s="209" t="s">
        <v>192</v>
      </c>
      <c r="B2" s="210">
        <f>'1. key ratios'!B2</f>
        <v>43738</v>
      </c>
    </row>
    <row r="3" spans="1:4" s="209" customFormat="1" ht="15.75" customHeight="1"/>
    <row r="4" spans="1:4" ht="13.5" thickBot="1">
      <c r="A4" s="70" t="s">
        <v>406</v>
      </c>
      <c r="B4" s="296" t="s">
        <v>407</v>
      </c>
    </row>
    <row r="5" spans="1:4" s="299" customFormat="1">
      <c r="A5" s="524" t="s">
        <v>408</v>
      </c>
      <c r="B5" s="525"/>
      <c r="C5" s="297" t="s">
        <v>409</v>
      </c>
      <c r="D5" s="298" t="s">
        <v>410</v>
      </c>
    </row>
    <row r="6" spans="1:4" s="303" customFormat="1">
      <c r="A6" s="300">
        <v>1</v>
      </c>
      <c r="B6" s="301" t="s">
        <v>411</v>
      </c>
      <c r="C6" s="301"/>
      <c r="D6" s="302"/>
    </row>
    <row r="7" spans="1:4" s="303" customFormat="1">
      <c r="A7" s="304" t="s">
        <v>412</v>
      </c>
      <c r="B7" s="305" t="s">
        <v>413</v>
      </c>
      <c r="C7" s="306">
        <v>4.4999999999999998E-2</v>
      </c>
      <c r="D7" s="423">
        <v>78343229.008090869</v>
      </c>
    </row>
    <row r="8" spans="1:4" s="303" customFormat="1">
      <c r="A8" s="304" t="s">
        <v>414</v>
      </c>
      <c r="B8" s="305" t="s">
        <v>415</v>
      </c>
      <c r="C8" s="307">
        <v>0.06</v>
      </c>
      <c r="D8" s="423">
        <v>104457638.67745449</v>
      </c>
    </row>
    <row r="9" spans="1:4" s="303" customFormat="1">
      <c r="A9" s="304" t="s">
        <v>416</v>
      </c>
      <c r="B9" s="305" t="s">
        <v>417</v>
      </c>
      <c r="C9" s="307">
        <v>0.08</v>
      </c>
      <c r="D9" s="423">
        <v>139276851.56993932</v>
      </c>
    </row>
    <row r="10" spans="1:4" s="303" customFormat="1">
      <c r="A10" s="300" t="s">
        <v>418</v>
      </c>
      <c r="B10" s="301" t="s">
        <v>419</v>
      </c>
      <c r="C10" s="308"/>
      <c r="D10" s="424"/>
    </row>
    <row r="11" spans="1:4" s="303" customFormat="1">
      <c r="A11" s="304" t="s">
        <v>420</v>
      </c>
      <c r="B11" s="305" t="s">
        <v>421</v>
      </c>
      <c r="C11" s="307">
        <v>2.5000000000000001E-2</v>
      </c>
      <c r="D11" s="423">
        <v>43524016.11560604</v>
      </c>
    </row>
    <row r="12" spans="1:4" s="303" customFormat="1">
      <c r="A12" s="304" t="s">
        <v>422</v>
      </c>
      <c r="B12" s="305" t="s">
        <v>423</v>
      </c>
      <c r="C12" s="307">
        <v>0</v>
      </c>
      <c r="D12" s="423">
        <v>0</v>
      </c>
    </row>
    <row r="13" spans="1:4" s="303" customFormat="1">
      <c r="A13" s="304" t="s">
        <v>424</v>
      </c>
      <c r="B13" s="305" t="s">
        <v>425</v>
      </c>
      <c r="C13" s="307">
        <v>6.0000000000000001E-3</v>
      </c>
      <c r="D13" s="423">
        <v>10445763.86774545</v>
      </c>
    </row>
    <row r="14" spans="1:4" s="303" customFormat="1">
      <c r="A14" s="300" t="s">
        <v>426</v>
      </c>
      <c r="B14" s="301" t="s">
        <v>481</v>
      </c>
      <c r="C14" s="309"/>
      <c r="D14" s="424"/>
    </row>
    <row r="15" spans="1:4" s="303" customFormat="1">
      <c r="A15" s="310" t="s">
        <v>429</v>
      </c>
      <c r="B15" s="305" t="s">
        <v>482</v>
      </c>
      <c r="C15" s="307">
        <v>1.45306461190211E-2</v>
      </c>
      <c r="D15" s="423">
        <v>25297283.034177706</v>
      </c>
    </row>
    <row r="16" spans="1:4" s="303" customFormat="1">
      <c r="A16" s="310" t="s">
        <v>430</v>
      </c>
      <c r="B16" s="305" t="s">
        <v>432</v>
      </c>
      <c r="C16" s="307">
        <v>1.9409784901374169E-2</v>
      </c>
      <c r="D16" s="423">
        <v>33791671.63391424</v>
      </c>
    </row>
    <row r="17" spans="1:6" s="303" customFormat="1">
      <c r="A17" s="310" t="s">
        <v>431</v>
      </c>
      <c r="B17" s="305" t="s">
        <v>479</v>
      </c>
      <c r="C17" s="307">
        <v>6.7687111796390906E-2</v>
      </c>
      <c r="D17" s="423">
        <v>117840597.78579783</v>
      </c>
    </row>
    <row r="18" spans="1:6" s="299" customFormat="1">
      <c r="A18" s="526" t="s">
        <v>480</v>
      </c>
      <c r="B18" s="527"/>
      <c r="C18" s="311" t="s">
        <v>409</v>
      </c>
      <c r="D18" s="425" t="s">
        <v>410</v>
      </c>
    </row>
    <row r="19" spans="1:6" s="303" customFormat="1">
      <c r="A19" s="312">
        <v>4</v>
      </c>
      <c r="B19" s="305" t="s">
        <v>24</v>
      </c>
      <c r="C19" s="307">
        <v>9.0530646119021091E-2</v>
      </c>
      <c r="D19" s="423">
        <v>157610292.02562004</v>
      </c>
    </row>
    <row r="20" spans="1:6" s="303" customFormat="1">
      <c r="A20" s="312">
        <v>5</v>
      </c>
      <c r="B20" s="305" t="s">
        <v>90</v>
      </c>
      <c r="C20" s="307">
        <v>0.11040978490137417</v>
      </c>
      <c r="D20" s="423">
        <v>192219090.29472023</v>
      </c>
    </row>
    <row r="21" spans="1:6" s="303" customFormat="1" ht="13.5" thickBot="1">
      <c r="A21" s="313" t="s">
        <v>427</v>
      </c>
      <c r="B21" s="314" t="s">
        <v>89</v>
      </c>
      <c r="C21" s="315">
        <v>0.17868711179639091</v>
      </c>
      <c r="D21" s="426">
        <v>311087229.33908862</v>
      </c>
    </row>
    <row r="22" spans="1:6">
      <c r="F22" s="7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F42" sqref="F42"/>
    </sheetView>
  </sheetViews>
  <sheetFormatPr defaultRowHeight="15"/>
  <cols>
    <col min="1" max="1" width="10.7109375" style="60" customWidth="1"/>
    <col min="2" max="2" width="91.85546875" style="60" customWidth="1"/>
    <col min="3" max="3" width="45.7109375" style="60" customWidth="1"/>
    <col min="4" max="4" width="30.28515625" style="60" customWidth="1"/>
    <col min="5" max="5" width="9.42578125" style="88" customWidth="1"/>
    <col min="6" max="16384" width="9.140625" style="88"/>
  </cols>
  <sheetData>
    <row r="1" spans="1:6">
      <c r="A1" s="79" t="s">
        <v>191</v>
      </c>
      <c r="B1" s="80" t="str">
        <f>Info!C2</f>
        <v>სს ”ლიბერთი ბანკი”</v>
      </c>
      <c r="E1" s="60"/>
      <c r="F1" s="60"/>
    </row>
    <row r="2" spans="1:6" s="209" customFormat="1" ht="15.75" customHeight="1">
      <c r="A2" s="209" t="s">
        <v>192</v>
      </c>
      <c r="B2" s="210">
        <f>'1. key ratios'!B2</f>
        <v>43738</v>
      </c>
    </row>
    <row r="3" spans="1:6" s="209" customFormat="1" ht="15.75" customHeight="1">
      <c r="A3" s="211"/>
    </row>
    <row r="4" spans="1:6" s="209" customFormat="1" ht="15.75" customHeight="1" thickBot="1">
      <c r="A4" s="209" t="s">
        <v>341</v>
      </c>
      <c r="B4" s="212" t="s">
        <v>273</v>
      </c>
      <c r="D4" s="213" t="s">
        <v>95</v>
      </c>
    </row>
    <row r="5" spans="1:6" ht="63" customHeight="1">
      <c r="A5" s="214" t="s">
        <v>27</v>
      </c>
      <c r="B5" s="215" t="s">
        <v>234</v>
      </c>
      <c r="C5" s="208" t="s">
        <v>240</v>
      </c>
      <c r="D5" s="216" t="s">
        <v>274</v>
      </c>
    </row>
    <row r="6" spans="1:6">
      <c r="A6" s="217">
        <v>1</v>
      </c>
      <c r="B6" s="218" t="s">
        <v>156</v>
      </c>
      <c r="C6" s="427">
        <v>197468735</v>
      </c>
      <c r="D6" s="219"/>
      <c r="E6" s="220"/>
    </row>
    <row r="7" spans="1:6">
      <c r="A7" s="217">
        <v>2</v>
      </c>
      <c r="B7" s="221" t="s">
        <v>157</v>
      </c>
      <c r="C7" s="428">
        <v>221473631</v>
      </c>
      <c r="D7" s="222"/>
      <c r="E7" s="220"/>
    </row>
    <row r="8" spans="1:6">
      <c r="A8" s="217">
        <v>3</v>
      </c>
      <c r="B8" s="221" t="s">
        <v>158</v>
      </c>
      <c r="C8" s="428">
        <v>86131877</v>
      </c>
      <c r="D8" s="222"/>
      <c r="E8" s="220"/>
    </row>
    <row r="9" spans="1:6">
      <c r="A9" s="217">
        <v>4</v>
      </c>
      <c r="B9" s="221" t="s">
        <v>187</v>
      </c>
      <c r="C9" s="428">
        <v>0</v>
      </c>
      <c r="D9" s="222"/>
      <c r="E9" s="220"/>
    </row>
    <row r="10" spans="1:6">
      <c r="A10" s="217">
        <v>5</v>
      </c>
      <c r="B10" s="221" t="s">
        <v>159</v>
      </c>
      <c r="C10" s="428">
        <v>145679574</v>
      </c>
      <c r="D10" s="222"/>
      <c r="E10" s="220"/>
    </row>
    <row r="11" spans="1:6">
      <c r="A11" s="217">
        <v>6.1</v>
      </c>
      <c r="B11" s="221" t="s">
        <v>160</v>
      </c>
      <c r="C11" s="429">
        <v>1201810707.9903159</v>
      </c>
      <c r="D11" s="223"/>
      <c r="E11" s="224"/>
    </row>
    <row r="12" spans="1:6">
      <c r="A12" s="217">
        <v>6.2</v>
      </c>
      <c r="B12" s="225" t="s">
        <v>161</v>
      </c>
      <c r="C12" s="429">
        <v>-87781438.001397327</v>
      </c>
      <c r="D12" s="223"/>
      <c r="E12" s="224"/>
    </row>
    <row r="13" spans="1:6" ht="15.75">
      <c r="A13" s="217" t="s">
        <v>376</v>
      </c>
      <c r="B13" s="226" t="s">
        <v>377</v>
      </c>
      <c r="C13" s="429">
        <v>16849997.984604131</v>
      </c>
      <c r="D13" s="464" t="s">
        <v>507</v>
      </c>
      <c r="E13" s="224"/>
    </row>
    <row r="14" spans="1:6">
      <c r="A14" s="217">
        <v>6</v>
      </c>
      <c r="B14" s="221" t="s">
        <v>162</v>
      </c>
      <c r="C14" s="430">
        <f>C11+C12</f>
        <v>1114029269.9889185</v>
      </c>
      <c r="D14" s="223"/>
      <c r="E14" s="220"/>
    </row>
    <row r="15" spans="1:6">
      <c r="A15" s="217">
        <v>7</v>
      </c>
      <c r="B15" s="221" t="s">
        <v>163</v>
      </c>
      <c r="C15" s="428">
        <v>13245554</v>
      </c>
      <c r="D15" s="222"/>
      <c r="E15" s="220"/>
    </row>
    <row r="16" spans="1:6">
      <c r="A16" s="217">
        <v>8</v>
      </c>
      <c r="B16" s="221" t="s">
        <v>164</v>
      </c>
      <c r="C16" s="428">
        <v>54770</v>
      </c>
      <c r="D16" s="222"/>
      <c r="E16" s="220"/>
    </row>
    <row r="17" spans="1:5">
      <c r="A17" s="217">
        <v>9</v>
      </c>
      <c r="B17" s="221" t="s">
        <v>165</v>
      </c>
      <c r="C17" s="428">
        <v>106733</v>
      </c>
      <c r="D17" s="222"/>
      <c r="E17" s="220"/>
    </row>
    <row r="18" spans="1:5" ht="15.75">
      <c r="A18" s="217">
        <v>9.1</v>
      </c>
      <c r="B18" s="226" t="s">
        <v>249</v>
      </c>
      <c r="C18" s="429">
        <v>106733</v>
      </c>
      <c r="D18" s="464" t="s">
        <v>508</v>
      </c>
      <c r="E18" s="220"/>
    </row>
    <row r="19" spans="1:5">
      <c r="A19" s="217">
        <v>9.1999999999999993</v>
      </c>
      <c r="B19" s="226" t="s">
        <v>239</v>
      </c>
      <c r="C19" s="429">
        <v>0</v>
      </c>
      <c r="D19" s="222"/>
      <c r="E19" s="220"/>
    </row>
    <row r="20" spans="1:5">
      <c r="A20" s="217">
        <v>9.3000000000000007</v>
      </c>
      <c r="B20" s="226" t="s">
        <v>238</v>
      </c>
      <c r="C20" s="429">
        <v>0</v>
      </c>
      <c r="D20" s="222"/>
      <c r="E20" s="220"/>
    </row>
    <row r="21" spans="1:5">
      <c r="A21" s="217">
        <v>10</v>
      </c>
      <c r="B21" s="221" t="s">
        <v>166</v>
      </c>
      <c r="C21" s="428">
        <v>196250781</v>
      </c>
      <c r="D21" s="222"/>
      <c r="E21" s="220"/>
    </row>
    <row r="22" spans="1:5" ht="15.75">
      <c r="A22" s="217">
        <v>10.1</v>
      </c>
      <c r="B22" s="226" t="s">
        <v>237</v>
      </c>
      <c r="C22" s="428">
        <v>45954729.090000004</v>
      </c>
      <c r="D22" s="464" t="s">
        <v>349</v>
      </c>
      <c r="E22" s="220"/>
    </row>
    <row r="23" spans="1:5">
      <c r="A23" s="217">
        <v>11</v>
      </c>
      <c r="B23" s="227" t="s">
        <v>167</v>
      </c>
      <c r="C23" s="431">
        <v>99923334</v>
      </c>
      <c r="D23" s="228"/>
      <c r="E23" s="220"/>
    </row>
    <row r="24" spans="1:5">
      <c r="A24" s="217">
        <v>12</v>
      </c>
      <c r="B24" s="229" t="s">
        <v>168</v>
      </c>
      <c r="C24" s="432">
        <f>SUM(C6:C10,C14:C17,C21,C23)</f>
        <v>2074364258.9889185</v>
      </c>
      <c r="D24" s="230"/>
      <c r="E24" s="231"/>
    </row>
    <row r="25" spans="1:5">
      <c r="A25" s="217">
        <v>13</v>
      </c>
      <c r="B25" s="221" t="s">
        <v>169</v>
      </c>
      <c r="C25" s="433">
        <v>39748594</v>
      </c>
      <c r="D25" s="232"/>
      <c r="E25" s="220"/>
    </row>
    <row r="26" spans="1:5">
      <c r="A26" s="217">
        <v>14</v>
      </c>
      <c r="B26" s="221" t="s">
        <v>170</v>
      </c>
      <c r="C26" s="428">
        <v>607745068.94464159</v>
      </c>
      <c r="D26" s="222"/>
      <c r="E26" s="220"/>
    </row>
    <row r="27" spans="1:5">
      <c r="A27" s="217">
        <v>15</v>
      </c>
      <c r="B27" s="221" t="s">
        <v>171</v>
      </c>
      <c r="C27" s="428">
        <v>301308090.10817999</v>
      </c>
      <c r="D27" s="222"/>
      <c r="E27" s="220"/>
    </row>
    <row r="28" spans="1:5">
      <c r="A28" s="217">
        <v>16</v>
      </c>
      <c r="B28" s="221" t="s">
        <v>172</v>
      </c>
      <c r="C28" s="428">
        <v>647872324.39909387</v>
      </c>
      <c r="D28" s="222"/>
      <c r="E28" s="220"/>
    </row>
    <row r="29" spans="1:5">
      <c r="A29" s="217">
        <v>17</v>
      </c>
      <c r="B29" s="221" t="s">
        <v>173</v>
      </c>
      <c r="C29" s="428">
        <v>0</v>
      </c>
      <c r="D29" s="222"/>
      <c r="E29" s="220"/>
    </row>
    <row r="30" spans="1:5">
      <c r="A30" s="217">
        <v>18</v>
      </c>
      <c r="B30" s="221" t="s">
        <v>174</v>
      </c>
      <c r="C30" s="428">
        <v>0</v>
      </c>
      <c r="D30" s="222"/>
      <c r="E30" s="220"/>
    </row>
    <row r="31" spans="1:5">
      <c r="A31" s="217">
        <v>19</v>
      </c>
      <c r="B31" s="221" t="s">
        <v>175</v>
      </c>
      <c r="C31" s="428">
        <v>6320303</v>
      </c>
      <c r="D31" s="222"/>
      <c r="E31" s="220"/>
    </row>
    <row r="32" spans="1:5">
      <c r="A32" s="217">
        <v>20</v>
      </c>
      <c r="B32" s="221" t="s">
        <v>97</v>
      </c>
      <c r="C32" s="428">
        <v>76035153</v>
      </c>
      <c r="D32" s="222"/>
      <c r="E32" s="220"/>
    </row>
    <row r="33" spans="1:5">
      <c r="A33" s="217">
        <v>20.100000000000001</v>
      </c>
      <c r="B33" s="233" t="s">
        <v>375</v>
      </c>
      <c r="C33" s="431">
        <v>-65054.050600000002</v>
      </c>
      <c r="D33" s="228"/>
      <c r="E33" s="220"/>
    </row>
    <row r="34" spans="1:5">
      <c r="A34" s="217">
        <v>21</v>
      </c>
      <c r="B34" s="227" t="s">
        <v>176</v>
      </c>
      <c r="C34" s="431">
        <v>102439135</v>
      </c>
      <c r="D34" s="228"/>
      <c r="E34" s="220"/>
    </row>
    <row r="35" spans="1:5" ht="15.75">
      <c r="A35" s="217">
        <v>21.1</v>
      </c>
      <c r="B35" s="233" t="s">
        <v>236</v>
      </c>
      <c r="C35" s="434">
        <v>96599577.680000007</v>
      </c>
      <c r="D35" s="464" t="s">
        <v>510</v>
      </c>
      <c r="E35" s="220"/>
    </row>
    <row r="36" spans="1:5">
      <c r="A36" s="217">
        <v>22</v>
      </c>
      <c r="B36" s="229" t="s">
        <v>177</v>
      </c>
      <c r="C36" s="432">
        <f>SUM(C25:C32)+C34</f>
        <v>1781468668.4519155</v>
      </c>
      <c r="D36" s="230"/>
      <c r="E36" s="231"/>
    </row>
    <row r="37" spans="1:5" ht="15.75">
      <c r="A37" s="217">
        <v>23</v>
      </c>
      <c r="B37" s="227" t="s">
        <v>178</v>
      </c>
      <c r="C37" s="428">
        <v>54628743</v>
      </c>
      <c r="D37" s="463" t="s">
        <v>501</v>
      </c>
      <c r="E37" s="220"/>
    </row>
    <row r="38" spans="1:5" ht="15.75">
      <c r="A38" s="217">
        <v>24</v>
      </c>
      <c r="B38" s="227" t="s">
        <v>179</v>
      </c>
      <c r="C38" s="428">
        <v>61391</v>
      </c>
      <c r="D38" s="463" t="s">
        <v>502</v>
      </c>
      <c r="E38" s="220"/>
    </row>
    <row r="39" spans="1:5" ht="15.75">
      <c r="A39" s="217">
        <v>25</v>
      </c>
      <c r="B39" s="227" t="s">
        <v>235</v>
      </c>
      <c r="C39" s="428">
        <v>-10154020</v>
      </c>
      <c r="D39" s="463" t="s">
        <v>511</v>
      </c>
      <c r="E39" s="220"/>
    </row>
    <row r="40" spans="1:5" ht="15.75">
      <c r="A40" s="217">
        <v>26</v>
      </c>
      <c r="B40" s="227" t="s">
        <v>181</v>
      </c>
      <c r="C40" s="428">
        <v>39651986</v>
      </c>
      <c r="D40" s="463" t="s">
        <v>503</v>
      </c>
      <c r="E40" s="220"/>
    </row>
    <row r="41" spans="1:5" ht="15.75">
      <c r="A41" s="217">
        <v>27</v>
      </c>
      <c r="B41" s="227" t="s">
        <v>182</v>
      </c>
      <c r="C41" s="428">
        <v>1694028</v>
      </c>
      <c r="D41" s="463" t="s">
        <v>504</v>
      </c>
      <c r="E41" s="220"/>
    </row>
    <row r="42" spans="1:5" ht="15.75">
      <c r="A42" s="217">
        <v>28</v>
      </c>
      <c r="B42" s="227" t="s">
        <v>183</v>
      </c>
      <c r="C42" s="428">
        <v>178837861</v>
      </c>
      <c r="D42" s="463" t="s">
        <v>505</v>
      </c>
      <c r="E42" s="220"/>
    </row>
    <row r="43" spans="1:5" ht="15.75">
      <c r="A43" s="217">
        <v>29</v>
      </c>
      <c r="B43" s="227" t="s">
        <v>36</v>
      </c>
      <c r="C43" s="428">
        <v>28175602</v>
      </c>
      <c r="D43" s="463" t="s">
        <v>506</v>
      </c>
      <c r="E43" s="220"/>
    </row>
    <row r="44" spans="1:5" ht="15.75" thickBot="1">
      <c r="A44" s="234">
        <v>30</v>
      </c>
      <c r="B44" s="235" t="s">
        <v>184</v>
      </c>
      <c r="C44" s="435">
        <f>SUM(C37:C43)</f>
        <v>292895591</v>
      </c>
      <c r="D44" s="236"/>
      <c r="E44" s="231"/>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zoomScaleSheetLayoutView="80" workbookViewId="0">
      <pane xSplit="2" ySplit="7" topLeftCell="C8" activePane="bottomRight" state="frozen"/>
      <selection pane="topRight" activeCell="C1" sqref="C1"/>
      <selection pane="bottomLeft" activeCell="A8" sqref="A8"/>
      <selection pane="bottomRight" activeCell="E31" sqref="E31"/>
    </sheetView>
  </sheetViews>
  <sheetFormatPr defaultColWidth="9.140625" defaultRowHeight="12.75"/>
  <cols>
    <col min="1" max="1" width="9.5703125" style="60" customWidth="1"/>
    <col min="2" max="2" width="87.28515625" style="60" customWidth="1"/>
    <col min="3" max="3" width="13.5703125" style="60" customWidth="1"/>
    <col min="4" max="4" width="12.7109375" style="60" bestFit="1" customWidth="1"/>
    <col min="5" max="5" width="13.28515625" style="60" customWidth="1"/>
    <col min="6" max="6" width="12.7109375" style="60" bestFit="1" customWidth="1"/>
    <col min="7" max="7" width="13.7109375" style="60" customWidth="1"/>
    <col min="8" max="8" width="12.7109375" style="60" bestFit="1" customWidth="1"/>
    <col min="9" max="9" width="12.7109375" style="60" customWidth="1"/>
    <col min="10" max="10" width="12.7109375" style="60" bestFit="1" customWidth="1"/>
    <col min="11" max="11" width="14.140625" style="60" customWidth="1"/>
    <col min="12" max="12" width="12.7109375" style="60" bestFit="1" customWidth="1"/>
    <col min="13" max="13" width="14.28515625" style="60" customWidth="1"/>
    <col min="14" max="14" width="12.7109375" style="60" bestFit="1" customWidth="1"/>
    <col min="15" max="15" width="13.140625" style="60" customWidth="1"/>
    <col min="16" max="16" width="12.7109375" style="60" bestFit="1" customWidth="1"/>
    <col min="17" max="17" width="12.140625" style="60" customWidth="1"/>
    <col min="18" max="18" width="12.7109375" style="60" bestFit="1" customWidth="1"/>
    <col min="19" max="19" width="19.28515625" style="60" customWidth="1"/>
    <col min="20" max="16384" width="9.140625" style="128"/>
  </cols>
  <sheetData>
    <row r="1" spans="1:19">
      <c r="A1" s="60" t="s">
        <v>191</v>
      </c>
      <c r="B1" s="60" t="str">
        <f>Info!C2</f>
        <v>სს ”ლიბერთი ბანკი”</v>
      </c>
    </row>
    <row r="2" spans="1:19">
      <c r="A2" s="60" t="s">
        <v>192</v>
      </c>
      <c r="B2" s="61">
        <f>'1. key ratios'!B2</f>
        <v>43738</v>
      </c>
    </row>
    <row r="4" spans="1:19" ht="39" thickBot="1">
      <c r="A4" s="273" t="s">
        <v>342</v>
      </c>
      <c r="B4" s="316" t="s">
        <v>365</v>
      </c>
    </row>
    <row r="5" spans="1:19">
      <c r="A5" s="317"/>
      <c r="B5" s="318"/>
      <c r="C5" s="319" t="s">
        <v>0</v>
      </c>
      <c r="D5" s="319" t="s">
        <v>1</v>
      </c>
      <c r="E5" s="319" t="s">
        <v>2</v>
      </c>
      <c r="F5" s="319" t="s">
        <v>3</v>
      </c>
      <c r="G5" s="319" t="s">
        <v>4</v>
      </c>
      <c r="H5" s="319" t="s">
        <v>5</v>
      </c>
      <c r="I5" s="319" t="s">
        <v>241</v>
      </c>
      <c r="J5" s="319" t="s">
        <v>242</v>
      </c>
      <c r="K5" s="319" t="s">
        <v>243</v>
      </c>
      <c r="L5" s="319" t="s">
        <v>244</v>
      </c>
      <c r="M5" s="319" t="s">
        <v>245</v>
      </c>
      <c r="N5" s="319" t="s">
        <v>246</v>
      </c>
      <c r="O5" s="319" t="s">
        <v>352</v>
      </c>
      <c r="P5" s="319" t="s">
        <v>353</v>
      </c>
      <c r="Q5" s="319" t="s">
        <v>354</v>
      </c>
      <c r="R5" s="320" t="s">
        <v>355</v>
      </c>
      <c r="S5" s="321" t="s">
        <v>356</v>
      </c>
    </row>
    <row r="6" spans="1:19" ht="45" customHeight="1">
      <c r="A6" s="322"/>
      <c r="B6" s="532" t="s">
        <v>357</v>
      </c>
      <c r="C6" s="530">
        <v>0</v>
      </c>
      <c r="D6" s="531"/>
      <c r="E6" s="530">
        <v>0.2</v>
      </c>
      <c r="F6" s="531"/>
      <c r="G6" s="530">
        <v>0.35</v>
      </c>
      <c r="H6" s="531"/>
      <c r="I6" s="530">
        <v>0.5</v>
      </c>
      <c r="J6" s="531"/>
      <c r="K6" s="530">
        <v>0.75</v>
      </c>
      <c r="L6" s="531"/>
      <c r="M6" s="530">
        <v>1</v>
      </c>
      <c r="N6" s="531"/>
      <c r="O6" s="530">
        <v>1.5</v>
      </c>
      <c r="P6" s="531"/>
      <c r="Q6" s="530">
        <v>2.5</v>
      </c>
      <c r="R6" s="531"/>
      <c r="S6" s="528" t="s">
        <v>254</v>
      </c>
    </row>
    <row r="7" spans="1:19" ht="43.5" customHeight="1">
      <c r="A7" s="322"/>
      <c r="B7" s="533"/>
      <c r="C7" s="323" t="s">
        <v>350</v>
      </c>
      <c r="D7" s="323" t="s">
        <v>351</v>
      </c>
      <c r="E7" s="323" t="s">
        <v>350</v>
      </c>
      <c r="F7" s="323" t="s">
        <v>351</v>
      </c>
      <c r="G7" s="323" t="s">
        <v>350</v>
      </c>
      <c r="H7" s="323" t="s">
        <v>351</v>
      </c>
      <c r="I7" s="323" t="s">
        <v>350</v>
      </c>
      <c r="J7" s="323" t="s">
        <v>351</v>
      </c>
      <c r="K7" s="323" t="s">
        <v>350</v>
      </c>
      <c r="L7" s="323" t="s">
        <v>351</v>
      </c>
      <c r="M7" s="323" t="s">
        <v>350</v>
      </c>
      <c r="N7" s="323" t="s">
        <v>351</v>
      </c>
      <c r="O7" s="323" t="s">
        <v>350</v>
      </c>
      <c r="P7" s="323" t="s">
        <v>351</v>
      </c>
      <c r="Q7" s="323" t="s">
        <v>350</v>
      </c>
      <c r="R7" s="323" t="s">
        <v>351</v>
      </c>
      <c r="S7" s="529"/>
    </row>
    <row r="8" spans="1:19" s="327" customFormat="1">
      <c r="A8" s="324">
        <v>1</v>
      </c>
      <c r="B8" s="325" t="s">
        <v>219</v>
      </c>
      <c r="C8" s="436">
        <v>255967688.70000002</v>
      </c>
      <c r="D8" s="436">
        <v>0</v>
      </c>
      <c r="E8" s="436">
        <v>0</v>
      </c>
      <c r="F8" s="437">
        <v>0</v>
      </c>
      <c r="G8" s="436">
        <v>0</v>
      </c>
      <c r="H8" s="436">
        <v>0</v>
      </c>
      <c r="I8" s="436">
        <v>0</v>
      </c>
      <c r="J8" s="436">
        <v>0</v>
      </c>
      <c r="K8" s="436">
        <v>0</v>
      </c>
      <c r="L8" s="436">
        <v>0</v>
      </c>
      <c r="M8" s="436">
        <v>124631508.01890999</v>
      </c>
      <c r="N8" s="436">
        <v>0</v>
      </c>
      <c r="O8" s="436">
        <v>0</v>
      </c>
      <c r="P8" s="436">
        <v>0</v>
      </c>
      <c r="Q8" s="436">
        <v>0</v>
      </c>
      <c r="R8" s="437">
        <v>0</v>
      </c>
      <c r="S8" s="326">
        <f>$C$6*SUM(C8:D8)+$E$6*SUM(E8:F8)+$G$6*SUM(G8:H8)+$I$6*SUM(I8:J8)+$K$6*SUM(K8:L8)+$M$6*SUM(M8:N8)+$O$6*SUM(O8:P8)+$Q$6*SUM(Q8:R8)</f>
        <v>124631508.01890999</v>
      </c>
    </row>
    <row r="9" spans="1:19" s="327" customFormat="1">
      <c r="A9" s="324">
        <v>2</v>
      </c>
      <c r="B9" s="325" t="s">
        <v>220</v>
      </c>
      <c r="C9" s="436">
        <v>0</v>
      </c>
      <c r="D9" s="436">
        <v>0</v>
      </c>
      <c r="E9" s="436">
        <v>0</v>
      </c>
      <c r="F9" s="436">
        <v>0</v>
      </c>
      <c r="G9" s="436">
        <v>0</v>
      </c>
      <c r="H9" s="436">
        <v>0</v>
      </c>
      <c r="I9" s="436">
        <v>0</v>
      </c>
      <c r="J9" s="436">
        <v>0</v>
      </c>
      <c r="K9" s="436">
        <v>0</v>
      </c>
      <c r="L9" s="436">
        <v>0</v>
      </c>
      <c r="M9" s="436">
        <v>0</v>
      </c>
      <c r="N9" s="436">
        <v>0</v>
      </c>
      <c r="O9" s="436">
        <v>0</v>
      </c>
      <c r="P9" s="436">
        <v>0</v>
      </c>
      <c r="Q9" s="436">
        <v>0</v>
      </c>
      <c r="R9" s="437">
        <v>0</v>
      </c>
      <c r="S9" s="326">
        <f t="shared" ref="S9:S21" si="0">$C$6*SUM(C9:D9)+$E$6*SUM(E9:F9)+$G$6*SUM(G9:H9)+$I$6*SUM(I9:J9)+$K$6*SUM(K9:L9)+$M$6*SUM(M9:N9)+$O$6*SUM(O9:P9)+$Q$6*SUM(Q9:R9)</f>
        <v>0</v>
      </c>
    </row>
    <row r="10" spans="1:19" s="327" customFormat="1">
      <c r="A10" s="324">
        <v>3</v>
      </c>
      <c r="B10" s="325" t="s">
        <v>221</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7">
        <v>0</v>
      </c>
      <c r="S10" s="326">
        <f t="shared" si="0"/>
        <v>0</v>
      </c>
    </row>
    <row r="11" spans="1:19" s="327" customFormat="1">
      <c r="A11" s="324">
        <v>4</v>
      </c>
      <c r="B11" s="325" t="s">
        <v>222</v>
      </c>
      <c r="C11" s="436">
        <v>0</v>
      </c>
      <c r="D11" s="436">
        <v>0</v>
      </c>
      <c r="E11" s="436">
        <v>0</v>
      </c>
      <c r="F11" s="436">
        <v>0</v>
      </c>
      <c r="G11" s="436">
        <v>0</v>
      </c>
      <c r="H11" s="436">
        <v>0</v>
      </c>
      <c r="I11" s="436">
        <v>0</v>
      </c>
      <c r="J11" s="436">
        <v>0</v>
      </c>
      <c r="K11" s="436">
        <v>0</v>
      </c>
      <c r="L11" s="436">
        <v>0</v>
      </c>
      <c r="M11" s="436">
        <v>0</v>
      </c>
      <c r="N11" s="436">
        <v>0</v>
      </c>
      <c r="O11" s="436">
        <v>0</v>
      </c>
      <c r="P11" s="436">
        <v>0</v>
      </c>
      <c r="Q11" s="436">
        <v>0</v>
      </c>
      <c r="R11" s="437">
        <v>0</v>
      </c>
      <c r="S11" s="326">
        <f t="shared" si="0"/>
        <v>0</v>
      </c>
    </row>
    <row r="12" spans="1:19" s="327" customFormat="1">
      <c r="A12" s="324">
        <v>5</v>
      </c>
      <c r="B12" s="325" t="s">
        <v>223</v>
      </c>
      <c r="C12" s="436">
        <v>0</v>
      </c>
      <c r="D12" s="436">
        <v>0</v>
      </c>
      <c r="E12" s="436">
        <v>0</v>
      </c>
      <c r="F12" s="436">
        <v>0</v>
      </c>
      <c r="G12" s="436">
        <v>0</v>
      </c>
      <c r="H12" s="436">
        <v>0</v>
      </c>
      <c r="I12" s="436">
        <v>0</v>
      </c>
      <c r="J12" s="436">
        <v>0</v>
      </c>
      <c r="K12" s="436">
        <v>0</v>
      </c>
      <c r="L12" s="436">
        <v>0</v>
      </c>
      <c r="M12" s="436">
        <v>0</v>
      </c>
      <c r="N12" s="436">
        <v>0</v>
      </c>
      <c r="O12" s="436">
        <v>0</v>
      </c>
      <c r="P12" s="436">
        <v>0</v>
      </c>
      <c r="Q12" s="436">
        <v>0</v>
      </c>
      <c r="R12" s="437">
        <v>0</v>
      </c>
      <c r="S12" s="326">
        <f t="shared" si="0"/>
        <v>0</v>
      </c>
    </row>
    <row r="13" spans="1:19" s="327" customFormat="1">
      <c r="A13" s="324">
        <v>6</v>
      </c>
      <c r="B13" s="325" t="s">
        <v>224</v>
      </c>
      <c r="C13" s="436">
        <v>29925000</v>
      </c>
      <c r="D13" s="436">
        <v>0</v>
      </c>
      <c r="E13" s="436">
        <v>84934229.322339311</v>
      </c>
      <c r="F13" s="436">
        <v>0</v>
      </c>
      <c r="G13" s="436">
        <v>0</v>
      </c>
      <c r="H13" s="436">
        <v>0</v>
      </c>
      <c r="I13" s="436">
        <v>376160.22750400001</v>
      </c>
      <c r="J13" s="436">
        <v>0</v>
      </c>
      <c r="K13" s="436">
        <v>0</v>
      </c>
      <c r="L13" s="436">
        <v>0</v>
      </c>
      <c r="M13" s="436">
        <v>6291664.7919679992</v>
      </c>
      <c r="N13" s="436">
        <v>0</v>
      </c>
      <c r="O13" s="436">
        <v>0</v>
      </c>
      <c r="P13" s="436">
        <v>0</v>
      </c>
      <c r="Q13" s="436">
        <v>0</v>
      </c>
      <c r="R13" s="437">
        <v>0</v>
      </c>
      <c r="S13" s="326">
        <f t="shared" si="0"/>
        <v>23466590.770187862</v>
      </c>
    </row>
    <row r="14" spans="1:19" s="327" customFormat="1">
      <c r="A14" s="324">
        <v>7</v>
      </c>
      <c r="B14" s="325" t="s">
        <v>74</v>
      </c>
      <c r="C14" s="436">
        <v>0</v>
      </c>
      <c r="D14" s="436">
        <v>0</v>
      </c>
      <c r="E14" s="436">
        <v>0</v>
      </c>
      <c r="F14" s="436">
        <v>0</v>
      </c>
      <c r="G14" s="436">
        <v>0</v>
      </c>
      <c r="H14" s="436">
        <v>0</v>
      </c>
      <c r="I14" s="436">
        <v>4351275.6449999996</v>
      </c>
      <c r="J14" s="436">
        <v>0</v>
      </c>
      <c r="K14" s="436">
        <v>0</v>
      </c>
      <c r="L14" s="436">
        <v>0</v>
      </c>
      <c r="M14" s="436">
        <v>425302420.85709691</v>
      </c>
      <c r="N14" s="436">
        <v>11704000.688648</v>
      </c>
      <c r="O14" s="436">
        <v>0</v>
      </c>
      <c r="P14" s="436">
        <v>0</v>
      </c>
      <c r="Q14" s="436">
        <v>0</v>
      </c>
      <c r="R14" s="437">
        <v>0</v>
      </c>
      <c r="S14" s="326">
        <f t="shared" si="0"/>
        <v>439182059.36824489</v>
      </c>
    </row>
    <row r="15" spans="1:19" s="327" customFormat="1">
      <c r="A15" s="324">
        <v>8</v>
      </c>
      <c r="B15" s="325" t="s">
        <v>75</v>
      </c>
      <c r="C15" s="436">
        <v>0</v>
      </c>
      <c r="D15" s="436">
        <v>0</v>
      </c>
      <c r="E15" s="436">
        <v>0</v>
      </c>
      <c r="F15" s="436">
        <v>0</v>
      </c>
      <c r="G15" s="436">
        <v>0</v>
      </c>
      <c r="H15" s="436">
        <v>0</v>
      </c>
      <c r="I15" s="436">
        <v>0</v>
      </c>
      <c r="J15" s="436">
        <v>0</v>
      </c>
      <c r="K15" s="436">
        <v>582418735.02950823</v>
      </c>
      <c r="L15" s="436">
        <v>15014919.404999934</v>
      </c>
      <c r="M15" s="436">
        <v>0</v>
      </c>
      <c r="N15" s="436">
        <v>0</v>
      </c>
      <c r="O15" s="436">
        <v>0</v>
      </c>
      <c r="P15" s="436">
        <v>0</v>
      </c>
      <c r="Q15" s="436">
        <v>0</v>
      </c>
      <c r="R15" s="437">
        <v>0</v>
      </c>
      <c r="S15" s="326">
        <f t="shared" si="0"/>
        <v>448075240.82588112</v>
      </c>
    </row>
    <row r="16" spans="1:19" s="327" customFormat="1">
      <c r="A16" s="324">
        <v>9</v>
      </c>
      <c r="B16" s="325" t="s">
        <v>76</v>
      </c>
      <c r="C16" s="436">
        <v>0</v>
      </c>
      <c r="D16" s="436">
        <v>0</v>
      </c>
      <c r="E16" s="436">
        <v>0</v>
      </c>
      <c r="F16" s="436">
        <v>0</v>
      </c>
      <c r="G16" s="436">
        <v>59457464.153309897</v>
      </c>
      <c r="H16" s="436">
        <v>0</v>
      </c>
      <c r="I16" s="436">
        <v>0</v>
      </c>
      <c r="J16" s="436">
        <v>0</v>
      </c>
      <c r="K16" s="436">
        <v>0</v>
      </c>
      <c r="L16" s="436">
        <v>0</v>
      </c>
      <c r="M16" s="436">
        <v>0</v>
      </c>
      <c r="N16" s="436">
        <v>0</v>
      </c>
      <c r="O16" s="436">
        <v>0</v>
      </c>
      <c r="P16" s="436">
        <v>0</v>
      </c>
      <c r="Q16" s="436">
        <v>0</v>
      </c>
      <c r="R16" s="437">
        <v>0</v>
      </c>
      <c r="S16" s="326">
        <f t="shared" si="0"/>
        <v>20810112.453658462</v>
      </c>
    </row>
    <row r="17" spans="1:19" s="327" customFormat="1">
      <c r="A17" s="324">
        <v>10</v>
      </c>
      <c r="B17" s="325" t="s">
        <v>70</v>
      </c>
      <c r="C17" s="436">
        <v>0</v>
      </c>
      <c r="D17" s="436">
        <v>0</v>
      </c>
      <c r="E17" s="436">
        <v>0</v>
      </c>
      <c r="F17" s="436">
        <v>0</v>
      </c>
      <c r="G17" s="436">
        <v>0</v>
      </c>
      <c r="H17" s="436">
        <v>0</v>
      </c>
      <c r="I17" s="436">
        <v>176228.565</v>
      </c>
      <c r="J17" s="436">
        <v>0</v>
      </c>
      <c r="K17" s="436">
        <v>0</v>
      </c>
      <c r="L17" s="436">
        <v>0</v>
      </c>
      <c r="M17" s="436">
        <v>2897067.8429999999</v>
      </c>
      <c r="N17" s="436">
        <v>0</v>
      </c>
      <c r="O17" s="436">
        <v>1057508.4080000001</v>
      </c>
      <c r="P17" s="436">
        <v>0</v>
      </c>
      <c r="Q17" s="436">
        <v>0</v>
      </c>
      <c r="R17" s="437">
        <v>0</v>
      </c>
      <c r="S17" s="326">
        <f t="shared" si="0"/>
        <v>4571444.7375000007</v>
      </c>
    </row>
    <row r="18" spans="1:19" s="327" customFormat="1">
      <c r="A18" s="324">
        <v>11</v>
      </c>
      <c r="B18" s="325" t="s">
        <v>71</v>
      </c>
      <c r="C18" s="436">
        <v>0</v>
      </c>
      <c r="D18" s="436">
        <v>0</v>
      </c>
      <c r="E18" s="436">
        <v>0</v>
      </c>
      <c r="F18" s="436">
        <v>0</v>
      </c>
      <c r="G18" s="436">
        <v>0</v>
      </c>
      <c r="H18" s="436">
        <v>0</v>
      </c>
      <c r="I18" s="436">
        <v>0</v>
      </c>
      <c r="J18" s="436">
        <v>0</v>
      </c>
      <c r="K18" s="436">
        <v>0</v>
      </c>
      <c r="L18" s="436">
        <v>0</v>
      </c>
      <c r="M18" s="436">
        <v>16909223.2782575</v>
      </c>
      <c r="N18" s="436">
        <v>0</v>
      </c>
      <c r="O18" s="436">
        <v>55665265.427029796</v>
      </c>
      <c r="P18" s="436">
        <v>0</v>
      </c>
      <c r="Q18" s="436">
        <v>1736605</v>
      </c>
      <c r="R18" s="437">
        <v>0</v>
      </c>
      <c r="S18" s="326">
        <f t="shared" si="0"/>
        <v>104748633.9188022</v>
      </c>
    </row>
    <row r="19" spans="1:19" s="327" customFormat="1">
      <c r="A19" s="324">
        <v>12</v>
      </c>
      <c r="B19" s="325" t="s">
        <v>72</v>
      </c>
      <c r="C19" s="436">
        <v>0</v>
      </c>
      <c r="D19" s="436">
        <v>0</v>
      </c>
      <c r="E19" s="436">
        <v>0</v>
      </c>
      <c r="F19" s="436">
        <v>0</v>
      </c>
      <c r="G19" s="436">
        <v>0</v>
      </c>
      <c r="H19" s="436">
        <v>0</v>
      </c>
      <c r="I19" s="436">
        <v>0</v>
      </c>
      <c r="J19" s="436">
        <v>0</v>
      </c>
      <c r="K19" s="436">
        <v>0</v>
      </c>
      <c r="L19" s="436">
        <v>0</v>
      </c>
      <c r="M19" s="436">
        <v>0</v>
      </c>
      <c r="N19" s="436">
        <v>0</v>
      </c>
      <c r="O19" s="436">
        <v>0</v>
      </c>
      <c r="P19" s="436">
        <v>0</v>
      </c>
      <c r="Q19" s="436">
        <v>0</v>
      </c>
      <c r="R19" s="437">
        <v>0</v>
      </c>
      <c r="S19" s="326">
        <f t="shared" si="0"/>
        <v>0</v>
      </c>
    </row>
    <row r="20" spans="1:19" s="327" customFormat="1">
      <c r="A20" s="324">
        <v>13</v>
      </c>
      <c r="B20" s="325" t="s">
        <v>73</v>
      </c>
      <c r="C20" s="436">
        <v>0</v>
      </c>
      <c r="D20" s="436">
        <v>0</v>
      </c>
      <c r="E20" s="436">
        <v>0</v>
      </c>
      <c r="F20" s="436">
        <v>0</v>
      </c>
      <c r="G20" s="436">
        <v>0</v>
      </c>
      <c r="H20" s="436">
        <v>0</v>
      </c>
      <c r="I20" s="436">
        <v>0</v>
      </c>
      <c r="J20" s="436">
        <v>0</v>
      </c>
      <c r="K20" s="436">
        <v>0</v>
      </c>
      <c r="L20" s="436">
        <v>0</v>
      </c>
      <c r="M20" s="436">
        <v>0</v>
      </c>
      <c r="N20" s="436">
        <v>0</v>
      </c>
      <c r="O20" s="436">
        <v>0</v>
      </c>
      <c r="P20" s="436">
        <v>0</v>
      </c>
      <c r="Q20" s="436">
        <v>0</v>
      </c>
      <c r="R20" s="437">
        <v>0</v>
      </c>
      <c r="S20" s="326">
        <f t="shared" si="0"/>
        <v>0</v>
      </c>
    </row>
    <row r="21" spans="1:19" s="327" customFormat="1">
      <c r="A21" s="324">
        <v>14</v>
      </c>
      <c r="B21" s="325" t="s">
        <v>252</v>
      </c>
      <c r="C21" s="436">
        <v>196977579.38499999</v>
      </c>
      <c r="D21" s="436">
        <v>0</v>
      </c>
      <c r="E21" s="436">
        <v>1561325.91</v>
      </c>
      <c r="F21" s="436">
        <v>0</v>
      </c>
      <c r="G21" s="436">
        <v>0</v>
      </c>
      <c r="H21" s="436">
        <v>0</v>
      </c>
      <c r="I21" s="436">
        <v>0</v>
      </c>
      <c r="J21" s="436">
        <v>0</v>
      </c>
      <c r="K21" s="436">
        <v>0</v>
      </c>
      <c r="L21" s="436">
        <v>0</v>
      </c>
      <c r="M21" s="436">
        <v>198306797.25000006</v>
      </c>
      <c r="N21" s="436">
        <v>0</v>
      </c>
      <c r="O21" s="436">
        <v>0</v>
      </c>
      <c r="P21" s="436">
        <v>0</v>
      </c>
      <c r="Q21" s="436">
        <v>0</v>
      </c>
      <c r="R21" s="437">
        <v>0</v>
      </c>
      <c r="S21" s="326">
        <f t="shared" si="0"/>
        <v>198619062.43200007</v>
      </c>
    </row>
    <row r="22" spans="1:19" ht="13.5" thickBot="1">
      <c r="A22" s="328"/>
      <c r="B22" s="329" t="s">
        <v>69</v>
      </c>
      <c r="C22" s="438">
        <f>SUM(C8:C21)</f>
        <v>482870268.08500004</v>
      </c>
      <c r="D22" s="438">
        <f t="shared" ref="D22:S22" si="1">SUM(D8:D21)</f>
        <v>0</v>
      </c>
      <c r="E22" s="438">
        <f t="shared" si="1"/>
        <v>86495555.232339308</v>
      </c>
      <c r="F22" s="438">
        <f t="shared" si="1"/>
        <v>0</v>
      </c>
      <c r="G22" s="438">
        <f t="shared" si="1"/>
        <v>59457464.153309897</v>
      </c>
      <c r="H22" s="438">
        <f t="shared" si="1"/>
        <v>0</v>
      </c>
      <c r="I22" s="438">
        <f t="shared" si="1"/>
        <v>4903664.437504</v>
      </c>
      <c r="J22" s="438">
        <f t="shared" si="1"/>
        <v>0</v>
      </c>
      <c r="K22" s="438">
        <f t="shared" si="1"/>
        <v>582418735.02950823</v>
      </c>
      <c r="L22" s="438">
        <f t="shared" si="1"/>
        <v>15014919.404999934</v>
      </c>
      <c r="M22" s="438">
        <f t="shared" si="1"/>
        <v>774338682.03923249</v>
      </c>
      <c r="N22" s="438">
        <f t="shared" si="1"/>
        <v>11704000.688648</v>
      </c>
      <c r="O22" s="438">
        <f t="shared" si="1"/>
        <v>56722773.835029796</v>
      </c>
      <c r="P22" s="438">
        <f t="shared" si="1"/>
        <v>0</v>
      </c>
      <c r="Q22" s="438">
        <f t="shared" si="1"/>
        <v>1736605</v>
      </c>
      <c r="R22" s="438">
        <f t="shared" si="1"/>
        <v>0</v>
      </c>
      <c r="S22" s="439">
        <f t="shared" si="1"/>
        <v>1364104652.5251846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zoomScaleSheetLayoutView="100" workbookViewId="0">
      <pane xSplit="2" ySplit="6" topLeftCell="R7" activePane="bottomRight" state="frozen"/>
      <selection activeCell="C12" sqref="C12"/>
      <selection pane="topRight" activeCell="C12" sqref="C12"/>
      <selection pane="bottomLeft" activeCell="C12" sqref="C12"/>
      <selection pane="bottomRight" activeCell="X11" sqref="X11"/>
    </sheetView>
  </sheetViews>
  <sheetFormatPr defaultColWidth="9.140625" defaultRowHeight="12.75"/>
  <cols>
    <col min="1" max="1" width="10.5703125" style="60" bestFit="1" customWidth="1"/>
    <col min="2" max="2" width="72.85546875" style="60" customWidth="1"/>
    <col min="3" max="3" width="18.28515625" style="60" customWidth="1"/>
    <col min="4" max="4" width="16.140625" style="60" customWidth="1"/>
    <col min="5" max="5" width="25.140625" style="60" customWidth="1"/>
    <col min="6" max="6" width="22" style="60" customWidth="1"/>
    <col min="7" max="7" width="22.28515625" style="60" customWidth="1"/>
    <col min="8" max="8" width="20.85546875" style="60" customWidth="1"/>
    <col min="9" max="9" width="18" style="60" customWidth="1"/>
    <col min="10" max="10" width="16" style="60" customWidth="1"/>
    <col min="11" max="11" width="14.5703125" style="60" customWidth="1"/>
    <col min="12" max="12" width="13.85546875" style="60" customWidth="1"/>
    <col min="13" max="13" width="16.28515625" style="60" customWidth="1"/>
    <col min="14" max="14" width="16.5703125" style="60" customWidth="1"/>
    <col min="15" max="15" width="15.85546875" style="60" customWidth="1"/>
    <col min="16" max="16" width="16.42578125" style="60" customWidth="1"/>
    <col min="17" max="17" width="18.140625" style="60" customWidth="1"/>
    <col min="18" max="18" width="16" style="60" customWidth="1"/>
    <col min="19" max="19" width="24.28515625" style="60" customWidth="1"/>
    <col min="20" max="20" width="14.140625" style="60" customWidth="1"/>
    <col min="21" max="21" width="15.85546875" style="60" customWidth="1"/>
    <col min="22" max="22" width="15.28515625" style="60" customWidth="1"/>
    <col min="23" max="16384" width="9.140625" style="128"/>
  </cols>
  <sheetData>
    <row r="1" spans="1:22">
      <c r="A1" s="60" t="s">
        <v>191</v>
      </c>
      <c r="B1" s="60" t="str">
        <f>Info!C2</f>
        <v>სს ”ლიბერთი ბანკი”</v>
      </c>
    </row>
    <row r="2" spans="1:22">
      <c r="A2" s="60" t="s">
        <v>192</v>
      </c>
      <c r="B2" s="61">
        <f>'1. key ratios'!B2</f>
        <v>43738</v>
      </c>
    </row>
    <row r="4" spans="1:22" ht="26.25" thickBot="1">
      <c r="A4" s="60" t="s">
        <v>343</v>
      </c>
      <c r="B4" s="330" t="s">
        <v>366</v>
      </c>
      <c r="V4" s="213" t="s">
        <v>95</v>
      </c>
    </row>
    <row r="5" spans="1:22">
      <c r="A5" s="331"/>
      <c r="B5" s="332"/>
      <c r="C5" s="534" t="s">
        <v>201</v>
      </c>
      <c r="D5" s="535"/>
      <c r="E5" s="535"/>
      <c r="F5" s="535"/>
      <c r="G5" s="535"/>
      <c r="H5" s="535"/>
      <c r="I5" s="535"/>
      <c r="J5" s="535"/>
      <c r="K5" s="535"/>
      <c r="L5" s="536"/>
      <c r="M5" s="534" t="s">
        <v>202</v>
      </c>
      <c r="N5" s="535"/>
      <c r="O5" s="535"/>
      <c r="P5" s="535"/>
      <c r="Q5" s="535"/>
      <c r="R5" s="535"/>
      <c r="S5" s="536"/>
      <c r="T5" s="539" t="s">
        <v>364</v>
      </c>
      <c r="U5" s="539" t="s">
        <v>363</v>
      </c>
      <c r="V5" s="537" t="s">
        <v>203</v>
      </c>
    </row>
    <row r="6" spans="1:22" s="273" customFormat="1" ht="180" customHeight="1">
      <c r="A6" s="263"/>
      <c r="B6" s="333"/>
      <c r="C6" s="334" t="s">
        <v>204</v>
      </c>
      <c r="D6" s="335" t="s">
        <v>205</v>
      </c>
      <c r="E6" s="336" t="s">
        <v>206</v>
      </c>
      <c r="F6" s="337" t="s">
        <v>358</v>
      </c>
      <c r="G6" s="335" t="s">
        <v>207</v>
      </c>
      <c r="H6" s="335" t="s">
        <v>208</v>
      </c>
      <c r="I6" s="335" t="s">
        <v>209</v>
      </c>
      <c r="J6" s="335" t="s">
        <v>251</v>
      </c>
      <c r="K6" s="335" t="s">
        <v>210</v>
      </c>
      <c r="L6" s="338" t="s">
        <v>211</v>
      </c>
      <c r="M6" s="334" t="s">
        <v>212</v>
      </c>
      <c r="N6" s="335" t="s">
        <v>213</v>
      </c>
      <c r="O6" s="335" t="s">
        <v>214</v>
      </c>
      <c r="P6" s="335" t="s">
        <v>215</v>
      </c>
      <c r="Q6" s="335" t="s">
        <v>216</v>
      </c>
      <c r="R6" s="335" t="s">
        <v>217</v>
      </c>
      <c r="S6" s="338" t="s">
        <v>218</v>
      </c>
      <c r="T6" s="540"/>
      <c r="U6" s="540"/>
      <c r="V6" s="538"/>
    </row>
    <row r="7" spans="1:22" s="327" customFormat="1">
      <c r="A7" s="339">
        <v>1</v>
      </c>
      <c r="B7" s="340" t="s">
        <v>219</v>
      </c>
      <c r="C7" s="440">
        <v>0</v>
      </c>
      <c r="D7" s="436">
        <v>0</v>
      </c>
      <c r="E7" s="436">
        <v>0</v>
      </c>
      <c r="F7" s="436">
        <v>0</v>
      </c>
      <c r="G7" s="436">
        <v>0</v>
      </c>
      <c r="H7" s="436">
        <v>0</v>
      </c>
      <c r="I7" s="436">
        <v>0</v>
      </c>
      <c r="J7" s="436">
        <v>0</v>
      </c>
      <c r="K7" s="436">
        <v>0</v>
      </c>
      <c r="L7" s="441">
        <v>0</v>
      </c>
      <c r="M7" s="440">
        <v>0</v>
      </c>
      <c r="N7" s="436">
        <v>0</v>
      </c>
      <c r="O7" s="436">
        <v>0</v>
      </c>
      <c r="P7" s="436">
        <v>0</v>
      </c>
      <c r="Q7" s="436">
        <v>0</v>
      </c>
      <c r="R7" s="436">
        <v>0</v>
      </c>
      <c r="S7" s="441">
        <v>0</v>
      </c>
      <c r="T7" s="442">
        <v>0</v>
      </c>
      <c r="U7" s="443">
        <v>0</v>
      </c>
      <c r="V7" s="446">
        <f>SUM(C7:S7)</f>
        <v>0</v>
      </c>
    </row>
    <row r="8" spans="1:22" s="327" customFormat="1">
      <c r="A8" s="339">
        <v>2</v>
      </c>
      <c r="B8" s="340" t="s">
        <v>220</v>
      </c>
      <c r="C8" s="440">
        <v>0</v>
      </c>
      <c r="D8" s="436">
        <v>0</v>
      </c>
      <c r="E8" s="436">
        <v>0</v>
      </c>
      <c r="F8" s="436">
        <v>0</v>
      </c>
      <c r="G8" s="436">
        <v>0</v>
      </c>
      <c r="H8" s="436">
        <v>0</v>
      </c>
      <c r="I8" s="436">
        <v>0</v>
      </c>
      <c r="J8" s="436">
        <v>0</v>
      </c>
      <c r="K8" s="436">
        <v>0</v>
      </c>
      <c r="L8" s="441">
        <v>0</v>
      </c>
      <c r="M8" s="440">
        <v>0</v>
      </c>
      <c r="N8" s="436">
        <v>0</v>
      </c>
      <c r="O8" s="436">
        <v>0</v>
      </c>
      <c r="P8" s="436">
        <v>0</v>
      </c>
      <c r="Q8" s="436">
        <v>0</v>
      </c>
      <c r="R8" s="436">
        <v>0</v>
      </c>
      <c r="S8" s="441">
        <v>0</v>
      </c>
      <c r="T8" s="443">
        <v>0</v>
      </c>
      <c r="U8" s="443">
        <v>0</v>
      </c>
      <c r="V8" s="446">
        <f t="shared" ref="V8:V20" si="0">SUM(C8:S8)</f>
        <v>0</v>
      </c>
    </row>
    <row r="9" spans="1:22" s="327" customFormat="1">
      <c r="A9" s="339">
        <v>3</v>
      </c>
      <c r="B9" s="340" t="s">
        <v>221</v>
      </c>
      <c r="C9" s="440">
        <v>0</v>
      </c>
      <c r="D9" s="436">
        <v>0</v>
      </c>
      <c r="E9" s="436">
        <v>0</v>
      </c>
      <c r="F9" s="436">
        <v>0</v>
      </c>
      <c r="G9" s="436">
        <v>0</v>
      </c>
      <c r="H9" s="436">
        <v>0</v>
      </c>
      <c r="I9" s="436">
        <v>0</v>
      </c>
      <c r="J9" s="436">
        <v>0</v>
      </c>
      <c r="K9" s="436">
        <v>0</v>
      </c>
      <c r="L9" s="441">
        <v>0</v>
      </c>
      <c r="M9" s="440">
        <v>0</v>
      </c>
      <c r="N9" s="436">
        <v>0</v>
      </c>
      <c r="O9" s="436">
        <v>0</v>
      </c>
      <c r="P9" s="436">
        <v>0</v>
      </c>
      <c r="Q9" s="436">
        <v>0</v>
      </c>
      <c r="R9" s="436">
        <v>0</v>
      </c>
      <c r="S9" s="441">
        <v>0</v>
      </c>
      <c r="T9" s="443">
        <v>0</v>
      </c>
      <c r="U9" s="443">
        <v>0</v>
      </c>
      <c r="V9" s="446">
        <f>SUM(C9:S9)</f>
        <v>0</v>
      </c>
    </row>
    <row r="10" spans="1:22" s="327" customFormat="1">
      <c r="A10" s="339">
        <v>4</v>
      </c>
      <c r="B10" s="340" t="s">
        <v>222</v>
      </c>
      <c r="C10" s="440">
        <v>0</v>
      </c>
      <c r="D10" s="436">
        <v>0</v>
      </c>
      <c r="E10" s="436">
        <v>0</v>
      </c>
      <c r="F10" s="436">
        <v>0</v>
      </c>
      <c r="G10" s="436">
        <v>0</v>
      </c>
      <c r="H10" s="436">
        <v>0</v>
      </c>
      <c r="I10" s="436">
        <v>0</v>
      </c>
      <c r="J10" s="436">
        <v>0</v>
      </c>
      <c r="K10" s="436">
        <v>0</v>
      </c>
      <c r="L10" s="441">
        <v>0</v>
      </c>
      <c r="M10" s="440">
        <v>0</v>
      </c>
      <c r="N10" s="436">
        <v>0</v>
      </c>
      <c r="O10" s="436">
        <v>0</v>
      </c>
      <c r="P10" s="436">
        <v>0</v>
      </c>
      <c r="Q10" s="436">
        <v>0</v>
      </c>
      <c r="R10" s="436">
        <v>0</v>
      </c>
      <c r="S10" s="441">
        <v>0</v>
      </c>
      <c r="T10" s="443">
        <v>0</v>
      </c>
      <c r="U10" s="443">
        <v>0</v>
      </c>
      <c r="V10" s="446">
        <f t="shared" si="0"/>
        <v>0</v>
      </c>
    </row>
    <row r="11" spans="1:22" s="327" customFormat="1">
      <c r="A11" s="339">
        <v>5</v>
      </c>
      <c r="B11" s="340" t="s">
        <v>223</v>
      </c>
      <c r="C11" s="440">
        <v>0</v>
      </c>
      <c r="D11" s="436">
        <v>0</v>
      </c>
      <c r="E11" s="436">
        <v>0</v>
      </c>
      <c r="F11" s="436">
        <v>0</v>
      </c>
      <c r="G11" s="436">
        <v>0</v>
      </c>
      <c r="H11" s="436">
        <v>0</v>
      </c>
      <c r="I11" s="436">
        <v>0</v>
      </c>
      <c r="J11" s="436">
        <v>0</v>
      </c>
      <c r="K11" s="436">
        <v>0</v>
      </c>
      <c r="L11" s="441">
        <v>0</v>
      </c>
      <c r="M11" s="440">
        <v>0</v>
      </c>
      <c r="N11" s="436">
        <v>0</v>
      </c>
      <c r="O11" s="436">
        <v>0</v>
      </c>
      <c r="P11" s="436">
        <v>0</v>
      </c>
      <c r="Q11" s="436">
        <v>0</v>
      </c>
      <c r="R11" s="436">
        <v>0</v>
      </c>
      <c r="S11" s="441">
        <v>0</v>
      </c>
      <c r="T11" s="443">
        <v>0</v>
      </c>
      <c r="U11" s="443">
        <v>0</v>
      </c>
      <c r="V11" s="446">
        <f t="shared" si="0"/>
        <v>0</v>
      </c>
    </row>
    <row r="12" spans="1:22" s="327" customFormat="1">
      <c r="A12" s="339">
        <v>6</v>
      </c>
      <c r="B12" s="340" t="s">
        <v>224</v>
      </c>
      <c r="C12" s="440">
        <v>0</v>
      </c>
      <c r="D12" s="436">
        <v>0</v>
      </c>
      <c r="E12" s="436">
        <v>0</v>
      </c>
      <c r="F12" s="436">
        <v>0</v>
      </c>
      <c r="G12" s="436">
        <v>0</v>
      </c>
      <c r="H12" s="436">
        <v>0</v>
      </c>
      <c r="I12" s="436">
        <v>0</v>
      </c>
      <c r="J12" s="436">
        <v>0</v>
      </c>
      <c r="K12" s="436">
        <v>0</v>
      </c>
      <c r="L12" s="441">
        <v>0</v>
      </c>
      <c r="M12" s="440">
        <v>0</v>
      </c>
      <c r="N12" s="436">
        <v>0</v>
      </c>
      <c r="O12" s="436">
        <v>0</v>
      </c>
      <c r="P12" s="436">
        <v>0</v>
      </c>
      <c r="Q12" s="436">
        <v>0</v>
      </c>
      <c r="R12" s="436">
        <v>0</v>
      </c>
      <c r="S12" s="441">
        <v>0</v>
      </c>
      <c r="T12" s="443">
        <v>0</v>
      </c>
      <c r="U12" s="443">
        <v>0</v>
      </c>
      <c r="V12" s="446">
        <f t="shared" si="0"/>
        <v>0</v>
      </c>
    </row>
    <row r="13" spans="1:22" s="327" customFormat="1">
      <c r="A13" s="339">
        <v>7</v>
      </c>
      <c r="B13" s="340" t="s">
        <v>74</v>
      </c>
      <c r="C13" s="440">
        <v>0</v>
      </c>
      <c r="D13" s="436">
        <v>25830948.996875897</v>
      </c>
      <c r="E13" s="436">
        <v>0</v>
      </c>
      <c r="F13" s="436">
        <v>0</v>
      </c>
      <c r="G13" s="436">
        <v>0</v>
      </c>
      <c r="H13" s="436">
        <v>0</v>
      </c>
      <c r="I13" s="436">
        <v>0</v>
      </c>
      <c r="J13" s="436">
        <v>0</v>
      </c>
      <c r="K13" s="436">
        <v>0</v>
      </c>
      <c r="L13" s="441">
        <v>0</v>
      </c>
      <c r="M13" s="440">
        <v>0</v>
      </c>
      <c r="N13" s="436">
        <v>0</v>
      </c>
      <c r="O13" s="436">
        <v>0</v>
      </c>
      <c r="P13" s="436">
        <v>0</v>
      </c>
      <c r="Q13" s="436">
        <v>0</v>
      </c>
      <c r="R13" s="436">
        <v>0</v>
      </c>
      <c r="S13" s="441">
        <v>0</v>
      </c>
      <c r="T13" s="443">
        <v>22214082.465227917</v>
      </c>
      <c r="U13" s="443">
        <v>3616866.5316479998</v>
      </c>
      <c r="V13" s="446">
        <f t="shared" si="0"/>
        <v>25830948.996875897</v>
      </c>
    </row>
    <row r="14" spans="1:22" s="327" customFormat="1">
      <c r="A14" s="339">
        <v>8</v>
      </c>
      <c r="B14" s="340" t="s">
        <v>75</v>
      </c>
      <c r="C14" s="440">
        <v>0</v>
      </c>
      <c r="D14" s="436">
        <v>1444795.9124999999</v>
      </c>
      <c r="E14" s="436">
        <v>0</v>
      </c>
      <c r="F14" s="436">
        <v>0</v>
      </c>
      <c r="G14" s="436">
        <v>0</v>
      </c>
      <c r="H14" s="436">
        <v>0</v>
      </c>
      <c r="I14" s="436">
        <v>0</v>
      </c>
      <c r="J14" s="436">
        <v>0</v>
      </c>
      <c r="K14" s="436">
        <v>0</v>
      </c>
      <c r="L14" s="441">
        <v>0</v>
      </c>
      <c r="M14" s="440">
        <v>0</v>
      </c>
      <c r="N14" s="436">
        <v>0</v>
      </c>
      <c r="O14" s="436">
        <v>0</v>
      </c>
      <c r="P14" s="436">
        <v>0</v>
      </c>
      <c r="Q14" s="436">
        <v>0</v>
      </c>
      <c r="R14" s="436">
        <v>0</v>
      </c>
      <c r="S14" s="441">
        <v>0</v>
      </c>
      <c r="T14" s="443">
        <v>1444795.9124999999</v>
      </c>
      <c r="U14" s="443">
        <v>0</v>
      </c>
      <c r="V14" s="446">
        <f t="shared" si="0"/>
        <v>1444795.9124999999</v>
      </c>
    </row>
    <row r="15" spans="1:22" s="327" customFormat="1">
      <c r="A15" s="339">
        <v>9</v>
      </c>
      <c r="B15" s="340" t="s">
        <v>76</v>
      </c>
      <c r="C15" s="440">
        <v>0</v>
      </c>
      <c r="D15" s="436">
        <v>0</v>
      </c>
      <c r="E15" s="436">
        <v>0</v>
      </c>
      <c r="F15" s="436">
        <v>0</v>
      </c>
      <c r="G15" s="436">
        <v>0</v>
      </c>
      <c r="H15" s="436">
        <v>0</v>
      </c>
      <c r="I15" s="436">
        <v>0</v>
      </c>
      <c r="J15" s="436">
        <v>0</v>
      </c>
      <c r="K15" s="436">
        <v>0</v>
      </c>
      <c r="L15" s="441">
        <v>0</v>
      </c>
      <c r="M15" s="440">
        <v>0</v>
      </c>
      <c r="N15" s="436">
        <v>0</v>
      </c>
      <c r="O15" s="436">
        <v>0</v>
      </c>
      <c r="P15" s="436">
        <v>0</v>
      </c>
      <c r="Q15" s="436">
        <v>0</v>
      </c>
      <c r="R15" s="436">
        <v>0</v>
      </c>
      <c r="S15" s="441">
        <v>0</v>
      </c>
      <c r="T15" s="443">
        <v>0</v>
      </c>
      <c r="U15" s="443">
        <v>0</v>
      </c>
      <c r="V15" s="446">
        <f t="shared" si="0"/>
        <v>0</v>
      </c>
    </row>
    <row r="16" spans="1:22" s="327" customFormat="1">
      <c r="A16" s="339">
        <v>10</v>
      </c>
      <c r="B16" s="340" t="s">
        <v>70</v>
      </c>
      <c r="C16" s="440">
        <v>0</v>
      </c>
      <c r="D16" s="436">
        <v>377619.79499999998</v>
      </c>
      <c r="E16" s="436">
        <v>0</v>
      </c>
      <c r="F16" s="436">
        <v>0</v>
      </c>
      <c r="G16" s="436">
        <v>0</v>
      </c>
      <c r="H16" s="436">
        <v>0</v>
      </c>
      <c r="I16" s="436">
        <v>0</v>
      </c>
      <c r="J16" s="436">
        <v>0</v>
      </c>
      <c r="K16" s="436">
        <v>0</v>
      </c>
      <c r="L16" s="441">
        <v>0</v>
      </c>
      <c r="M16" s="440">
        <v>0</v>
      </c>
      <c r="N16" s="436">
        <v>0</v>
      </c>
      <c r="O16" s="436">
        <v>0</v>
      </c>
      <c r="P16" s="436">
        <v>0</v>
      </c>
      <c r="Q16" s="436">
        <v>0</v>
      </c>
      <c r="R16" s="436">
        <v>0</v>
      </c>
      <c r="S16" s="441">
        <v>0</v>
      </c>
      <c r="T16" s="443">
        <v>377619.79499999998</v>
      </c>
      <c r="U16" s="443">
        <v>0</v>
      </c>
      <c r="V16" s="446">
        <f t="shared" si="0"/>
        <v>377619.79499999998</v>
      </c>
    </row>
    <row r="17" spans="1:22" s="327" customFormat="1">
      <c r="A17" s="339">
        <v>11</v>
      </c>
      <c r="B17" s="340" t="s">
        <v>71</v>
      </c>
      <c r="C17" s="440">
        <v>0</v>
      </c>
      <c r="D17" s="436">
        <v>105952.89</v>
      </c>
      <c r="E17" s="436">
        <v>0</v>
      </c>
      <c r="F17" s="436">
        <v>0</v>
      </c>
      <c r="G17" s="436">
        <v>0</v>
      </c>
      <c r="H17" s="436">
        <v>0</v>
      </c>
      <c r="I17" s="436">
        <v>0</v>
      </c>
      <c r="J17" s="436">
        <v>0</v>
      </c>
      <c r="K17" s="436">
        <v>0</v>
      </c>
      <c r="L17" s="441">
        <v>0</v>
      </c>
      <c r="M17" s="440">
        <v>0</v>
      </c>
      <c r="N17" s="436">
        <v>0</v>
      </c>
      <c r="O17" s="436">
        <v>0</v>
      </c>
      <c r="P17" s="436">
        <v>0</v>
      </c>
      <c r="Q17" s="436">
        <v>0</v>
      </c>
      <c r="R17" s="436">
        <v>0</v>
      </c>
      <c r="S17" s="441">
        <v>0</v>
      </c>
      <c r="T17" s="443">
        <v>105952.89</v>
      </c>
      <c r="U17" s="443">
        <v>0</v>
      </c>
      <c r="V17" s="446">
        <f t="shared" si="0"/>
        <v>105952.89</v>
      </c>
    </row>
    <row r="18" spans="1:22" s="327" customFormat="1">
      <c r="A18" s="339">
        <v>12</v>
      </c>
      <c r="B18" s="340" t="s">
        <v>72</v>
      </c>
      <c r="C18" s="440">
        <v>0</v>
      </c>
      <c r="D18" s="436">
        <v>0</v>
      </c>
      <c r="E18" s="436">
        <v>0</v>
      </c>
      <c r="F18" s="436">
        <v>0</v>
      </c>
      <c r="G18" s="436">
        <v>0</v>
      </c>
      <c r="H18" s="436">
        <v>0</v>
      </c>
      <c r="I18" s="436">
        <v>0</v>
      </c>
      <c r="J18" s="436">
        <v>0</v>
      </c>
      <c r="K18" s="436">
        <v>0</v>
      </c>
      <c r="L18" s="441">
        <v>0</v>
      </c>
      <c r="M18" s="440">
        <v>0</v>
      </c>
      <c r="N18" s="436">
        <v>0</v>
      </c>
      <c r="O18" s="436">
        <v>0</v>
      </c>
      <c r="P18" s="436">
        <v>0</v>
      </c>
      <c r="Q18" s="436">
        <v>0</v>
      </c>
      <c r="R18" s="436">
        <v>0</v>
      </c>
      <c r="S18" s="441">
        <v>0</v>
      </c>
      <c r="T18" s="443">
        <v>0</v>
      </c>
      <c r="U18" s="443">
        <v>0</v>
      </c>
      <c r="V18" s="446">
        <f t="shared" si="0"/>
        <v>0</v>
      </c>
    </row>
    <row r="19" spans="1:22" s="327" customFormat="1">
      <c r="A19" s="339">
        <v>13</v>
      </c>
      <c r="B19" s="340" t="s">
        <v>73</v>
      </c>
      <c r="C19" s="440">
        <v>0</v>
      </c>
      <c r="D19" s="436">
        <v>0</v>
      </c>
      <c r="E19" s="436">
        <v>0</v>
      </c>
      <c r="F19" s="436">
        <v>0</v>
      </c>
      <c r="G19" s="436">
        <v>0</v>
      </c>
      <c r="H19" s="436">
        <v>0</v>
      </c>
      <c r="I19" s="436">
        <v>0</v>
      </c>
      <c r="J19" s="436">
        <v>0</v>
      </c>
      <c r="K19" s="436">
        <v>0</v>
      </c>
      <c r="L19" s="441">
        <v>0</v>
      </c>
      <c r="M19" s="440">
        <v>0</v>
      </c>
      <c r="N19" s="436">
        <v>0</v>
      </c>
      <c r="O19" s="436">
        <v>0</v>
      </c>
      <c r="P19" s="436">
        <v>0</v>
      </c>
      <c r="Q19" s="436">
        <v>0</v>
      </c>
      <c r="R19" s="436">
        <v>0</v>
      </c>
      <c r="S19" s="441">
        <v>0</v>
      </c>
      <c r="T19" s="443">
        <v>0</v>
      </c>
      <c r="U19" s="443">
        <v>0</v>
      </c>
      <c r="V19" s="446">
        <f t="shared" si="0"/>
        <v>0</v>
      </c>
    </row>
    <row r="20" spans="1:22" s="327" customFormat="1">
      <c r="A20" s="339">
        <v>14</v>
      </c>
      <c r="B20" s="340" t="s">
        <v>252</v>
      </c>
      <c r="C20" s="440">
        <v>0</v>
      </c>
      <c r="D20" s="436">
        <v>0</v>
      </c>
      <c r="E20" s="436">
        <v>0</v>
      </c>
      <c r="F20" s="436">
        <v>0</v>
      </c>
      <c r="G20" s="436">
        <v>0</v>
      </c>
      <c r="H20" s="436">
        <v>0</v>
      </c>
      <c r="I20" s="436">
        <v>0</v>
      </c>
      <c r="J20" s="436">
        <v>0</v>
      </c>
      <c r="K20" s="436">
        <v>0</v>
      </c>
      <c r="L20" s="441">
        <v>0</v>
      </c>
      <c r="M20" s="440">
        <v>0</v>
      </c>
      <c r="N20" s="436">
        <v>0</v>
      </c>
      <c r="O20" s="436">
        <v>0</v>
      </c>
      <c r="P20" s="436">
        <v>0</v>
      </c>
      <c r="Q20" s="436">
        <v>0</v>
      </c>
      <c r="R20" s="436">
        <v>0</v>
      </c>
      <c r="S20" s="441">
        <v>0</v>
      </c>
      <c r="T20" s="443">
        <v>0</v>
      </c>
      <c r="U20" s="443">
        <v>0</v>
      </c>
      <c r="V20" s="446">
        <f t="shared" si="0"/>
        <v>0</v>
      </c>
    </row>
    <row r="21" spans="1:22" ht="13.5" thickBot="1">
      <c r="A21" s="328"/>
      <c r="B21" s="341" t="s">
        <v>69</v>
      </c>
      <c r="C21" s="444">
        <f>SUM(C7:C20)</f>
        <v>0</v>
      </c>
      <c r="D21" s="438">
        <f t="shared" ref="D21:V21" si="1">SUM(D7:D20)</f>
        <v>27759317.594375901</v>
      </c>
      <c r="E21" s="438">
        <f t="shared" si="1"/>
        <v>0</v>
      </c>
      <c r="F21" s="438">
        <f t="shared" si="1"/>
        <v>0</v>
      </c>
      <c r="G21" s="438">
        <f t="shared" si="1"/>
        <v>0</v>
      </c>
      <c r="H21" s="438">
        <f t="shared" si="1"/>
        <v>0</v>
      </c>
      <c r="I21" s="438">
        <f t="shared" si="1"/>
        <v>0</v>
      </c>
      <c r="J21" s="438">
        <f t="shared" si="1"/>
        <v>0</v>
      </c>
      <c r="K21" s="438">
        <f t="shared" si="1"/>
        <v>0</v>
      </c>
      <c r="L21" s="439">
        <f t="shared" si="1"/>
        <v>0</v>
      </c>
      <c r="M21" s="444">
        <f t="shared" si="1"/>
        <v>0</v>
      </c>
      <c r="N21" s="438">
        <f t="shared" si="1"/>
        <v>0</v>
      </c>
      <c r="O21" s="438">
        <f t="shared" si="1"/>
        <v>0</v>
      </c>
      <c r="P21" s="438">
        <f t="shared" si="1"/>
        <v>0</v>
      </c>
      <c r="Q21" s="438">
        <f t="shared" si="1"/>
        <v>0</v>
      </c>
      <c r="R21" s="438">
        <f t="shared" si="1"/>
        <v>0</v>
      </c>
      <c r="S21" s="439">
        <f t="shared" si="1"/>
        <v>0</v>
      </c>
      <c r="T21" s="439">
        <f>SUM(T7:T20)</f>
        <v>24142451.062727921</v>
      </c>
      <c r="U21" s="439">
        <f t="shared" si="1"/>
        <v>3616866.5316479998</v>
      </c>
      <c r="V21" s="445">
        <f t="shared" si="1"/>
        <v>27759317.594375901</v>
      </c>
    </row>
    <row r="22" spans="1:22">
      <c r="U22" s="467"/>
    </row>
    <row r="24" spans="1:22">
      <c r="A24" s="83"/>
      <c r="B24" s="83"/>
      <c r="C24" s="342"/>
      <c r="D24" s="342"/>
      <c r="E24" s="342"/>
    </row>
    <row r="25" spans="1:22">
      <c r="A25" s="343"/>
      <c r="B25" s="343"/>
      <c r="C25" s="83"/>
      <c r="D25" s="342"/>
      <c r="E25" s="342"/>
    </row>
    <row r="26" spans="1:22">
      <c r="A26" s="343"/>
      <c r="B26" s="344"/>
      <c r="C26" s="83"/>
      <c r="D26" s="342"/>
      <c r="E26" s="342"/>
    </row>
    <row r="27" spans="1:22">
      <c r="A27" s="343"/>
      <c r="B27" s="343"/>
      <c r="C27" s="83"/>
      <c r="D27" s="342"/>
      <c r="E27" s="342"/>
    </row>
    <row r="28" spans="1:22">
      <c r="A28" s="343"/>
      <c r="B28" s="344"/>
      <c r="C28" s="83"/>
      <c r="D28" s="342"/>
      <c r="E28" s="342"/>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F38" sqref="F38"/>
    </sheetView>
  </sheetViews>
  <sheetFormatPr defaultColWidth="9.140625" defaultRowHeight="12.75"/>
  <cols>
    <col min="1" max="1" width="10.5703125" style="46" bestFit="1" customWidth="1"/>
    <col min="2" max="2" width="99" style="46" customWidth="1"/>
    <col min="3" max="3" width="13.7109375" style="46" customWidth="1"/>
    <col min="4" max="4" width="14.85546875" style="46" bestFit="1" customWidth="1"/>
    <col min="5" max="5" width="17.7109375" style="46" customWidth="1"/>
    <col min="6" max="6" width="15.85546875" style="46" customWidth="1"/>
    <col min="7" max="7" width="19.42578125" style="46" customWidth="1"/>
    <col min="8" max="8" width="15.28515625" style="46" customWidth="1"/>
    <col min="9" max="9" width="9.5703125" style="5" bestFit="1" customWidth="1"/>
    <col min="10" max="16384" width="9.140625" style="5"/>
  </cols>
  <sheetData>
    <row r="1" spans="1:9">
      <c r="A1" s="46" t="s">
        <v>191</v>
      </c>
      <c r="B1" s="46" t="str">
        <f>Info!C2</f>
        <v>სს ”ლიბერთი ბანკი”</v>
      </c>
    </row>
    <row r="2" spans="1:9">
      <c r="A2" s="46" t="s">
        <v>192</v>
      </c>
      <c r="B2" s="59">
        <f>'1. key ratios'!B2</f>
        <v>43738</v>
      </c>
    </row>
    <row r="3" spans="1:9">
      <c r="B3" s="58"/>
    </row>
    <row r="4" spans="1:9" ht="13.5" thickBot="1">
      <c r="A4" s="46" t="s">
        <v>344</v>
      </c>
      <c r="B4" s="45" t="s">
        <v>367</v>
      </c>
    </row>
    <row r="5" spans="1:9">
      <c r="A5" s="21"/>
      <c r="B5" s="31"/>
      <c r="C5" s="498" t="s">
        <v>0</v>
      </c>
      <c r="D5" s="498" t="s">
        <v>1</v>
      </c>
      <c r="E5" s="498" t="s">
        <v>2</v>
      </c>
      <c r="F5" s="498" t="s">
        <v>3</v>
      </c>
      <c r="G5" s="499" t="s">
        <v>4</v>
      </c>
      <c r="H5" s="500" t="s">
        <v>5</v>
      </c>
      <c r="I5" s="7"/>
    </row>
    <row r="6" spans="1:9" ht="15" customHeight="1">
      <c r="A6" s="30"/>
      <c r="B6" s="6"/>
      <c r="C6" s="541" t="s">
        <v>359</v>
      </c>
      <c r="D6" s="545" t="s">
        <v>369</v>
      </c>
      <c r="E6" s="546"/>
      <c r="F6" s="541" t="s">
        <v>370</v>
      </c>
      <c r="G6" s="541" t="s">
        <v>371</v>
      </c>
      <c r="H6" s="543" t="s">
        <v>361</v>
      </c>
      <c r="I6" s="7"/>
    </row>
    <row r="7" spans="1:9" ht="72.75" customHeight="1">
      <c r="A7" s="30"/>
      <c r="B7" s="6"/>
      <c r="C7" s="542"/>
      <c r="D7" s="44" t="s">
        <v>362</v>
      </c>
      <c r="E7" s="44" t="s">
        <v>360</v>
      </c>
      <c r="F7" s="542"/>
      <c r="G7" s="542"/>
      <c r="H7" s="544"/>
      <c r="I7" s="7"/>
    </row>
    <row r="8" spans="1:9" ht="16.5" customHeight="1">
      <c r="A8" s="20">
        <v>1</v>
      </c>
      <c r="B8" s="19" t="s">
        <v>219</v>
      </c>
      <c r="C8" s="447">
        <v>380599196.71890998</v>
      </c>
      <c r="D8" s="448">
        <v>0</v>
      </c>
      <c r="E8" s="447">
        <v>0</v>
      </c>
      <c r="F8" s="447">
        <v>124631508.01890999</v>
      </c>
      <c r="G8" s="449">
        <v>124631508.01890999</v>
      </c>
      <c r="H8" s="451">
        <f>G8/(C8+E8)</f>
        <v>0.32746130074193536</v>
      </c>
    </row>
    <row r="9" spans="1:9" ht="12.75" customHeight="1">
      <c r="A9" s="20">
        <v>2</v>
      </c>
      <c r="B9" s="19" t="s">
        <v>220</v>
      </c>
      <c r="C9" s="447">
        <v>0</v>
      </c>
      <c r="D9" s="448">
        <v>0</v>
      </c>
      <c r="E9" s="447">
        <v>0</v>
      </c>
      <c r="F9" s="447">
        <v>0</v>
      </c>
      <c r="G9" s="449">
        <v>0</v>
      </c>
      <c r="H9" s="451" t="s">
        <v>500</v>
      </c>
    </row>
    <row r="10" spans="1:9">
      <c r="A10" s="20">
        <v>3</v>
      </c>
      <c r="B10" s="19" t="s">
        <v>221</v>
      </c>
      <c r="C10" s="447">
        <v>0</v>
      </c>
      <c r="D10" s="448">
        <v>0</v>
      </c>
      <c r="E10" s="447">
        <v>0</v>
      </c>
      <c r="F10" s="447">
        <v>0</v>
      </c>
      <c r="G10" s="449">
        <v>0</v>
      </c>
      <c r="H10" s="451" t="s">
        <v>500</v>
      </c>
    </row>
    <row r="11" spans="1:9">
      <c r="A11" s="20">
        <v>4</v>
      </c>
      <c r="B11" s="19" t="s">
        <v>222</v>
      </c>
      <c r="C11" s="447">
        <v>0</v>
      </c>
      <c r="D11" s="448">
        <v>0</v>
      </c>
      <c r="E11" s="447">
        <v>0</v>
      </c>
      <c r="F11" s="447">
        <v>0</v>
      </c>
      <c r="G11" s="449">
        <v>0</v>
      </c>
      <c r="H11" s="451" t="s">
        <v>500</v>
      </c>
    </row>
    <row r="12" spans="1:9">
      <c r="A12" s="20">
        <v>5</v>
      </c>
      <c r="B12" s="19" t="s">
        <v>223</v>
      </c>
      <c r="C12" s="447">
        <v>0</v>
      </c>
      <c r="D12" s="448">
        <v>0</v>
      </c>
      <c r="E12" s="447">
        <v>0</v>
      </c>
      <c r="F12" s="447">
        <v>0</v>
      </c>
      <c r="G12" s="449">
        <v>0</v>
      </c>
      <c r="H12" s="451" t="s">
        <v>500</v>
      </c>
    </row>
    <row r="13" spans="1:9">
      <c r="A13" s="20">
        <v>6</v>
      </c>
      <c r="B13" s="19" t="s">
        <v>224</v>
      </c>
      <c r="C13" s="447">
        <v>121527054.34181131</v>
      </c>
      <c r="D13" s="448">
        <v>0</v>
      </c>
      <c r="E13" s="447">
        <v>0</v>
      </c>
      <c r="F13" s="447">
        <v>23466590.770187862</v>
      </c>
      <c r="G13" s="449">
        <v>23466590.770187862</v>
      </c>
      <c r="H13" s="451">
        <f t="shared" ref="H13:H21" si="0">G13/(C13+E13)</f>
        <v>0.1930976678179403</v>
      </c>
    </row>
    <row r="14" spans="1:9">
      <c r="A14" s="20">
        <v>7</v>
      </c>
      <c r="B14" s="19" t="s">
        <v>74</v>
      </c>
      <c r="C14" s="447">
        <v>429653696.50209689</v>
      </c>
      <c r="D14" s="448">
        <v>67555456.493103996</v>
      </c>
      <c r="E14" s="447">
        <v>11704000.688648002</v>
      </c>
      <c r="F14" s="448">
        <v>439182059.36824501</v>
      </c>
      <c r="G14" s="450">
        <v>413351110.371369</v>
      </c>
      <c r="H14" s="451">
        <f>G14/(C14+E14)</f>
        <v>0.93654446949121162</v>
      </c>
    </row>
    <row r="15" spans="1:9">
      <c r="A15" s="20">
        <v>8</v>
      </c>
      <c r="B15" s="19" t="s">
        <v>75</v>
      </c>
      <c r="C15" s="447">
        <v>582418735.02950823</v>
      </c>
      <c r="D15" s="448">
        <v>33763203.529999971</v>
      </c>
      <c r="E15" s="447">
        <v>15014919.404999934</v>
      </c>
      <c r="F15" s="448">
        <v>448075240.825881</v>
      </c>
      <c r="G15" s="450">
        <v>446630444.91338098</v>
      </c>
      <c r="H15" s="451">
        <f t="shared" si="0"/>
        <v>0.74758166299843332</v>
      </c>
      <c r="I15" s="466"/>
    </row>
    <row r="16" spans="1:9">
      <c r="A16" s="20">
        <v>9</v>
      </c>
      <c r="B16" s="19" t="s">
        <v>76</v>
      </c>
      <c r="C16" s="447">
        <v>59457464.153309897</v>
      </c>
      <c r="D16" s="448">
        <v>0</v>
      </c>
      <c r="E16" s="447">
        <v>0</v>
      </c>
      <c r="F16" s="448">
        <v>20810112.453658462</v>
      </c>
      <c r="G16" s="450">
        <v>20810112.453658462</v>
      </c>
      <c r="H16" s="451">
        <f t="shared" si="0"/>
        <v>0.35</v>
      </c>
    </row>
    <row r="17" spans="1:8">
      <c r="A17" s="20">
        <v>10</v>
      </c>
      <c r="B17" s="19" t="s">
        <v>70</v>
      </c>
      <c r="C17" s="447">
        <v>4130804.8159999996</v>
      </c>
      <c r="D17" s="448">
        <v>0</v>
      </c>
      <c r="E17" s="447">
        <v>0</v>
      </c>
      <c r="F17" s="448">
        <v>4571444.7375000007</v>
      </c>
      <c r="G17" s="450">
        <v>4193824.9425000008</v>
      </c>
      <c r="H17" s="451">
        <f t="shared" si="0"/>
        <v>1.0152561375584495</v>
      </c>
    </row>
    <row r="18" spans="1:8">
      <c r="A18" s="20">
        <v>11</v>
      </c>
      <c r="B18" s="19" t="s">
        <v>71</v>
      </c>
      <c r="C18" s="447">
        <v>74311093.705287293</v>
      </c>
      <c r="D18" s="448">
        <v>0</v>
      </c>
      <c r="E18" s="447">
        <v>0</v>
      </c>
      <c r="F18" s="448">
        <v>104748633.9188022</v>
      </c>
      <c r="G18" s="450">
        <v>104642681.0288022</v>
      </c>
      <c r="H18" s="451">
        <f t="shared" si="0"/>
        <v>1.4081703795641591</v>
      </c>
    </row>
    <row r="19" spans="1:8">
      <c r="A19" s="20">
        <v>12</v>
      </c>
      <c r="B19" s="19" t="s">
        <v>72</v>
      </c>
      <c r="C19" s="447">
        <v>0</v>
      </c>
      <c r="D19" s="448">
        <v>0</v>
      </c>
      <c r="E19" s="447">
        <v>0</v>
      </c>
      <c r="F19" s="448">
        <v>0</v>
      </c>
      <c r="G19" s="450">
        <v>0</v>
      </c>
      <c r="H19" s="451" t="s">
        <v>500</v>
      </c>
    </row>
    <row r="20" spans="1:8">
      <c r="A20" s="20">
        <v>13</v>
      </c>
      <c r="B20" s="19" t="s">
        <v>73</v>
      </c>
      <c r="C20" s="447">
        <v>0</v>
      </c>
      <c r="D20" s="448">
        <v>0</v>
      </c>
      <c r="E20" s="447">
        <v>0</v>
      </c>
      <c r="F20" s="448">
        <v>0</v>
      </c>
      <c r="G20" s="450">
        <v>0</v>
      </c>
      <c r="H20" s="451" t="s">
        <v>500</v>
      </c>
    </row>
    <row r="21" spans="1:8">
      <c r="A21" s="20">
        <v>14</v>
      </c>
      <c r="B21" s="19" t="s">
        <v>252</v>
      </c>
      <c r="C21" s="447">
        <v>396845702.54500008</v>
      </c>
      <c r="D21" s="448">
        <v>0</v>
      </c>
      <c r="E21" s="447">
        <v>0</v>
      </c>
      <c r="F21" s="448">
        <v>198619062.43200007</v>
      </c>
      <c r="G21" s="450">
        <v>198619062.43200007</v>
      </c>
      <c r="H21" s="451">
        <f t="shared" si="0"/>
        <v>0.50049442682191525</v>
      </c>
    </row>
    <row r="22" spans="1:8" ht="13.5" thickBot="1">
      <c r="A22" s="32"/>
      <c r="B22" s="33" t="s">
        <v>69</v>
      </c>
      <c r="C22" s="43">
        <f>SUM(C8:C21)</f>
        <v>2048943747.8119235</v>
      </c>
      <c r="D22" s="43">
        <f>SUM(D8:D21)</f>
        <v>101318660.02310397</v>
      </c>
      <c r="E22" s="43">
        <f>SUM(E8:E21)</f>
        <v>26718920.093647934</v>
      </c>
      <c r="F22" s="43">
        <f>SUM(F8:F21)</f>
        <v>1364104652.5251846</v>
      </c>
      <c r="G22" s="43">
        <f>SUM(G8:G21)</f>
        <v>1336345334.9308088</v>
      </c>
      <c r="H22" s="452">
        <f>G22/(C22+E22)</f>
        <v>0.6438162402753218</v>
      </c>
    </row>
    <row r="24" spans="1:8">
      <c r="F24" s="465"/>
      <c r="G24" s="465"/>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I34" sqref="I34"/>
    </sheetView>
  </sheetViews>
  <sheetFormatPr defaultColWidth="9.140625" defaultRowHeight="12.75"/>
  <cols>
    <col min="1" max="1" width="10.5703125" style="60" bestFit="1" customWidth="1"/>
    <col min="2" max="2" width="89.28515625" style="60" customWidth="1"/>
    <col min="3" max="11" width="12.7109375" style="60" customWidth="1"/>
    <col min="12" max="16384" width="9.140625" style="60"/>
  </cols>
  <sheetData>
    <row r="1" spans="1:11">
      <c r="A1" s="60" t="s">
        <v>191</v>
      </c>
      <c r="B1" s="60" t="str">
        <f>Info!C2</f>
        <v>სს ”ლიბერთი ბანკი”</v>
      </c>
    </row>
    <row r="2" spans="1:11">
      <c r="A2" s="60" t="s">
        <v>192</v>
      </c>
      <c r="B2" s="168">
        <f>'1. key ratios'!B2</f>
        <v>43738</v>
      </c>
      <c r="C2" s="70"/>
      <c r="D2" s="70"/>
    </row>
    <row r="3" spans="1:11">
      <c r="B3" s="70"/>
      <c r="C3" s="70"/>
      <c r="D3" s="70"/>
    </row>
    <row r="4" spans="1:11" ht="13.5" thickBot="1">
      <c r="A4" s="60" t="s">
        <v>400</v>
      </c>
      <c r="B4" s="169" t="s">
        <v>399</v>
      </c>
      <c r="C4" s="70"/>
      <c r="D4" s="70"/>
    </row>
    <row r="5" spans="1:11" ht="30" customHeight="1">
      <c r="A5" s="550"/>
      <c r="B5" s="551"/>
      <c r="C5" s="548" t="s">
        <v>434</v>
      </c>
      <c r="D5" s="548"/>
      <c r="E5" s="548"/>
      <c r="F5" s="548" t="s">
        <v>435</v>
      </c>
      <c r="G5" s="548"/>
      <c r="H5" s="548"/>
      <c r="I5" s="548" t="s">
        <v>436</v>
      </c>
      <c r="J5" s="548"/>
      <c r="K5" s="549"/>
    </row>
    <row r="6" spans="1:11">
      <c r="A6" s="170"/>
      <c r="B6" s="171"/>
      <c r="C6" s="172" t="s">
        <v>28</v>
      </c>
      <c r="D6" s="172" t="s">
        <v>98</v>
      </c>
      <c r="E6" s="172" t="s">
        <v>69</v>
      </c>
      <c r="F6" s="172" t="s">
        <v>28</v>
      </c>
      <c r="G6" s="172" t="s">
        <v>98</v>
      </c>
      <c r="H6" s="172" t="s">
        <v>69</v>
      </c>
      <c r="I6" s="172" t="s">
        <v>28</v>
      </c>
      <c r="J6" s="172" t="s">
        <v>98</v>
      </c>
      <c r="K6" s="173" t="s">
        <v>69</v>
      </c>
    </row>
    <row r="7" spans="1:11">
      <c r="A7" s="174" t="s">
        <v>379</v>
      </c>
      <c r="B7" s="175"/>
      <c r="C7" s="175"/>
      <c r="D7" s="175"/>
      <c r="E7" s="175"/>
      <c r="F7" s="175"/>
      <c r="G7" s="175"/>
      <c r="H7" s="175"/>
      <c r="I7" s="175"/>
      <c r="J7" s="175"/>
      <c r="K7" s="176"/>
    </row>
    <row r="8" spans="1:11">
      <c r="A8" s="177">
        <v>1</v>
      </c>
      <c r="B8" s="178" t="s">
        <v>379</v>
      </c>
      <c r="C8" s="196"/>
      <c r="D8" s="196"/>
      <c r="E8" s="196"/>
      <c r="F8" s="197">
        <v>455050682.32773316</v>
      </c>
      <c r="G8" s="197">
        <v>262632184.12560296</v>
      </c>
      <c r="H8" s="197">
        <v>717682866.45333624</v>
      </c>
      <c r="I8" s="197">
        <v>329754873.87112367</v>
      </c>
      <c r="J8" s="197">
        <v>160883139.32864791</v>
      </c>
      <c r="K8" s="198">
        <v>490638013.19977123</v>
      </c>
    </row>
    <row r="9" spans="1:11">
      <c r="A9" s="174" t="s">
        <v>380</v>
      </c>
      <c r="B9" s="175"/>
      <c r="C9" s="199"/>
      <c r="D9" s="199"/>
      <c r="E9" s="199"/>
      <c r="F9" s="199"/>
      <c r="G9" s="199"/>
      <c r="H9" s="199"/>
      <c r="I9" s="199"/>
      <c r="J9" s="199"/>
      <c r="K9" s="200"/>
    </row>
    <row r="10" spans="1:11">
      <c r="A10" s="179">
        <v>2</v>
      </c>
      <c r="B10" s="180" t="s">
        <v>381</v>
      </c>
      <c r="C10" s="201">
        <v>680109342.5660615</v>
      </c>
      <c r="D10" s="202">
        <v>309092211.14859504</v>
      </c>
      <c r="E10" s="202">
        <v>989201553.71465647</v>
      </c>
      <c r="F10" s="202">
        <v>113656813.46793401</v>
      </c>
      <c r="G10" s="202">
        <v>76360249.305719003</v>
      </c>
      <c r="H10" s="202">
        <v>190017062.77365312</v>
      </c>
      <c r="I10" s="202">
        <v>24666051.979848728</v>
      </c>
      <c r="J10" s="202">
        <v>13950240.557837348</v>
      </c>
      <c r="K10" s="203">
        <v>38616292.537686087</v>
      </c>
    </row>
    <row r="11" spans="1:11">
      <c r="A11" s="179">
        <v>3</v>
      </c>
      <c r="B11" s="180" t="s">
        <v>382</v>
      </c>
      <c r="C11" s="201">
        <v>404233061.42421758</v>
      </c>
      <c r="D11" s="202">
        <v>234815469.32613716</v>
      </c>
      <c r="E11" s="202">
        <v>639048530.75035489</v>
      </c>
      <c r="F11" s="202">
        <v>184838814.40027446</v>
      </c>
      <c r="G11" s="202">
        <v>59676856.430780672</v>
      </c>
      <c r="H11" s="202">
        <v>244515670.83105522</v>
      </c>
      <c r="I11" s="202">
        <v>146005894.38817826</v>
      </c>
      <c r="J11" s="202">
        <v>49933211.380302429</v>
      </c>
      <c r="K11" s="203">
        <v>195939105.76848072</v>
      </c>
    </row>
    <row r="12" spans="1:11">
      <c r="A12" s="179">
        <v>4</v>
      </c>
      <c r="B12" s="180" t="s">
        <v>383</v>
      </c>
      <c r="C12" s="201">
        <v>0</v>
      </c>
      <c r="D12" s="202">
        <v>0</v>
      </c>
      <c r="E12" s="202">
        <v>0</v>
      </c>
      <c r="F12" s="202">
        <v>0</v>
      </c>
      <c r="G12" s="202">
        <v>0</v>
      </c>
      <c r="H12" s="202">
        <v>0</v>
      </c>
      <c r="I12" s="202">
        <v>0</v>
      </c>
      <c r="J12" s="202">
        <v>0</v>
      </c>
      <c r="K12" s="203">
        <v>0</v>
      </c>
    </row>
    <row r="13" spans="1:11">
      <c r="A13" s="179">
        <v>5</v>
      </c>
      <c r="B13" s="180" t="s">
        <v>384</v>
      </c>
      <c r="C13" s="201">
        <v>63437583.811466835</v>
      </c>
      <c r="D13" s="202">
        <v>0</v>
      </c>
      <c r="E13" s="202">
        <v>63437583.811466835</v>
      </c>
      <c r="F13" s="202">
        <v>0</v>
      </c>
      <c r="G13" s="202">
        <v>0</v>
      </c>
      <c r="H13" s="202">
        <v>0</v>
      </c>
      <c r="I13" s="202">
        <v>0</v>
      </c>
      <c r="J13" s="202">
        <v>0</v>
      </c>
      <c r="K13" s="203">
        <v>0</v>
      </c>
    </row>
    <row r="14" spans="1:11">
      <c r="A14" s="179">
        <v>6</v>
      </c>
      <c r="B14" s="180" t="s">
        <v>398</v>
      </c>
      <c r="C14" s="201">
        <v>39251228.412282646</v>
      </c>
      <c r="D14" s="202">
        <v>40015376.96206522</v>
      </c>
      <c r="E14" s="202">
        <v>79266605.374347791</v>
      </c>
      <c r="F14" s="202">
        <v>8110349.0759782689</v>
      </c>
      <c r="G14" s="202">
        <v>11072297.698059782</v>
      </c>
      <c r="H14" s="202">
        <v>19182646.774038047</v>
      </c>
      <c r="I14" s="202">
        <v>2210436.553266305</v>
      </c>
      <c r="J14" s="202">
        <v>3675701.0588315208</v>
      </c>
      <c r="K14" s="203">
        <v>5886137.6120978286</v>
      </c>
    </row>
    <row r="15" spans="1:11">
      <c r="A15" s="179">
        <v>7</v>
      </c>
      <c r="B15" s="180" t="s">
        <v>385</v>
      </c>
      <c r="C15" s="201">
        <v>60524647.574538462</v>
      </c>
      <c r="D15" s="202">
        <v>58425831.222963788</v>
      </c>
      <c r="E15" s="202">
        <v>118950478.79750235</v>
      </c>
      <c r="F15" s="202">
        <v>27059777.64039712</v>
      </c>
      <c r="G15" s="202">
        <v>10854028.544596869</v>
      </c>
      <c r="H15" s="202">
        <v>37913806.18499399</v>
      </c>
      <c r="I15" s="202">
        <v>27059533.075179726</v>
      </c>
      <c r="J15" s="202">
        <v>11180443.560178399</v>
      </c>
      <c r="K15" s="203">
        <v>38239976.63535811</v>
      </c>
    </row>
    <row r="16" spans="1:11">
      <c r="A16" s="179">
        <v>8</v>
      </c>
      <c r="B16" s="181" t="s">
        <v>386</v>
      </c>
      <c r="C16" s="201">
        <v>1247555863.7885673</v>
      </c>
      <c r="D16" s="202">
        <v>642348888.65976119</v>
      </c>
      <c r="E16" s="202">
        <v>1889904752.4483285</v>
      </c>
      <c r="F16" s="202">
        <v>333665754.58458388</v>
      </c>
      <c r="G16" s="202">
        <v>157963431.97915635</v>
      </c>
      <c r="H16" s="202">
        <v>491629186.56374037</v>
      </c>
      <c r="I16" s="202">
        <v>199941915.99647301</v>
      </c>
      <c r="J16" s="202">
        <v>78739596.557149708</v>
      </c>
      <c r="K16" s="203">
        <v>278681512.55362272</v>
      </c>
    </row>
    <row r="17" spans="1:11">
      <c r="A17" s="174" t="s">
        <v>387</v>
      </c>
      <c r="B17" s="175"/>
      <c r="C17" s="199"/>
      <c r="D17" s="199"/>
      <c r="E17" s="199"/>
      <c r="F17" s="199"/>
      <c r="G17" s="199"/>
      <c r="H17" s="199"/>
      <c r="I17" s="199"/>
      <c r="J17" s="199"/>
      <c r="K17" s="200"/>
    </row>
    <row r="18" spans="1:11">
      <c r="A18" s="179">
        <v>9</v>
      </c>
      <c r="B18" s="180" t="s">
        <v>388</v>
      </c>
      <c r="C18" s="201">
        <v>6311480.7065217393</v>
      </c>
      <c r="D18" s="202">
        <v>0</v>
      </c>
      <c r="E18" s="202">
        <v>6311480.7065217393</v>
      </c>
      <c r="F18" s="202">
        <v>0</v>
      </c>
      <c r="G18" s="202">
        <v>0</v>
      </c>
      <c r="H18" s="202">
        <v>0</v>
      </c>
      <c r="I18" s="202">
        <v>0</v>
      </c>
      <c r="J18" s="202">
        <v>0</v>
      </c>
      <c r="K18" s="203">
        <v>0</v>
      </c>
    </row>
    <row r="19" spans="1:11">
      <c r="A19" s="179">
        <v>10</v>
      </c>
      <c r="B19" s="180" t="s">
        <v>389</v>
      </c>
      <c r="C19" s="201">
        <v>933576795.12530255</v>
      </c>
      <c r="D19" s="202">
        <v>322762763.12865782</v>
      </c>
      <c r="E19" s="202">
        <v>1256339558.2539606</v>
      </c>
      <c r="F19" s="202">
        <v>78250653.592701092</v>
      </c>
      <c r="G19" s="202">
        <v>9341400.1725361831</v>
      </c>
      <c r="H19" s="202">
        <v>87592053.765237242</v>
      </c>
      <c r="I19" s="202">
        <v>203546781.56583244</v>
      </c>
      <c r="J19" s="202">
        <v>111444639.82949109</v>
      </c>
      <c r="K19" s="203">
        <v>314991421.39532346</v>
      </c>
    </row>
    <row r="20" spans="1:11">
      <c r="A20" s="179">
        <v>11</v>
      </c>
      <c r="B20" s="180" t="s">
        <v>390</v>
      </c>
      <c r="C20" s="201">
        <v>23593558.502717391</v>
      </c>
      <c r="D20" s="202">
        <v>52932155.359851502</v>
      </c>
      <c r="E20" s="202">
        <v>76525713.86256893</v>
      </c>
      <c r="F20" s="202">
        <v>0</v>
      </c>
      <c r="G20" s="202">
        <v>0</v>
      </c>
      <c r="H20" s="202">
        <v>0</v>
      </c>
      <c r="I20" s="202">
        <v>0</v>
      </c>
      <c r="J20" s="202">
        <v>0</v>
      </c>
      <c r="K20" s="203">
        <v>0</v>
      </c>
    </row>
    <row r="21" spans="1:11" ht="13.5" thickBot="1">
      <c r="A21" s="76">
        <v>12</v>
      </c>
      <c r="B21" s="182" t="s">
        <v>391</v>
      </c>
      <c r="C21" s="204">
        <v>963481834.33454168</v>
      </c>
      <c r="D21" s="205">
        <v>375694918.4885093</v>
      </c>
      <c r="E21" s="204">
        <v>1339176752.823051</v>
      </c>
      <c r="F21" s="205">
        <v>78250653.592701092</v>
      </c>
      <c r="G21" s="205">
        <v>9341400.1725361831</v>
      </c>
      <c r="H21" s="205">
        <v>87592053.765237242</v>
      </c>
      <c r="I21" s="205">
        <v>203546781.56583244</v>
      </c>
      <c r="J21" s="205">
        <v>111444639.82949109</v>
      </c>
      <c r="K21" s="206">
        <v>314991421.39532351</v>
      </c>
    </row>
    <row r="22" spans="1:11" ht="38.25" customHeight="1" thickBot="1">
      <c r="A22" s="183"/>
      <c r="B22" s="184"/>
      <c r="C22" s="184"/>
      <c r="D22" s="184"/>
      <c r="E22" s="184"/>
      <c r="F22" s="547" t="s">
        <v>392</v>
      </c>
      <c r="G22" s="548"/>
      <c r="H22" s="548"/>
      <c r="I22" s="547" t="s">
        <v>393</v>
      </c>
      <c r="J22" s="548"/>
      <c r="K22" s="549"/>
    </row>
    <row r="23" spans="1:11" ht="15">
      <c r="A23" s="185">
        <v>13</v>
      </c>
      <c r="B23" s="186" t="s">
        <v>379</v>
      </c>
      <c r="C23" s="191"/>
      <c r="D23" s="191"/>
      <c r="E23" s="191"/>
      <c r="F23" s="482">
        <v>455050682.32773316</v>
      </c>
      <c r="G23" s="482">
        <v>262632184.12560296</v>
      </c>
      <c r="H23" s="482">
        <v>717682866.45333612</v>
      </c>
      <c r="I23" s="483">
        <v>329754873.87112367</v>
      </c>
      <c r="J23" s="483">
        <v>160883139.32864791</v>
      </c>
      <c r="K23" s="484">
        <v>490638013.19977158</v>
      </c>
    </row>
    <row r="24" spans="1:11" ht="15.75" thickBot="1">
      <c r="A24" s="187">
        <v>14</v>
      </c>
      <c r="B24" s="188" t="s">
        <v>394</v>
      </c>
      <c r="C24" s="192"/>
      <c r="D24" s="193"/>
      <c r="E24" s="194"/>
      <c r="F24" s="485">
        <v>255415100.9918828</v>
      </c>
      <c r="G24" s="485">
        <v>148622031.80662015</v>
      </c>
      <c r="H24" s="485">
        <v>404037132.79850292</v>
      </c>
      <c r="I24" s="485">
        <v>49985478.999118254</v>
      </c>
      <c r="J24" s="485">
        <v>19684899.139287427</v>
      </c>
      <c r="K24" s="486">
        <v>69670378.138405681</v>
      </c>
    </row>
    <row r="25" spans="1:11" ht="15.75" thickBot="1">
      <c r="A25" s="189">
        <v>15</v>
      </c>
      <c r="B25" s="190" t="s">
        <v>395</v>
      </c>
      <c r="C25" s="195"/>
      <c r="D25" s="195"/>
      <c r="E25" s="195"/>
      <c r="F25" s="487">
        <v>1.7816122874512219</v>
      </c>
      <c r="G25" s="487">
        <v>1.767114746939588</v>
      </c>
      <c r="H25" s="487">
        <v>1.7762794758056339</v>
      </c>
      <c r="I25" s="487">
        <v>6.5970133821652599</v>
      </c>
      <c r="J25" s="487">
        <v>8.172921699535399</v>
      </c>
      <c r="K25" s="488">
        <v>7.0422757319485276</v>
      </c>
    </row>
    <row r="28" spans="1:11" ht="38.25">
      <c r="B28" s="137" t="s">
        <v>433</v>
      </c>
      <c r="F28" s="207"/>
      <c r="G28" s="207"/>
      <c r="H28" s="207"/>
      <c r="I28" s="207"/>
      <c r="J28" s="207"/>
      <c r="K28" s="207"/>
    </row>
  </sheetData>
  <mergeCells count="6">
    <mergeCell ref="F22:H22"/>
    <mergeCell ref="I22:K22"/>
    <mergeCell ref="A5:B5"/>
    <mergeCell ref="C5:E5"/>
    <mergeCell ref="F5:H5"/>
    <mergeCell ref="I5:K5"/>
  </mergeCells>
  <pageMargins left="0.7" right="0.7" top="0.75" bottom="0.75" header="0.3" footer="0.3"/>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L32" sqref="L32"/>
    </sheetView>
  </sheetViews>
  <sheetFormatPr defaultColWidth="9.140625" defaultRowHeight="12.75"/>
  <cols>
    <col min="1" max="1" width="10.5703125" style="60" bestFit="1" customWidth="1"/>
    <col min="2" max="2" width="52" style="60" customWidth="1"/>
    <col min="3" max="3" width="14.7109375" style="60" customWidth="1"/>
    <col min="4" max="4" width="11.85546875" style="60" customWidth="1"/>
    <col min="5" max="5" width="13.28515625" style="60" customWidth="1"/>
    <col min="6" max="10" width="10.7109375" style="60" customWidth="1"/>
    <col min="11" max="11" width="12" style="60" customWidth="1"/>
    <col min="12" max="12" width="10.7109375" style="60" customWidth="1"/>
    <col min="13" max="13" width="11.28515625" style="60" customWidth="1"/>
    <col min="14" max="14" width="25.28515625" style="60" customWidth="1"/>
    <col min="15" max="16384" width="9.140625" style="128"/>
  </cols>
  <sheetData>
    <row r="1" spans="1:14">
      <c r="A1" s="70" t="s">
        <v>191</v>
      </c>
      <c r="B1" s="60" t="str">
        <f>Info!C2</f>
        <v>სს ”ლიბერთი ბანკი”</v>
      </c>
    </row>
    <row r="2" spans="1:14" ht="14.25" customHeight="1">
      <c r="A2" s="60" t="s">
        <v>192</v>
      </c>
      <c r="B2" s="61">
        <f>'1. key ratios'!B2</f>
        <v>43738</v>
      </c>
    </row>
    <row r="3" spans="1:14" ht="14.25" customHeight="1"/>
    <row r="4" spans="1:14" ht="13.5" thickBot="1">
      <c r="A4" s="60" t="s">
        <v>345</v>
      </c>
      <c r="B4" s="87" t="s">
        <v>78</v>
      </c>
    </row>
    <row r="5" spans="1:14" s="349" customFormat="1">
      <c r="A5" s="345"/>
      <c r="B5" s="346"/>
      <c r="C5" s="347" t="s">
        <v>0</v>
      </c>
      <c r="D5" s="347" t="s">
        <v>1</v>
      </c>
      <c r="E5" s="347" t="s">
        <v>2</v>
      </c>
      <c r="F5" s="347" t="s">
        <v>3</v>
      </c>
      <c r="G5" s="347" t="s">
        <v>4</v>
      </c>
      <c r="H5" s="347" t="s">
        <v>5</v>
      </c>
      <c r="I5" s="347" t="s">
        <v>241</v>
      </c>
      <c r="J5" s="347" t="s">
        <v>242</v>
      </c>
      <c r="K5" s="347" t="s">
        <v>243</v>
      </c>
      <c r="L5" s="347" t="s">
        <v>244</v>
      </c>
      <c r="M5" s="347" t="s">
        <v>245</v>
      </c>
      <c r="N5" s="348" t="s">
        <v>246</v>
      </c>
    </row>
    <row r="6" spans="1:14" ht="59.25" customHeight="1">
      <c r="A6" s="350"/>
      <c r="B6" s="351"/>
      <c r="C6" s="337" t="s">
        <v>88</v>
      </c>
      <c r="D6" s="352" t="s">
        <v>77</v>
      </c>
      <c r="E6" s="353" t="s">
        <v>87</v>
      </c>
      <c r="F6" s="354">
        <v>0</v>
      </c>
      <c r="G6" s="354">
        <v>0.2</v>
      </c>
      <c r="H6" s="354">
        <v>0.35</v>
      </c>
      <c r="I6" s="354">
        <v>0.5</v>
      </c>
      <c r="J6" s="354">
        <v>0.75</v>
      </c>
      <c r="K6" s="354">
        <v>1</v>
      </c>
      <c r="L6" s="354">
        <v>1.5</v>
      </c>
      <c r="M6" s="354">
        <v>2.5</v>
      </c>
      <c r="N6" s="355" t="s">
        <v>78</v>
      </c>
    </row>
    <row r="7" spans="1:14">
      <c r="A7" s="339">
        <v>1</v>
      </c>
      <c r="B7" s="356" t="s">
        <v>79</v>
      </c>
      <c r="C7" s="454">
        <f>SUM(C8:C13)</f>
        <v>203607934.87607467</v>
      </c>
      <c r="D7" s="351"/>
      <c r="E7" s="454">
        <f t="shared" ref="E7:M7" si="0">SUM(E8:E13)</f>
        <v>11654503.837521493</v>
      </c>
      <c r="F7" s="454">
        <f>SUM(F8:F13)</f>
        <v>0</v>
      </c>
      <c r="G7" s="454">
        <f t="shared" si="0"/>
        <v>0</v>
      </c>
      <c r="H7" s="454">
        <f t="shared" si="0"/>
        <v>0</v>
      </c>
      <c r="I7" s="454">
        <f t="shared" si="0"/>
        <v>0</v>
      </c>
      <c r="J7" s="454">
        <f t="shared" si="0"/>
        <v>0</v>
      </c>
      <c r="K7" s="454">
        <f t="shared" si="0"/>
        <v>11654503.837521493</v>
      </c>
      <c r="L7" s="454">
        <f t="shared" si="0"/>
        <v>0</v>
      </c>
      <c r="M7" s="454">
        <f t="shared" si="0"/>
        <v>0</v>
      </c>
      <c r="N7" s="456">
        <f>SUM(N8:N13)</f>
        <v>11654503.837521493</v>
      </c>
    </row>
    <row r="8" spans="1:14">
      <c r="A8" s="339">
        <v>1.1000000000000001</v>
      </c>
      <c r="B8" s="284" t="s">
        <v>80</v>
      </c>
      <c r="C8" s="453">
        <v>134259950.87607467</v>
      </c>
      <c r="D8" s="357">
        <v>0.02</v>
      </c>
      <c r="E8" s="454">
        <f>C8*D8</f>
        <v>2685199.0175214936</v>
      </c>
      <c r="F8" s="453">
        <v>0</v>
      </c>
      <c r="G8" s="453">
        <v>0</v>
      </c>
      <c r="H8" s="453">
        <v>0</v>
      </c>
      <c r="I8" s="453">
        <v>0</v>
      </c>
      <c r="J8" s="453">
        <v>0</v>
      </c>
      <c r="K8" s="453">
        <v>2685199.0175214936</v>
      </c>
      <c r="L8" s="453">
        <v>0</v>
      </c>
      <c r="M8" s="453">
        <v>0</v>
      </c>
      <c r="N8" s="456">
        <f>SUMPRODUCT($F$6:$M$6,F8:M8)</f>
        <v>2685199.0175214936</v>
      </c>
    </row>
    <row r="9" spans="1:14">
      <c r="A9" s="339">
        <v>1.2</v>
      </c>
      <c r="B9" s="284" t="s">
        <v>81</v>
      </c>
      <c r="C9" s="453">
        <v>5910400</v>
      </c>
      <c r="D9" s="357">
        <v>0.05</v>
      </c>
      <c r="E9" s="454">
        <f>C9*D9</f>
        <v>295520</v>
      </c>
      <c r="F9" s="453">
        <v>0</v>
      </c>
      <c r="G9" s="453">
        <v>0</v>
      </c>
      <c r="H9" s="453">
        <v>0</v>
      </c>
      <c r="I9" s="453">
        <v>0</v>
      </c>
      <c r="J9" s="453">
        <v>0</v>
      </c>
      <c r="K9" s="453">
        <v>295520</v>
      </c>
      <c r="L9" s="453">
        <v>0</v>
      </c>
      <c r="M9" s="453">
        <v>0</v>
      </c>
      <c r="N9" s="456">
        <f t="shared" ref="N9:N12" si="1">SUMPRODUCT($F$6:$M$6,F9:M9)</f>
        <v>295520</v>
      </c>
    </row>
    <row r="10" spans="1:14">
      <c r="A10" s="339">
        <v>1.3</v>
      </c>
      <c r="B10" s="284" t="s">
        <v>82</v>
      </c>
      <c r="C10" s="453">
        <v>0</v>
      </c>
      <c r="D10" s="357">
        <v>0.08</v>
      </c>
      <c r="E10" s="454">
        <f>C10*D10</f>
        <v>0</v>
      </c>
      <c r="F10" s="453">
        <v>0</v>
      </c>
      <c r="G10" s="453">
        <v>0</v>
      </c>
      <c r="H10" s="453">
        <v>0</v>
      </c>
      <c r="I10" s="453">
        <v>0</v>
      </c>
      <c r="J10" s="453">
        <v>0</v>
      </c>
      <c r="K10" s="453">
        <v>0</v>
      </c>
      <c r="L10" s="453">
        <v>0</v>
      </c>
      <c r="M10" s="453">
        <v>0</v>
      </c>
      <c r="N10" s="456">
        <f>SUMPRODUCT($F$6:$M$6,F10:M10)</f>
        <v>0</v>
      </c>
    </row>
    <row r="11" spans="1:14">
      <c r="A11" s="339">
        <v>1.4</v>
      </c>
      <c r="B11" s="284" t="s">
        <v>83</v>
      </c>
      <c r="C11" s="453">
        <v>6915898</v>
      </c>
      <c r="D11" s="357">
        <v>0.11</v>
      </c>
      <c r="E11" s="454">
        <f>C11*D11</f>
        <v>760748.78</v>
      </c>
      <c r="F11" s="453">
        <v>0</v>
      </c>
      <c r="G11" s="453">
        <v>0</v>
      </c>
      <c r="H11" s="453">
        <v>0</v>
      </c>
      <c r="I11" s="453">
        <v>0</v>
      </c>
      <c r="J11" s="453">
        <v>0</v>
      </c>
      <c r="K11" s="453">
        <v>760748.78</v>
      </c>
      <c r="L11" s="453">
        <v>0</v>
      </c>
      <c r="M11" s="453">
        <v>0</v>
      </c>
      <c r="N11" s="456">
        <f t="shared" si="1"/>
        <v>760748.78</v>
      </c>
    </row>
    <row r="12" spans="1:14">
      <c r="A12" s="339">
        <v>1.5</v>
      </c>
      <c r="B12" s="284" t="s">
        <v>84</v>
      </c>
      <c r="C12" s="453">
        <v>56521686</v>
      </c>
      <c r="D12" s="357">
        <v>0.14000000000000001</v>
      </c>
      <c r="E12" s="454">
        <f>C12*D12</f>
        <v>7913036.040000001</v>
      </c>
      <c r="F12" s="453">
        <v>0</v>
      </c>
      <c r="G12" s="453">
        <v>0</v>
      </c>
      <c r="H12" s="453">
        <v>0</v>
      </c>
      <c r="I12" s="453">
        <v>0</v>
      </c>
      <c r="J12" s="453">
        <v>0</v>
      </c>
      <c r="K12" s="453">
        <v>7913036.040000001</v>
      </c>
      <c r="L12" s="453">
        <v>0</v>
      </c>
      <c r="M12" s="453">
        <v>0</v>
      </c>
      <c r="N12" s="456">
        <f t="shared" si="1"/>
        <v>7913036.040000001</v>
      </c>
    </row>
    <row r="13" spans="1:14">
      <c r="A13" s="339">
        <v>1.6</v>
      </c>
      <c r="B13" s="288" t="s">
        <v>85</v>
      </c>
      <c r="C13" s="453">
        <v>0</v>
      </c>
      <c r="D13" s="358"/>
      <c r="E13" s="453"/>
      <c r="F13" s="453">
        <v>0</v>
      </c>
      <c r="G13" s="453">
        <v>0</v>
      </c>
      <c r="H13" s="453">
        <v>0</v>
      </c>
      <c r="I13" s="453">
        <v>0</v>
      </c>
      <c r="J13" s="453">
        <v>0</v>
      </c>
      <c r="K13" s="453">
        <v>0</v>
      </c>
      <c r="L13" s="453">
        <v>0</v>
      </c>
      <c r="M13" s="453">
        <v>0</v>
      </c>
      <c r="N13" s="456">
        <f>SUMPRODUCT($F$6:$M$6,F13:M13)</f>
        <v>0</v>
      </c>
    </row>
    <row r="14" spans="1:14" ht="25.5">
      <c r="A14" s="339">
        <v>2</v>
      </c>
      <c r="B14" s="359" t="s">
        <v>86</v>
      </c>
      <c r="C14" s="454">
        <f>SUM(C15:C20)</f>
        <v>0</v>
      </c>
      <c r="D14" s="351"/>
      <c r="E14" s="454">
        <f t="shared" ref="E14:M14" si="2">SUM(E15:E20)</f>
        <v>0</v>
      </c>
      <c r="F14" s="453">
        <f>SUM(F15:F20)</f>
        <v>0</v>
      </c>
      <c r="G14" s="453">
        <f t="shared" si="2"/>
        <v>0</v>
      </c>
      <c r="H14" s="453">
        <f t="shared" si="2"/>
        <v>0</v>
      </c>
      <c r="I14" s="453">
        <f t="shared" si="2"/>
        <v>0</v>
      </c>
      <c r="J14" s="453">
        <f t="shared" si="2"/>
        <v>0</v>
      </c>
      <c r="K14" s="453">
        <f t="shared" si="2"/>
        <v>0</v>
      </c>
      <c r="L14" s="453">
        <f t="shared" si="2"/>
        <v>0</v>
      </c>
      <c r="M14" s="453">
        <f t="shared" si="2"/>
        <v>0</v>
      </c>
      <c r="N14" s="456">
        <f>SUM(N15:N20)</f>
        <v>0</v>
      </c>
    </row>
    <row r="15" spans="1:14">
      <c r="A15" s="339">
        <v>2.1</v>
      </c>
      <c r="B15" s="288" t="s">
        <v>80</v>
      </c>
      <c r="C15" s="453">
        <v>0</v>
      </c>
      <c r="D15" s="357">
        <v>5.0000000000000001E-3</v>
      </c>
      <c r="E15" s="454">
        <f>C15*D15</f>
        <v>0</v>
      </c>
      <c r="F15" s="453">
        <v>0</v>
      </c>
      <c r="G15" s="453">
        <v>0</v>
      </c>
      <c r="H15" s="453">
        <v>0</v>
      </c>
      <c r="I15" s="453">
        <v>0</v>
      </c>
      <c r="J15" s="453">
        <v>0</v>
      </c>
      <c r="K15" s="453">
        <v>0</v>
      </c>
      <c r="L15" s="453">
        <v>0</v>
      </c>
      <c r="M15" s="453">
        <v>0</v>
      </c>
      <c r="N15" s="456">
        <f>SUMPRODUCT($F$6:$M$6,F15:M15)</f>
        <v>0</v>
      </c>
    </row>
    <row r="16" spans="1:14">
      <c r="A16" s="339">
        <v>2.2000000000000002</v>
      </c>
      <c r="B16" s="288" t="s">
        <v>81</v>
      </c>
      <c r="C16" s="453">
        <v>0</v>
      </c>
      <c r="D16" s="357">
        <v>0.01</v>
      </c>
      <c r="E16" s="454">
        <f>C16*D16</f>
        <v>0</v>
      </c>
      <c r="F16" s="453">
        <v>0</v>
      </c>
      <c r="G16" s="453">
        <v>0</v>
      </c>
      <c r="H16" s="453">
        <v>0</v>
      </c>
      <c r="I16" s="453">
        <v>0</v>
      </c>
      <c r="J16" s="453">
        <v>0</v>
      </c>
      <c r="K16" s="453">
        <v>0</v>
      </c>
      <c r="L16" s="453">
        <v>0</v>
      </c>
      <c r="M16" s="453">
        <v>0</v>
      </c>
      <c r="N16" s="456">
        <f t="shared" ref="N16:N20" si="3">SUMPRODUCT($F$6:$M$6,F16:M16)</f>
        <v>0</v>
      </c>
    </row>
    <row r="17" spans="1:14">
      <c r="A17" s="339">
        <v>2.2999999999999998</v>
      </c>
      <c r="B17" s="288" t="s">
        <v>82</v>
      </c>
      <c r="C17" s="453">
        <v>0</v>
      </c>
      <c r="D17" s="357">
        <v>0.02</v>
      </c>
      <c r="E17" s="454">
        <f>C17*D17</f>
        <v>0</v>
      </c>
      <c r="F17" s="453">
        <v>0</v>
      </c>
      <c r="G17" s="453">
        <v>0</v>
      </c>
      <c r="H17" s="453">
        <v>0</v>
      </c>
      <c r="I17" s="453">
        <v>0</v>
      </c>
      <c r="J17" s="453">
        <v>0</v>
      </c>
      <c r="K17" s="453">
        <v>0</v>
      </c>
      <c r="L17" s="453">
        <v>0</v>
      </c>
      <c r="M17" s="453">
        <v>0</v>
      </c>
      <c r="N17" s="456">
        <f t="shared" si="3"/>
        <v>0</v>
      </c>
    </row>
    <row r="18" spans="1:14">
      <c r="A18" s="339">
        <v>2.4</v>
      </c>
      <c r="B18" s="288" t="s">
        <v>83</v>
      </c>
      <c r="C18" s="453">
        <v>0</v>
      </c>
      <c r="D18" s="357">
        <v>0.03</v>
      </c>
      <c r="E18" s="454">
        <f>C18*D18</f>
        <v>0</v>
      </c>
      <c r="F18" s="453">
        <v>0</v>
      </c>
      <c r="G18" s="453">
        <v>0</v>
      </c>
      <c r="H18" s="453">
        <v>0</v>
      </c>
      <c r="I18" s="453">
        <v>0</v>
      </c>
      <c r="J18" s="453">
        <v>0</v>
      </c>
      <c r="K18" s="453">
        <v>0</v>
      </c>
      <c r="L18" s="453">
        <v>0</v>
      </c>
      <c r="M18" s="453">
        <v>0</v>
      </c>
      <c r="N18" s="456">
        <f t="shared" si="3"/>
        <v>0</v>
      </c>
    </row>
    <row r="19" spans="1:14">
      <c r="A19" s="339">
        <v>2.5</v>
      </c>
      <c r="B19" s="288" t="s">
        <v>84</v>
      </c>
      <c r="C19" s="453">
        <v>0</v>
      </c>
      <c r="D19" s="357">
        <v>0.04</v>
      </c>
      <c r="E19" s="454">
        <f>C19*D19</f>
        <v>0</v>
      </c>
      <c r="F19" s="453">
        <v>0</v>
      </c>
      <c r="G19" s="453">
        <v>0</v>
      </c>
      <c r="H19" s="453">
        <v>0</v>
      </c>
      <c r="I19" s="453">
        <v>0</v>
      </c>
      <c r="J19" s="453">
        <v>0</v>
      </c>
      <c r="K19" s="453">
        <v>0</v>
      </c>
      <c r="L19" s="453">
        <v>0</v>
      </c>
      <c r="M19" s="453">
        <v>0</v>
      </c>
      <c r="N19" s="456">
        <f t="shared" si="3"/>
        <v>0</v>
      </c>
    </row>
    <row r="20" spans="1:14">
      <c r="A20" s="339">
        <v>2.6</v>
      </c>
      <c r="B20" s="288" t="s">
        <v>85</v>
      </c>
      <c r="C20" s="453">
        <v>0</v>
      </c>
      <c r="D20" s="358"/>
      <c r="E20" s="457"/>
      <c r="F20" s="453">
        <v>0</v>
      </c>
      <c r="G20" s="453">
        <v>0</v>
      </c>
      <c r="H20" s="453">
        <v>0</v>
      </c>
      <c r="I20" s="453">
        <v>0</v>
      </c>
      <c r="J20" s="453">
        <v>0</v>
      </c>
      <c r="K20" s="453">
        <v>0</v>
      </c>
      <c r="L20" s="453">
        <v>0</v>
      </c>
      <c r="M20" s="453">
        <v>0</v>
      </c>
      <c r="N20" s="456">
        <f t="shared" si="3"/>
        <v>0</v>
      </c>
    </row>
    <row r="21" spans="1:14" ht="13.5" thickBot="1">
      <c r="A21" s="360">
        <v>3</v>
      </c>
      <c r="B21" s="329" t="s">
        <v>69</v>
      </c>
      <c r="C21" s="455">
        <f>C14+C7</f>
        <v>203607934.87607467</v>
      </c>
      <c r="D21" s="361"/>
      <c r="E21" s="455">
        <f>E14+E7</f>
        <v>11654503.837521493</v>
      </c>
      <c r="F21" s="458">
        <f>F7+F14</f>
        <v>0</v>
      </c>
      <c r="G21" s="458">
        <f t="shared" ref="G21:L21" si="4">G7+G14</f>
        <v>0</v>
      </c>
      <c r="H21" s="458">
        <f t="shared" si="4"/>
        <v>0</v>
      </c>
      <c r="I21" s="458">
        <f t="shared" si="4"/>
        <v>0</v>
      </c>
      <c r="J21" s="458">
        <f t="shared" si="4"/>
        <v>0</v>
      </c>
      <c r="K21" s="458">
        <f>K7+K14</f>
        <v>11654503.837521493</v>
      </c>
      <c r="L21" s="458">
        <f t="shared" si="4"/>
        <v>0</v>
      </c>
      <c r="M21" s="458">
        <f>M7+M14</f>
        <v>0</v>
      </c>
      <c r="N21" s="459">
        <f>N14+N7</f>
        <v>11654503.837521493</v>
      </c>
    </row>
    <row r="22" spans="1:14">
      <c r="E22" s="113"/>
      <c r="F22" s="113"/>
      <c r="G22" s="113"/>
      <c r="H22" s="113"/>
      <c r="I22" s="113"/>
      <c r="J22" s="113"/>
      <c r="K22" s="113"/>
      <c r="L22" s="113"/>
      <c r="M22" s="113"/>
    </row>
    <row r="23" spans="1:14" ht="15">
      <c r="C23"/>
      <c r="D23"/>
    </row>
    <row r="24" spans="1:14" ht="15">
      <c r="C24"/>
      <c r="D24"/>
    </row>
    <row r="25" spans="1:14" ht="15">
      <c r="C25"/>
      <c r="D25"/>
    </row>
    <row r="26" spans="1:14" ht="15">
      <c r="C26"/>
      <c r="D26"/>
    </row>
    <row r="27" spans="1:14" ht="15">
      <c r="C27"/>
      <c r="D2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zoomScaleNormal="100" workbookViewId="0">
      <selection activeCell="O35" sqref="O35"/>
    </sheetView>
  </sheetViews>
  <sheetFormatPr defaultRowHeight="15"/>
  <cols>
    <col min="1" max="1" width="11.42578125" style="88" customWidth="1"/>
    <col min="2" max="2" width="72" style="268" customWidth="1"/>
    <col min="3" max="3" width="15.5703125" style="88" customWidth="1"/>
    <col min="4" max="16384" width="9.140625" style="88"/>
  </cols>
  <sheetData>
    <row r="1" spans="1:3">
      <c r="A1" s="60" t="s">
        <v>191</v>
      </c>
      <c r="B1" s="88" t="str">
        <f>Info!C2</f>
        <v>სს ”ლიბერთი ბანკი”</v>
      </c>
    </row>
    <row r="2" spans="1:3">
      <c r="A2" s="60" t="s">
        <v>192</v>
      </c>
      <c r="B2" s="362">
        <f>'1. key ratios'!B2</f>
        <v>43738</v>
      </c>
    </row>
    <row r="3" spans="1:3">
      <c r="A3" s="60"/>
      <c r="B3" s="88"/>
    </row>
    <row r="4" spans="1:3">
      <c r="A4" s="60" t="s">
        <v>478</v>
      </c>
      <c r="B4" s="88" t="s">
        <v>437</v>
      </c>
    </row>
    <row r="5" spans="1:3">
      <c r="A5" s="363"/>
      <c r="B5" s="363" t="s">
        <v>438</v>
      </c>
      <c r="C5" s="364"/>
    </row>
    <row r="6" spans="1:3">
      <c r="A6" s="365">
        <v>1</v>
      </c>
      <c r="B6" s="366" t="s">
        <v>438</v>
      </c>
      <c r="C6" s="367">
        <v>2095005209.6819241</v>
      </c>
    </row>
    <row r="7" spans="1:3">
      <c r="A7" s="365">
        <v>2</v>
      </c>
      <c r="B7" s="366" t="s">
        <v>439</v>
      </c>
      <c r="C7" s="367">
        <v>-46061461.870000005</v>
      </c>
    </row>
    <row r="8" spans="1:3">
      <c r="A8" s="368">
        <v>3</v>
      </c>
      <c r="B8" s="369" t="s">
        <v>440</v>
      </c>
      <c r="C8" s="370">
        <f>C6+C7</f>
        <v>2048943747.811924</v>
      </c>
    </row>
    <row r="9" spans="1:3">
      <c r="A9" s="371"/>
      <c r="B9" s="371" t="s">
        <v>441</v>
      </c>
      <c r="C9" s="372"/>
    </row>
    <row r="10" spans="1:3">
      <c r="A10" s="365">
        <v>4</v>
      </c>
      <c r="B10" s="373" t="s">
        <v>442</v>
      </c>
      <c r="C10" s="367">
        <v>0</v>
      </c>
    </row>
    <row r="11" spans="1:3">
      <c r="A11" s="365">
        <v>5</v>
      </c>
      <c r="B11" s="374" t="s">
        <v>443</v>
      </c>
      <c r="C11" s="367">
        <v>0</v>
      </c>
    </row>
    <row r="12" spans="1:3">
      <c r="A12" s="365" t="s">
        <v>444</v>
      </c>
      <c r="B12" s="366" t="s">
        <v>445</v>
      </c>
      <c r="C12" s="370">
        <v>11654503.837521493</v>
      </c>
    </row>
    <row r="13" spans="1:3">
      <c r="A13" s="375">
        <v>6</v>
      </c>
      <c r="B13" s="376" t="s">
        <v>446</v>
      </c>
      <c r="C13" s="367">
        <v>0</v>
      </c>
    </row>
    <row r="14" spans="1:3">
      <c r="A14" s="375">
        <v>7</v>
      </c>
      <c r="B14" s="377" t="s">
        <v>447</v>
      </c>
      <c r="C14" s="367">
        <v>0</v>
      </c>
    </row>
    <row r="15" spans="1:3">
      <c r="A15" s="378">
        <v>8</v>
      </c>
      <c r="B15" s="366" t="s">
        <v>448</v>
      </c>
      <c r="C15" s="367">
        <v>0</v>
      </c>
    </row>
    <row r="16" spans="1:3" ht="24">
      <c r="A16" s="375">
        <v>9</v>
      </c>
      <c r="B16" s="377" t="s">
        <v>449</v>
      </c>
      <c r="C16" s="367">
        <v>0</v>
      </c>
    </row>
    <row r="17" spans="1:3">
      <c r="A17" s="375">
        <v>10</v>
      </c>
      <c r="B17" s="377" t="s">
        <v>450</v>
      </c>
      <c r="C17" s="367">
        <v>0</v>
      </c>
    </row>
    <row r="18" spans="1:3">
      <c r="A18" s="368">
        <v>11</v>
      </c>
      <c r="B18" s="379" t="s">
        <v>451</v>
      </c>
      <c r="C18" s="370">
        <v>11654503.837521493</v>
      </c>
    </row>
    <row r="19" spans="1:3">
      <c r="A19" s="371"/>
      <c r="B19" s="371" t="s">
        <v>452</v>
      </c>
      <c r="C19" s="380"/>
    </row>
    <row r="20" spans="1:3">
      <c r="A20" s="375">
        <v>12</v>
      </c>
      <c r="B20" s="373" t="s">
        <v>453</v>
      </c>
      <c r="C20" s="367">
        <v>0</v>
      </c>
    </row>
    <row r="21" spans="1:3">
      <c r="A21" s="375">
        <v>13</v>
      </c>
      <c r="B21" s="373" t="s">
        <v>454</v>
      </c>
      <c r="C21" s="367">
        <v>0</v>
      </c>
    </row>
    <row r="22" spans="1:3">
      <c r="A22" s="375">
        <v>14</v>
      </c>
      <c r="B22" s="373" t="s">
        <v>455</v>
      </c>
      <c r="C22" s="367">
        <v>0</v>
      </c>
    </row>
    <row r="23" spans="1:3" ht="24">
      <c r="A23" s="375" t="s">
        <v>456</v>
      </c>
      <c r="B23" s="373" t="s">
        <v>457</v>
      </c>
      <c r="C23" s="367">
        <v>0</v>
      </c>
    </row>
    <row r="24" spans="1:3">
      <c r="A24" s="375">
        <v>15</v>
      </c>
      <c r="B24" s="373" t="s">
        <v>458</v>
      </c>
      <c r="C24" s="367">
        <v>0</v>
      </c>
    </row>
    <row r="25" spans="1:3">
      <c r="A25" s="375" t="s">
        <v>459</v>
      </c>
      <c r="B25" s="366" t="s">
        <v>460</v>
      </c>
      <c r="C25" s="367">
        <v>0</v>
      </c>
    </row>
    <row r="26" spans="1:3">
      <c r="A26" s="368">
        <v>16</v>
      </c>
      <c r="B26" s="379" t="s">
        <v>461</v>
      </c>
      <c r="C26" s="370">
        <f>SUM(C20:C25)</f>
        <v>0</v>
      </c>
    </row>
    <row r="27" spans="1:3">
      <c r="A27" s="371"/>
      <c r="B27" s="371" t="s">
        <v>462</v>
      </c>
      <c r="C27" s="372"/>
    </row>
    <row r="28" spans="1:3">
      <c r="A28" s="365">
        <v>17</v>
      </c>
      <c r="B28" s="366" t="s">
        <v>463</v>
      </c>
      <c r="C28" s="367">
        <v>101318660.02310398</v>
      </c>
    </row>
    <row r="29" spans="1:3">
      <c r="A29" s="365">
        <v>18</v>
      </c>
      <c r="B29" s="366" t="s">
        <v>464</v>
      </c>
      <c r="C29" s="367">
        <v>-79932364.72345607</v>
      </c>
    </row>
    <row r="30" spans="1:3">
      <c r="A30" s="368">
        <v>19</v>
      </c>
      <c r="B30" s="379" t="s">
        <v>465</v>
      </c>
      <c r="C30" s="370">
        <f>C28+C29</f>
        <v>21386295.299647912</v>
      </c>
    </row>
    <row r="31" spans="1:3">
      <c r="A31" s="381"/>
      <c r="B31" s="371" t="s">
        <v>466</v>
      </c>
      <c r="C31" s="372"/>
    </row>
    <row r="32" spans="1:3">
      <c r="A32" s="365" t="s">
        <v>467</v>
      </c>
      <c r="B32" s="373" t="s">
        <v>468</v>
      </c>
      <c r="C32" s="382">
        <v>0</v>
      </c>
    </row>
    <row r="33" spans="1:3">
      <c r="A33" s="365" t="s">
        <v>469</v>
      </c>
      <c r="B33" s="374" t="s">
        <v>470</v>
      </c>
      <c r="C33" s="382">
        <v>0</v>
      </c>
    </row>
    <row r="34" spans="1:3">
      <c r="A34" s="371"/>
      <c r="B34" s="371" t="s">
        <v>471</v>
      </c>
      <c r="C34" s="372"/>
    </row>
    <row r="35" spans="1:3">
      <c r="A35" s="368">
        <v>20</v>
      </c>
      <c r="B35" s="379" t="s">
        <v>90</v>
      </c>
      <c r="C35" s="370">
        <v>215965572.22626859</v>
      </c>
    </row>
    <row r="36" spans="1:3">
      <c r="A36" s="368">
        <v>21</v>
      </c>
      <c r="B36" s="379" t="s">
        <v>472</v>
      </c>
      <c r="C36" s="370">
        <f>C8+C18+C26+C30</f>
        <v>2081984546.9490933</v>
      </c>
    </row>
    <row r="37" spans="1:3">
      <c r="A37" s="383"/>
      <c r="B37" s="383" t="s">
        <v>437</v>
      </c>
      <c r="C37" s="372"/>
    </row>
    <row r="38" spans="1:3">
      <c r="A38" s="368">
        <v>22</v>
      </c>
      <c r="B38" s="379" t="s">
        <v>437</v>
      </c>
      <c r="C38" s="460">
        <f>IFERROR(C35/C36,0)</f>
        <v>0.10373063169116267</v>
      </c>
    </row>
    <row r="39" spans="1:3">
      <c r="A39" s="383"/>
      <c r="B39" s="383" t="s">
        <v>473</v>
      </c>
      <c r="C39" s="372"/>
    </row>
    <row r="40" spans="1:3">
      <c r="A40" s="384" t="s">
        <v>474</v>
      </c>
      <c r="B40" s="373" t="s">
        <v>475</v>
      </c>
      <c r="C40" s="382"/>
    </row>
    <row r="41" spans="1:3">
      <c r="A41" s="385" t="s">
        <v>476</v>
      </c>
      <c r="B41" s="374" t="s">
        <v>477</v>
      </c>
      <c r="C41" s="382"/>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M29" sqref="M29"/>
    </sheetView>
  </sheetViews>
  <sheetFormatPr defaultRowHeight="15"/>
  <cols>
    <col min="1" max="1" width="9.5703125" style="80" bestFit="1" customWidth="1"/>
    <col min="2" max="2" width="84.7109375" style="80" customWidth="1"/>
    <col min="3" max="7" width="12.7109375" style="60" customWidth="1"/>
    <col min="8" max="8" width="9.7109375" style="88" customWidth="1"/>
    <col min="9" max="16384" width="9.140625" style="88"/>
  </cols>
  <sheetData>
    <row r="1" spans="1:8">
      <c r="A1" s="79" t="s">
        <v>191</v>
      </c>
      <c r="B1" s="87" t="str">
        <f>Info!C2</f>
        <v>სს ”ლიბერთი ბანკი”</v>
      </c>
    </row>
    <row r="2" spans="1:8">
      <c r="A2" s="79" t="s">
        <v>192</v>
      </c>
      <c r="B2" s="89">
        <v>43738</v>
      </c>
      <c r="C2" s="83"/>
      <c r="D2" s="83"/>
      <c r="E2" s="83"/>
      <c r="F2" s="83"/>
      <c r="G2" s="83"/>
      <c r="H2" s="90"/>
    </row>
    <row r="3" spans="1:8">
      <c r="A3" s="79"/>
      <c r="C3" s="83"/>
      <c r="D3" s="83"/>
      <c r="E3" s="83"/>
      <c r="F3" s="83"/>
      <c r="G3" s="83"/>
      <c r="H3" s="90"/>
    </row>
    <row r="4" spans="1:8" ht="15.75" thickBot="1">
      <c r="A4" s="91" t="s">
        <v>332</v>
      </c>
      <c r="B4" s="92" t="s">
        <v>226</v>
      </c>
      <c r="C4" s="93"/>
      <c r="D4" s="93"/>
      <c r="E4" s="93"/>
      <c r="F4" s="93"/>
      <c r="G4" s="93"/>
      <c r="H4" s="90"/>
    </row>
    <row r="5" spans="1:8">
      <c r="A5" s="94" t="s">
        <v>27</v>
      </c>
      <c r="B5" s="95"/>
      <c r="C5" s="96" t="s">
        <v>516</v>
      </c>
      <c r="D5" s="96" t="s">
        <v>513</v>
      </c>
      <c r="E5" s="96" t="s">
        <v>512</v>
      </c>
      <c r="F5" s="96" t="s">
        <v>485</v>
      </c>
      <c r="G5" s="97" t="s">
        <v>484</v>
      </c>
    </row>
    <row r="6" spans="1:8">
      <c r="A6" s="98"/>
      <c r="B6" s="468" t="s">
        <v>188</v>
      </c>
      <c r="C6" s="99"/>
      <c r="D6" s="99"/>
      <c r="E6" s="99"/>
      <c r="F6" s="99"/>
      <c r="G6" s="100"/>
    </row>
    <row r="7" spans="1:8">
      <c r="A7" s="98"/>
      <c r="B7" s="469" t="s">
        <v>193</v>
      </c>
      <c r="C7" s="99"/>
      <c r="D7" s="99"/>
      <c r="E7" s="99"/>
      <c r="F7" s="99"/>
      <c r="G7" s="100"/>
    </row>
    <row r="8" spans="1:8">
      <c r="A8" s="101">
        <v>1</v>
      </c>
      <c r="B8" s="470" t="s">
        <v>24</v>
      </c>
      <c r="C8" s="471">
        <v>211400188.22626859</v>
      </c>
      <c r="D8" s="471">
        <v>205277083.0262686</v>
      </c>
      <c r="E8" s="471">
        <v>212028492.04626861</v>
      </c>
      <c r="F8" s="471">
        <v>210609647.56626862</v>
      </c>
      <c r="G8" s="472">
        <v>199455263.56626862</v>
      </c>
    </row>
    <row r="9" spans="1:8">
      <c r="A9" s="101">
        <v>2</v>
      </c>
      <c r="B9" s="470" t="s">
        <v>90</v>
      </c>
      <c r="C9" s="471">
        <v>215965572.22626859</v>
      </c>
      <c r="D9" s="471">
        <v>209842467.0262686</v>
      </c>
      <c r="E9" s="471">
        <v>216593876.04626861</v>
      </c>
      <c r="F9" s="471">
        <v>215175031.56626862</v>
      </c>
      <c r="G9" s="472">
        <v>204020647.56626862</v>
      </c>
    </row>
    <row r="10" spans="1:8">
      <c r="A10" s="101">
        <v>3</v>
      </c>
      <c r="B10" s="470" t="s">
        <v>89</v>
      </c>
      <c r="C10" s="471">
        <v>329415147.89087272</v>
      </c>
      <c r="D10" s="471">
        <v>301526891.51588857</v>
      </c>
      <c r="E10" s="471">
        <v>289602172.1514287</v>
      </c>
      <c r="F10" s="471">
        <v>271168740.28035611</v>
      </c>
      <c r="G10" s="472">
        <v>252803761.37573874</v>
      </c>
    </row>
    <row r="11" spans="1:8">
      <c r="A11" s="98"/>
      <c r="B11" s="468" t="s">
        <v>189</v>
      </c>
      <c r="C11" s="99"/>
      <c r="D11" s="99"/>
      <c r="E11" s="99"/>
      <c r="F11" s="99"/>
      <c r="G11" s="100"/>
    </row>
    <row r="12" spans="1:8" ht="15" customHeight="1">
      <c r="A12" s="101">
        <v>4</v>
      </c>
      <c r="B12" s="470" t="s">
        <v>346</v>
      </c>
      <c r="C12" s="471">
        <v>1740960644.6242416</v>
      </c>
      <c r="D12" s="471">
        <v>1599776890.631207</v>
      </c>
      <c r="E12" s="471">
        <v>1568963007.1214554</v>
      </c>
      <c r="F12" s="471">
        <v>1531726198.4852602</v>
      </c>
      <c r="G12" s="472">
        <v>1498996211.3637285</v>
      </c>
    </row>
    <row r="13" spans="1:8">
      <c r="A13" s="98"/>
      <c r="B13" s="468" t="s">
        <v>91</v>
      </c>
      <c r="C13" s="99"/>
      <c r="D13" s="99"/>
      <c r="E13" s="99"/>
      <c r="F13" s="99"/>
      <c r="G13" s="100"/>
    </row>
    <row r="14" spans="1:8" s="102" customFormat="1">
      <c r="A14" s="101"/>
      <c r="B14" s="469" t="s">
        <v>404</v>
      </c>
      <c r="C14" s="99"/>
      <c r="D14" s="99"/>
      <c r="E14" s="99"/>
      <c r="F14" s="99"/>
      <c r="G14" s="100"/>
    </row>
    <row r="15" spans="1:8" ht="15.75" customHeight="1">
      <c r="A15" s="103">
        <v>5</v>
      </c>
      <c r="B15" s="473" t="str">
        <f>"ძირითადი პირველადი კაპიტალის კოეფიციენტი &gt;="&amp;ROUND('9.1. Capital Requirements'!$C$19,4)*100&amp;"%"</f>
        <v>ძირითადი პირველადი კაპიტალის კოეფიციენტი &gt;=9.05%</v>
      </c>
      <c r="C15" s="474">
        <v>0.12142732167957532</v>
      </c>
      <c r="D15" s="474">
        <v>0.12831606971474291</v>
      </c>
      <c r="E15" s="475">
        <v>0.13513925509006933</v>
      </c>
      <c r="F15" s="475">
        <v>0.13749823419782378</v>
      </c>
      <c r="G15" s="476">
        <v>0.13305921793145292</v>
      </c>
    </row>
    <row r="16" spans="1:8" ht="15" customHeight="1">
      <c r="A16" s="103">
        <v>6</v>
      </c>
      <c r="B16" s="473" t="str">
        <f>"პირველადი კაპიტალის კოეფიციენტი &gt;="&amp;ROUND('9.1. Capital Requirements'!$C$20,4)*100&amp;"%"</f>
        <v>პირველადი კაპიტალის კოეფიციენტი &gt;=11.04%</v>
      </c>
      <c r="C16" s="474">
        <v>0.1240496578099738</v>
      </c>
      <c r="D16" s="474">
        <v>0.13116983265302282</v>
      </c>
      <c r="E16" s="475">
        <v>0.13804906493216115</v>
      </c>
      <c r="F16" s="475">
        <v>0.14047878255203666</v>
      </c>
      <c r="G16" s="476">
        <v>0.13610484537559875</v>
      </c>
    </row>
    <row r="17" spans="1:7">
      <c r="A17" s="103">
        <v>7</v>
      </c>
      <c r="B17" s="473" t="str">
        <f>"საზედამხედველო კაპიტალის კოეფიციენტი &gt;="&amp;ROUND('9.1. Capital Requirements'!$C$21,4)*100&amp;"%"</f>
        <v>საზედამხედველო კაპიტალის კოეფიციენტი &gt;=17.87%</v>
      </c>
      <c r="C17" s="474">
        <v>0.18921458615853531</v>
      </c>
      <c r="D17" s="474">
        <v>0.18848058956328487</v>
      </c>
      <c r="E17" s="475">
        <v>0.18458189953296344</v>
      </c>
      <c r="F17" s="475">
        <v>0.17703473411143431</v>
      </c>
      <c r="G17" s="476">
        <v>0.16864869934911156</v>
      </c>
    </row>
    <row r="18" spans="1:7">
      <c r="A18" s="98"/>
      <c r="B18" s="468" t="s">
        <v>6</v>
      </c>
      <c r="C18" s="99"/>
      <c r="D18" s="99"/>
      <c r="E18" s="99"/>
      <c r="F18" s="99"/>
      <c r="G18" s="100"/>
    </row>
    <row r="19" spans="1:7" ht="15" customHeight="1">
      <c r="A19" s="104">
        <v>8</v>
      </c>
      <c r="B19" s="477" t="s">
        <v>7</v>
      </c>
      <c r="C19" s="474">
        <v>0.13636587394682673</v>
      </c>
      <c r="D19" s="474">
        <v>0.13937181188160075</v>
      </c>
      <c r="E19" s="474">
        <v>0.13963500226431039</v>
      </c>
      <c r="F19" s="474">
        <v>0.15905884864939426</v>
      </c>
      <c r="G19" s="476">
        <v>0.16128259172042264</v>
      </c>
    </row>
    <row r="20" spans="1:7">
      <c r="A20" s="104">
        <v>9</v>
      </c>
      <c r="B20" s="477" t="s">
        <v>8</v>
      </c>
      <c r="C20" s="474">
        <v>5.2697398042156549E-2</v>
      </c>
      <c r="D20" s="474">
        <v>5.2891315436670028E-2</v>
      </c>
      <c r="E20" s="474">
        <v>5.3345370758534717E-2</v>
      </c>
      <c r="F20" s="474">
        <v>6.2882289608263378E-2</v>
      </c>
      <c r="G20" s="476">
        <v>6.5141181870285614E-2</v>
      </c>
    </row>
    <row r="21" spans="1:7">
      <c r="A21" s="104">
        <v>10</v>
      </c>
      <c r="B21" s="477" t="s">
        <v>9</v>
      </c>
      <c r="C21" s="474">
        <v>3.1314290500706256E-2</v>
      </c>
      <c r="D21" s="474">
        <v>2.7441984633543654E-2</v>
      </c>
      <c r="E21" s="474">
        <v>3.5767885420249897E-2</v>
      </c>
      <c r="F21" s="474">
        <v>5.2110956183826905E-2</v>
      </c>
      <c r="G21" s="476">
        <v>4.9901022484166759E-2</v>
      </c>
    </row>
    <row r="22" spans="1:7">
      <c r="A22" s="104">
        <v>11</v>
      </c>
      <c r="B22" s="477" t="s">
        <v>227</v>
      </c>
      <c r="C22" s="474">
        <v>8.3668475904670178E-2</v>
      </c>
      <c r="D22" s="474">
        <v>8.6480496444930707E-2</v>
      </c>
      <c r="E22" s="474">
        <v>8.6289631505775677E-2</v>
      </c>
      <c r="F22" s="474">
        <v>9.6176559041130899E-2</v>
      </c>
      <c r="G22" s="476">
        <v>9.6141409850137E-2</v>
      </c>
    </row>
    <row r="23" spans="1:7">
      <c r="A23" s="104">
        <v>12</v>
      </c>
      <c r="B23" s="477" t="s">
        <v>10</v>
      </c>
      <c r="C23" s="474">
        <v>1.1079558908396903E-2</v>
      </c>
      <c r="D23" s="474">
        <v>5.4737358422061941E-3</v>
      </c>
      <c r="E23" s="474">
        <v>8.4506758656906281E-3</v>
      </c>
      <c r="F23" s="474">
        <v>2.8231675789003045E-2</v>
      </c>
      <c r="G23" s="476">
        <v>2.615660837138126E-2</v>
      </c>
    </row>
    <row r="24" spans="1:7">
      <c r="A24" s="104">
        <v>13</v>
      </c>
      <c r="B24" s="477" t="s">
        <v>11</v>
      </c>
      <c r="C24" s="474">
        <v>7.6023227073296576E-2</v>
      </c>
      <c r="D24" s="474">
        <v>3.6998802005949509E-2</v>
      </c>
      <c r="E24" s="474">
        <v>5.6956907198301675E-2</v>
      </c>
      <c r="F24" s="474">
        <v>0.20625489441856892</v>
      </c>
      <c r="G24" s="476">
        <v>0.19572135230390419</v>
      </c>
    </row>
    <row r="25" spans="1:7">
      <c r="A25" s="98"/>
      <c r="B25" s="468" t="s">
        <v>12</v>
      </c>
      <c r="C25" s="99"/>
      <c r="D25" s="99"/>
      <c r="E25" s="99"/>
      <c r="F25" s="99"/>
      <c r="G25" s="100"/>
    </row>
    <row r="26" spans="1:7">
      <c r="A26" s="104">
        <v>14</v>
      </c>
      <c r="B26" s="477" t="s">
        <v>13</v>
      </c>
      <c r="C26" s="474">
        <v>5.6192407091236359E-2</v>
      </c>
      <c r="D26" s="474">
        <v>5.3800158771585678E-2</v>
      </c>
      <c r="E26" s="475">
        <v>8.4241292141708043E-2</v>
      </c>
      <c r="F26" s="475">
        <v>8.6101884178909183E-2</v>
      </c>
      <c r="G26" s="476">
        <v>0.10730659766555374</v>
      </c>
    </row>
    <row r="27" spans="1:7" ht="15" customHeight="1">
      <c r="A27" s="104">
        <v>15</v>
      </c>
      <c r="B27" s="477" t="s">
        <v>14</v>
      </c>
      <c r="C27" s="474">
        <v>7.3040985088397681E-2</v>
      </c>
      <c r="D27" s="474">
        <v>6.7265337501895395E-2</v>
      </c>
      <c r="E27" s="475">
        <v>9.446994202087948E-2</v>
      </c>
      <c r="F27" s="475">
        <v>9.5590389889334049E-2</v>
      </c>
      <c r="G27" s="476">
        <v>0.11507467851031768</v>
      </c>
    </row>
    <row r="28" spans="1:7">
      <c r="A28" s="104">
        <v>16</v>
      </c>
      <c r="B28" s="477" t="s">
        <v>15</v>
      </c>
      <c r="C28" s="474">
        <v>0.25866114598847856</v>
      </c>
      <c r="D28" s="474">
        <v>0.22321913374219182</v>
      </c>
      <c r="E28" s="475">
        <v>0.22534928681164895</v>
      </c>
      <c r="F28" s="475">
        <v>0.21920189034877779</v>
      </c>
      <c r="G28" s="476">
        <v>0.1173962999703895</v>
      </c>
    </row>
    <row r="29" spans="1:7" ht="15" customHeight="1">
      <c r="A29" s="104">
        <v>17</v>
      </c>
      <c r="B29" s="477" t="s">
        <v>16</v>
      </c>
      <c r="C29" s="474">
        <v>0.28537167534449026</v>
      </c>
      <c r="D29" s="474">
        <v>0.27454526682334096</v>
      </c>
      <c r="E29" s="475">
        <v>0.25366616329079922</v>
      </c>
      <c r="F29" s="475">
        <v>0.27048302252609846</v>
      </c>
      <c r="G29" s="476">
        <v>0.214896512896773</v>
      </c>
    </row>
    <row r="30" spans="1:7">
      <c r="A30" s="104">
        <v>18</v>
      </c>
      <c r="B30" s="477" t="s">
        <v>17</v>
      </c>
      <c r="C30" s="474">
        <v>0.15379623568635351</v>
      </c>
      <c r="D30" s="474">
        <v>0.19566336846249016</v>
      </c>
      <c r="E30" s="475">
        <v>0.11713373363188632</v>
      </c>
      <c r="F30" s="475">
        <v>9.0954372233554293E-2</v>
      </c>
      <c r="G30" s="476">
        <v>0.16015549781470026</v>
      </c>
    </row>
    <row r="31" spans="1:7" ht="15" customHeight="1">
      <c r="A31" s="98"/>
      <c r="B31" s="468" t="s">
        <v>18</v>
      </c>
      <c r="C31" s="99"/>
      <c r="D31" s="99"/>
      <c r="E31" s="99"/>
      <c r="F31" s="99"/>
      <c r="G31" s="100"/>
    </row>
    <row r="32" spans="1:7" ht="15" customHeight="1">
      <c r="A32" s="104">
        <v>19</v>
      </c>
      <c r="B32" s="477" t="s">
        <v>19</v>
      </c>
      <c r="C32" s="474">
        <v>0.31047367462083553</v>
      </c>
      <c r="D32" s="474">
        <v>0.34762018738519163</v>
      </c>
      <c r="E32" s="475">
        <v>0.34970129441675263</v>
      </c>
      <c r="F32" s="475">
        <v>0.35782834085913301</v>
      </c>
      <c r="G32" s="476">
        <v>0.40788494988557367</v>
      </c>
    </row>
    <row r="33" spans="1:7" ht="15" customHeight="1">
      <c r="A33" s="104">
        <v>20</v>
      </c>
      <c r="B33" s="477" t="s">
        <v>20</v>
      </c>
      <c r="C33" s="474">
        <v>0.343769675469005</v>
      </c>
      <c r="D33" s="474">
        <v>0.32981189501050123</v>
      </c>
      <c r="E33" s="475">
        <v>0.3109264575939335</v>
      </c>
      <c r="F33" s="475">
        <v>0.29565886573096106</v>
      </c>
      <c r="G33" s="476">
        <v>0.24286451616648469</v>
      </c>
    </row>
    <row r="34" spans="1:7" ht="15" customHeight="1">
      <c r="A34" s="104">
        <v>21</v>
      </c>
      <c r="B34" s="478" t="s">
        <v>21</v>
      </c>
      <c r="C34" s="474">
        <v>0.43823217408108933</v>
      </c>
      <c r="D34" s="474">
        <v>0.4488561402051271</v>
      </c>
      <c r="E34" s="475">
        <v>0.45235244016485987</v>
      </c>
      <c r="F34" s="475">
        <v>0.45628514731669245</v>
      </c>
      <c r="G34" s="476">
        <v>0.45150649931521147</v>
      </c>
    </row>
    <row r="35" spans="1:7" ht="15" customHeight="1">
      <c r="A35" s="105"/>
      <c r="B35" s="468" t="s">
        <v>403</v>
      </c>
      <c r="C35" s="99"/>
      <c r="D35" s="99"/>
      <c r="E35" s="99"/>
      <c r="F35" s="99"/>
      <c r="G35" s="100"/>
    </row>
    <row r="36" spans="1:7" ht="15" customHeight="1">
      <c r="A36" s="104">
        <v>22</v>
      </c>
      <c r="B36" s="479" t="s">
        <v>396</v>
      </c>
      <c r="C36" s="480">
        <v>717682866.45333612</v>
      </c>
      <c r="D36" s="480">
        <v>603901178.81533277</v>
      </c>
      <c r="E36" s="480">
        <v>630125790.54174399</v>
      </c>
      <c r="F36" s="480">
        <v>681357536.60220313</v>
      </c>
      <c r="G36" s="481">
        <v>836265006.7088666</v>
      </c>
    </row>
    <row r="37" spans="1:7">
      <c r="A37" s="104">
        <v>23</v>
      </c>
      <c r="B37" s="477" t="s">
        <v>397</v>
      </c>
      <c r="C37" s="480">
        <v>404037132.79850292</v>
      </c>
      <c r="D37" s="480">
        <v>367984772.49377149</v>
      </c>
      <c r="E37" s="480">
        <v>368508402.05138832</v>
      </c>
      <c r="F37" s="480">
        <v>352678528.38361484</v>
      </c>
      <c r="G37" s="481">
        <v>343974437.94039816</v>
      </c>
    </row>
    <row r="38" spans="1:7" ht="15.75" thickBot="1">
      <c r="A38" s="106">
        <v>24</v>
      </c>
      <c r="B38" s="107" t="s">
        <v>395</v>
      </c>
      <c r="C38" s="108">
        <v>1.7762794758056339</v>
      </c>
      <c r="D38" s="108">
        <v>1.641103719381634</v>
      </c>
      <c r="E38" s="108">
        <v>1.7099360205466176</v>
      </c>
      <c r="F38" s="108">
        <v>1.9319507193278243</v>
      </c>
      <c r="G38" s="109">
        <v>2.4311835836294602</v>
      </c>
    </row>
    <row r="39" spans="1:7">
      <c r="A39" s="110"/>
    </row>
    <row r="40" spans="1:7" ht="39">
      <c r="B40" s="111" t="s">
        <v>405</v>
      </c>
    </row>
    <row r="41" spans="1:7" ht="64.5">
      <c r="B41" s="112" t="s">
        <v>402</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zoomScaleNormal="100" workbookViewId="0">
      <pane xSplit="1" ySplit="5" topLeftCell="B18" activePane="bottomRight" state="frozen"/>
      <selection activeCell="C12" sqref="C12"/>
      <selection pane="topRight" activeCell="C12" sqref="C12"/>
      <selection pane="bottomLeft" activeCell="C12" sqref="C12"/>
      <selection pane="bottomRight" activeCell="L8" sqref="L8"/>
    </sheetView>
  </sheetViews>
  <sheetFormatPr defaultRowHeight="15"/>
  <cols>
    <col min="1" max="1" width="9.5703125" style="60" bestFit="1" customWidth="1"/>
    <col min="2" max="2" width="55.140625" style="60" bestFit="1" customWidth="1"/>
    <col min="3" max="8" width="14" style="60" customWidth="1"/>
    <col min="9" max="16384" width="9.140625" style="88"/>
  </cols>
  <sheetData>
    <row r="1" spans="1:8">
      <c r="A1" s="79" t="s">
        <v>191</v>
      </c>
      <c r="B1" s="60" t="str">
        <f>Info!C2</f>
        <v>სს ”ლიბერთი ბანკი”</v>
      </c>
    </row>
    <row r="2" spans="1:8">
      <c r="A2" s="79" t="s">
        <v>192</v>
      </c>
      <c r="B2" s="61">
        <f>'1. key ratios'!B2</f>
        <v>43738</v>
      </c>
    </row>
    <row r="3" spans="1:8">
      <c r="A3" s="79"/>
    </row>
    <row r="4" spans="1:8" ht="15.75" thickBot="1">
      <c r="A4" s="114" t="s">
        <v>333</v>
      </c>
      <c r="B4" s="115" t="s">
        <v>247</v>
      </c>
      <c r="C4" s="114"/>
      <c r="D4" s="116"/>
      <c r="E4" s="116"/>
      <c r="F4" s="86"/>
      <c r="G4" s="86"/>
      <c r="H4" s="117" t="s">
        <v>95</v>
      </c>
    </row>
    <row r="5" spans="1:8">
      <c r="A5" s="118"/>
      <c r="B5" s="119"/>
      <c r="C5" s="503" t="s">
        <v>197</v>
      </c>
      <c r="D5" s="504"/>
      <c r="E5" s="505"/>
      <c r="F5" s="503" t="s">
        <v>198</v>
      </c>
      <c r="G5" s="504"/>
      <c r="H5" s="506"/>
    </row>
    <row r="6" spans="1:8">
      <c r="A6" s="120" t="s">
        <v>27</v>
      </c>
      <c r="B6" s="121" t="s">
        <v>155</v>
      </c>
      <c r="C6" s="65" t="s">
        <v>28</v>
      </c>
      <c r="D6" s="65" t="s">
        <v>96</v>
      </c>
      <c r="E6" s="65" t="s">
        <v>69</v>
      </c>
      <c r="F6" s="65" t="s">
        <v>28</v>
      </c>
      <c r="G6" s="65" t="s">
        <v>96</v>
      </c>
      <c r="H6" s="66" t="s">
        <v>69</v>
      </c>
    </row>
    <row r="7" spans="1:8">
      <c r="A7" s="120">
        <v>1</v>
      </c>
      <c r="B7" s="122" t="s">
        <v>156</v>
      </c>
      <c r="C7" s="386">
        <v>140462675</v>
      </c>
      <c r="D7" s="386">
        <v>57006060</v>
      </c>
      <c r="E7" s="387">
        <f>C7+D7</f>
        <v>197468735</v>
      </c>
      <c r="F7" s="388">
        <v>116051796</v>
      </c>
      <c r="G7" s="386">
        <v>54356078</v>
      </c>
      <c r="H7" s="389">
        <f>F7+G7</f>
        <v>170407874</v>
      </c>
    </row>
    <row r="8" spans="1:8">
      <c r="A8" s="120">
        <v>2</v>
      </c>
      <c r="B8" s="122" t="s">
        <v>157</v>
      </c>
      <c r="C8" s="386">
        <v>96842134</v>
      </c>
      <c r="D8" s="386">
        <v>124631497</v>
      </c>
      <c r="E8" s="387">
        <f t="shared" ref="E8:E20" si="0">C8+D8</f>
        <v>221473631</v>
      </c>
      <c r="F8" s="388">
        <v>61263617</v>
      </c>
      <c r="G8" s="386">
        <v>91543936</v>
      </c>
      <c r="H8" s="389">
        <f t="shared" ref="H8:H40" si="1">F8+G8</f>
        <v>152807553</v>
      </c>
    </row>
    <row r="9" spans="1:8">
      <c r="A9" s="120">
        <v>3</v>
      </c>
      <c r="B9" s="122" t="s">
        <v>158</v>
      </c>
      <c r="C9" s="386">
        <v>559750</v>
      </c>
      <c r="D9" s="386">
        <v>85572127</v>
      </c>
      <c r="E9" s="387">
        <f t="shared" si="0"/>
        <v>86131877</v>
      </c>
      <c r="F9" s="388">
        <v>615425</v>
      </c>
      <c r="G9" s="386">
        <v>105320283</v>
      </c>
      <c r="H9" s="389">
        <f t="shared" si="1"/>
        <v>105935708</v>
      </c>
    </row>
    <row r="10" spans="1:8">
      <c r="A10" s="120">
        <v>4</v>
      </c>
      <c r="B10" s="122" t="s">
        <v>187</v>
      </c>
      <c r="C10" s="386">
        <v>0</v>
      </c>
      <c r="D10" s="386">
        <v>0</v>
      </c>
      <c r="E10" s="387">
        <f t="shared" si="0"/>
        <v>0</v>
      </c>
      <c r="F10" s="388">
        <v>0</v>
      </c>
      <c r="G10" s="386">
        <v>0</v>
      </c>
      <c r="H10" s="389">
        <f t="shared" si="1"/>
        <v>0</v>
      </c>
    </row>
    <row r="11" spans="1:8">
      <c r="A11" s="120">
        <v>5</v>
      </c>
      <c r="B11" s="122" t="s">
        <v>159</v>
      </c>
      <c r="C11" s="386">
        <v>145679574</v>
      </c>
      <c r="D11" s="386">
        <v>0</v>
      </c>
      <c r="E11" s="387">
        <f t="shared" si="0"/>
        <v>145679574</v>
      </c>
      <c r="F11" s="388">
        <v>217070094</v>
      </c>
      <c r="G11" s="386">
        <v>0</v>
      </c>
      <c r="H11" s="389">
        <f t="shared" si="1"/>
        <v>217070094</v>
      </c>
    </row>
    <row r="12" spans="1:8">
      <c r="A12" s="120">
        <v>6.1</v>
      </c>
      <c r="B12" s="123" t="s">
        <v>160</v>
      </c>
      <c r="C12" s="386">
        <v>890948973.0003159</v>
      </c>
      <c r="D12" s="386">
        <v>310861734.98999989</v>
      </c>
      <c r="E12" s="387">
        <f t="shared" si="0"/>
        <v>1201810707.9903159</v>
      </c>
      <c r="F12" s="388">
        <v>977647537.06010044</v>
      </c>
      <c r="G12" s="386">
        <v>130038207.99999993</v>
      </c>
      <c r="H12" s="389">
        <f t="shared" si="1"/>
        <v>1107685745.0601003</v>
      </c>
    </row>
    <row r="13" spans="1:8">
      <c r="A13" s="120">
        <v>6.2</v>
      </c>
      <c r="B13" s="123" t="s">
        <v>161</v>
      </c>
      <c r="C13" s="386">
        <v>-75784003.873797327</v>
      </c>
      <c r="D13" s="386">
        <v>-11997434.127599994</v>
      </c>
      <c r="E13" s="387">
        <f t="shared" si="0"/>
        <v>-87781438.001397327</v>
      </c>
      <c r="F13" s="388">
        <v>-122078168.39060037</v>
      </c>
      <c r="G13" s="386">
        <v>-5388412.6126523782</v>
      </c>
      <c r="H13" s="389">
        <f t="shared" si="1"/>
        <v>-127466581.00325274</v>
      </c>
    </row>
    <row r="14" spans="1:8">
      <c r="A14" s="120">
        <v>6</v>
      </c>
      <c r="B14" s="122" t="s">
        <v>162</v>
      </c>
      <c r="C14" s="387">
        <f>C12+C13</f>
        <v>815164969.12651861</v>
      </c>
      <c r="D14" s="387">
        <f>D12+D13</f>
        <v>298864300.86239988</v>
      </c>
      <c r="E14" s="387">
        <f t="shared" si="0"/>
        <v>1114029269.9889185</v>
      </c>
      <c r="F14" s="387">
        <f>F12+F13</f>
        <v>855569368.66950011</v>
      </c>
      <c r="G14" s="387">
        <f>G12+G13</f>
        <v>124649795.38734755</v>
      </c>
      <c r="H14" s="389">
        <f>F14+G14</f>
        <v>980219164.05684769</v>
      </c>
    </row>
    <row r="15" spans="1:8">
      <c r="A15" s="120">
        <v>7</v>
      </c>
      <c r="B15" s="122" t="s">
        <v>163</v>
      </c>
      <c r="C15" s="386">
        <v>11874080</v>
      </c>
      <c r="D15" s="386">
        <v>1371474</v>
      </c>
      <c r="E15" s="387">
        <f t="shared" si="0"/>
        <v>13245554</v>
      </c>
      <c r="F15" s="388">
        <v>12572148</v>
      </c>
      <c r="G15" s="386">
        <v>528396</v>
      </c>
      <c r="H15" s="389">
        <f t="shared" si="1"/>
        <v>13100544</v>
      </c>
    </row>
    <row r="16" spans="1:8">
      <c r="A16" s="120">
        <v>8</v>
      </c>
      <c r="B16" s="122" t="s">
        <v>164</v>
      </c>
      <c r="C16" s="386">
        <v>54770</v>
      </c>
      <c r="D16" s="386">
        <v>0</v>
      </c>
      <c r="E16" s="387">
        <f t="shared" si="0"/>
        <v>54770</v>
      </c>
      <c r="F16" s="388">
        <v>69835</v>
      </c>
      <c r="G16" s="386">
        <v>0</v>
      </c>
      <c r="H16" s="389">
        <f t="shared" si="1"/>
        <v>69835</v>
      </c>
    </row>
    <row r="17" spans="1:8">
      <c r="A17" s="120">
        <v>9</v>
      </c>
      <c r="B17" s="122" t="s">
        <v>165</v>
      </c>
      <c r="C17" s="386">
        <v>106733</v>
      </c>
      <c r="D17" s="386">
        <v>0</v>
      </c>
      <c r="E17" s="387">
        <f t="shared" si="0"/>
        <v>106733</v>
      </c>
      <c r="F17" s="388">
        <v>146888</v>
      </c>
      <c r="G17" s="386">
        <v>111142</v>
      </c>
      <c r="H17" s="389">
        <f t="shared" si="1"/>
        <v>258030</v>
      </c>
    </row>
    <row r="18" spans="1:8">
      <c r="A18" s="120">
        <v>10</v>
      </c>
      <c r="B18" s="122" t="s">
        <v>166</v>
      </c>
      <c r="C18" s="386">
        <v>196250781</v>
      </c>
      <c r="D18" s="386">
        <v>0</v>
      </c>
      <c r="E18" s="387">
        <f t="shared" si="0"/>
        <v>196250781</v>
      </c>
      <c r="F18" s="388">
        <v>158935138</v>
      </c>
      <c r="G18" s="386">
        <v>0</v>
      </c>
      <c r="H18" s="389">
        <f t="shared" si="1"/>
        <v>158935138</v>
      </c>
    </row>
    <row r="19" spans="1:8">
      <c r="A19" s="120">
        <v>11</v>
      </c>
      <c r="B19" s="122" t="s">
        <v>167</v>
      </c>
      <c r="C19" s="386">
        <v>75403989</v>
      </c>
      <c r="D19" s="386">
        <v>24519345</v>
      </c>
      <c r="E19" s="387">
        <f t="shared" si="0"/>
        <v>99923334</v>
      </c>
      <c r="F19" s="388">
        <v>33829386</v>
      </c>
      <c r="G19" s="386">
        <v>22056813</v>
      </c>
      <c r="H19" s="389">
        <f t="shared" si="1"/>
        <v>55886199</v>
      </c>
    </row>
    <row r="20" spans="1:8">
      <c r="A20" s="120">
        <v>12</v>
      </c>
      <c r="B20" s="124" t="s">
        <v>168</v>
      </c>
      <c r="C20" s="390">
        <f>SUM(C7:C11)+SUM(C14:C19)</f>
        <v>1482399455.1265187</v>
      </c>
      <c r="D20" s="390">
        <f>SUM(D7:D11)+SUM(D14:D19)</f>
        <v>591964803.86239982</v>
      </c>
      <c r="E20" s="390">
        <f t="shared" si="0"/>
        <v>2074364258.9889185</v>
      </c>
      <c r="F20" s="390">
        <f>SUM(F7:F11)+SUM(F14:F19)</f>
        <v>1456123695.6695001</v>
      </c>
      <c r="G20" s="390">
        <f>SUM(G7:G11)+SUM(G14:G19)</f>
        <v>398566443.38734758</v>
      </c>
      <c r="H20" s="391">
        <f t="shared" si="1"/>
        <v>1854690139.0568476</v>
      </c>
    </row>
    <row r="21" spans="1:8">
      <c r="A21" s="120"/>
      <c r="B21" s="121" t="s">
        <v>185</v>
      </c>
      <c r="C21" s="392"/>
      <c r="D21" s="392"/>
      <c r="E21" s="392"/>
      <c r="F21" s="393"/>
      <c r="G21" s="392"/>
      <c r="H21" s="394"/>
    </row>
    <row r="22" spans="1:8">
      <c r="A22" s="120">
        <v>13</v>
      </c>
      <c r="B22" s="122" t="s">
        <v>169</v>
      </c>
      <c r="C22" s="386">
        <v>792561</v>
      </c>
      <c r="D22" s="386">
        <v>38956033</v>
      </c>
      <c r="E22" s="387">
        <f>C22+D22</f>
        <v>39748594</v>
      </c>
      <c r="F22" s="388">
        <v>741969</v>
      </c>
      <c r="G22" s="386">
        <v>7019952</v>
      </c>
      <c r="H22" s="389">
        <f t="shared" si="1"/>
        <v>7761921</v>
      </c>
    </row>
    <row r="23" spans="1:8">
      <c r="A23" s="120">
        <v>14</v>
      </c>
      <c r="B23" s="122" t="s">
        <v>170</v>
      </c>
      <c r="C23" s="386">
        <v>496012443.25000012</v>
      </c>
      <c r="D23" s="386">
        <v>111732625.6946415</v>
      </c>
      <c r="E23" s="387">
        <f t="shared" ref="E23:E40" si="2">C23+D23</f>
        <v>607745068.94464159</v>
      </c>
      <c r="F23" s="388">
        <v>496768317</v>
      </c>
      <c r="G23" s="386">
        <v>122854070</v>
      </c>
      <c r="H23" s="389">
        <f t="shared" si="1"/>
        <v>619622387</v>
      </c>
    </row>
    <row r="24" spans="1:8">
      <c r="A24" s="120">
        <v>15</v>
      </c>
      <c r="B24" s="122" t="s">
        <v>171</v>
      </c>
      <c r="C24" s="386">
        <v>206496454.06999999</v>
      </c>
      <c r="D24" s="386">
        <v>94811636.038180009</v>
      </c>
      <c r="E24" s="387">
        <f t="shared" si="2"/>
        <v>301308090.10817999</v>
      </c>
      <c r="F24" s="388">
        <v>148612828</v>
      </c>
      <c r="G24" s="386">
        <v>69169437</v>
      </c>
      <c r="H24" s="389">
        <f t="shared" si="1"/>
        <v>217782265</v>
      </c>
    </row>
    <row r="25" spans="1:8">
      <c r="A25" s="120">
        <v>16</v>
      </c>
      <c r="B25" s="122" t="s">
        <v>172</v>
      </c>
      <c r="C25" s="386">
        <v>424555006.11999995</v>
      </c>
      <c r="D25" s="386">
        <v>223317318.27909398</v>
      </c>
      <c r="E25" s="387">
        <f t="shared" si="2"/>
        <v>647872324.39909387</v>
      </c>
      <c r="F25" s="388">
        <v>518946630</v>
      </c>
      <c r="G25" s="386">
        <v>141444163</v>
      </c>
      <c r="H25" s="389">
        <f t="shared" si="1"/>
        <v>660390793</v>
      </c>
    </row>
    <row r="26" spans="1:8">
      <c r="A26" s="120">
        <v>17</v>
      </c>
      <c r="B26" s="122" t="s">
        <v>173</v>
      </c>
      <c r="C26" s="392">
        <v>0</v>
      </c>
      <c r="D26" s="392">
        <v>0</v>
      </c>
      <c r="E26" s="387">
        <f t="shared" si="2"/>
        <v>0</v>
      </c>
      <c r="F26" s="393">
        <v>0</v>
      </c>
      <c r="G26" s="392">
        <v>0</v>
      </c>
      <c r="H26" s="389">
        <f t="shared" si="1"/>
        <v>0</v>
      </c>
    </row>
    <row r="27" spans="1:8">
      <c r="A27" s="120">
        <v>18</v>
      </c>
      <c r="B27" s="122" t="s">
        <v>174</v>
      </c>
      <c r="C27" s="386">
        <v>0</v>
      </c>
      <c r="D27" s="386">
        <v>0</v>
      </c>
      <c r="E27" s="387">
        <f t="shared" si="2"/>
        <v>0</v>
      </c>
      <c r="F27" s="388">
        <v>0</v>
      </c>
      <c r="G27" s="386">
        <v>359</v>
      </c>
      <c r="H27" s="389">
        <f t="shared" si="1"/>
        <v>359</v>
      </c>
    </row>
    <row r="28" spans="1:8">
      <c r="A28" s="120">
        <v>19</v>
      </c>
      <c r="B28" s="122" t="s">
        <v>175</v>
      </c>
      <c r="C28" s="386">
        <v>4842588</v>
      </c>
      <c r="D28" s="386">
        <v>1477715</v>
      </c>
      <c r="E28" s="387">
        <f t="shared" si="2"/>
        <v>6320303</v>
      </c>
      <c r="F28" s="388">
        <v>4693360</v>
      </c>
      <c r="G28" s="386">
        <v>858404</v>
      </c>
      <c r="H28" s="389">
        <f t="shared" si="1"/>
        <v>5551764</v>
      </c>
    </row>
    <row r="29" spans="1:8">
      <c r="A29" s="120">
        <v>20</v>
      </c>
      <c r="B29" s="122" t="s">
        <v>97</v>
      </c>
      <c r="C29" s="386">
        <v>29917710</v>
      </c>
      <c r="D29" s="386">
        <v>46117443</v>
      </c>
      <c r="E29" s="387">
        <f t="shared" si="2"/>
        <v>76035153</v>
      </c>
      <c r="F29" s="388">
        <v>36336845</v>
      </c>
      <c r="G29" s="386">
        <v>4768766</v>
      </c>
      <c r="H29" s="389">
        <f t="shared" si="1"/>
        <v>41105611</v>
      </c>
    </row>
    <row r="30" spans="1:8">
      <c r="A30" s="120">
        <v>21</v>
      </c>
      <c r="B30" s="122" t="s">
        <v>176</v>
      </c>
      <c r="C30" s="386">
        <v>6437000</v>
      </c>
      <c r="D30" s="386">
        <v>96002135</v>
      </c>
      <c r="E30" s="387">
        <f t="shared" si="2"/>
        <v>102439135</v>
      </c>
      <c r="F30" s="388">
        <v>0</v>
      </c>
      <c r="G30" s="386">
        <v>40762609.739999995</v>
      </c>
      <c r="H30" s="389">
        <f t="shared" si="1"/>
        <v>40762609.739999995</v>
      </c>
    </row>
    <row r="31" spans="1:8">
      <c r="A31" s="120">
        <v>22</v>
      </c>
      <c r="B31" s="124" t="s">
        <v>177</v>
      </c>
      <c r="C31" s="390">
        <f>SUM(C22:C30)</f>
        <v>1169053762.4400001</v>
      </c>
      <c r="D31" s="390">
        <f>SUM(D22:D30)</f>
        <v>612414906.01191545</v>
      </c>
      <c r="E31" s="390">
        <f>C31+D31</f>
        <v>1781468668.4519155</v>
      </c>
      <c r="F31" s="390">
        <f>SUM(F22:F30)</f>
        <v>1206099949</v>
      </c>
      <c r="G31" s="390">
        <f>SUM(G22:G30)</f>
        <v>386877760.74000001</v>
      </c>
      <c r="H31" s="391">
        <f t="shared" si="1"/>
        <v>1592977709.74</v>
      </c>
    </row>
    <row r="32" spans="1:8">
      <c r="A32" s="120"/>
      <c r="B32" s="121" t="s">
        <v>186</v>
      </c>
      <c r="C32" s="392"/>
      <c r="D32" s="392"/>
      <c r="E32" s="386"/>
      <c r="F32" s="393"/>
      <c r="G32" s="392"/>
      <c r="H32" s="394"/>
    </row>
    <row r="33" spans="1:8">
      <c r="A33" s="120">
        <v>23</v>
      </c>
      <c r="B33" s="122" t="s">
        <v>178</v>
      </c>
      <c r="C33" s="386">
        <v>54628743</v>
      </c>
      <c r="D33" s="392">
        <v>0</v>
      </c>
      <c r="E33" s="387">
        <f>C33+D33</f>
        <v>54628743</v>
      </c>
      <c r="F33" s="388">
        <v>54628743</v>
      </c>
      <c r="G33" s="392">
        <v>0</v>
      </c>
      <c r="H33" s="389">
        <f t="shared" si="1"/>
        <v>54628743</v>
      </c>
    </row>
    <row r="34" spans="1:8">
      <c r="A34" s="120">
        <v>24</v>
      </c>
      <c r="B34" s="122" t="s">
        <v>179</v>
      </c>
      <c r="C34" s="386">
        <v>61391</v>
      </c>
      <c r="D34" s="392">
        <v>0</v>
      </c>
      <c r="E34" s="387">
        <f t="shared" si="2"/>
        <v>61391</v>
      </c>
      <c r="F34" s="388">
        <v>61391</v>
      </c>
      <c r="G34" s="392">
        <v>0</v>
      </c>
      <c r="H34" s="389">
        <f t="shared" si="1"/>
        <v>61391</v>
      </c>
    </row>
    <row r="35" spans="1:8">
      <c r="A35" s="120">
        <v>25</v>
      </c>
      <c r="B35" s="123" t="s">
        <v>180</v>
      </c>
      <c r="C35" s="386">
        <v>-10154020</v>
      </c>
      <c r="D35" s="392">
        <v>0</v>
      </c>
      <c r="E35" s="387">
        <f t="shared" si="2"/>
        <v>-10154020</v>
      </c>
      <c r="F35" s="388">
        <v>-10154020</v>
      </c>
      <c r="G35" s="392">
        <v>0</v>
      </c>
      <c r="H35" s="389">
        <f t="shared" si="1"/>
        <v>-10154020</v>
      </c>
    </row>
    <row r="36" spans="1:8">
      <c r="A36" s="120">
        <v>26</v>
      </c>
      <c r="B36" s="122" t="s">
        <v>181</v>
      </c>
      <c r="C36" s="386">
        <v>39651986</v>
      </c>
      <c r="D36" s="392">
        <v>0</v>
      </c>
      <c r="E36" s="387">
        <f t="shared" si="2"/>
        <v>39651986</v>
      </c>
      <c r="F36" s="388">
        <v>39651986</v>
      </c>
      <c r="G36" s="392">
        <v>0</v>
      </c>
      <c r="H36" s="389">
        <f t="shared" si="1"/>
        <v>39651986</v>
      </c>
    </row>
    <row r="37" spans="1:8">
      <c r="A37" s="120">
        <v>27</v>
      </c>
      <c r="B37" s="122" t="s">
        <v>182</v>
      </c>
      <c r="C37" s="386">
        <v>1694028</v>
      </c>
      <c r="D37" s="392">
        <v>0</v>
      </c>
      <c r="E37" s="387">
        <f t="shared" si="2"/>
        <v>1694028</v>
      </c>
      <c r="F37" s="388">
        <v>1694028</v>
      </c>
      <c r="G37" s="392">
        <v>0</v>
      </c>
      <c r="H37" s="389">
        <f t="shared" si="1"/>
        <v>1694028</v>
      </c>
    </row>
    <row r="38" spans="1:8">
      <c r="A38" s="120">
        <v>28</v>
      </c>
      <c r="B38" s="122" t="s">
        <v>183</v>
      </c>
      <c r="C38" s="386">
        <v>178837861</v>
      </c>
      <c r="D38" s="392">
        <v>0</v>
      </c>
      <c r="E38" s="387">
        <f t="shared" si="2"/>
        <v>178837861</v>
      </c>
      <c r="F38" s="388">
        <v>147330208</v>
      </c>
      <c r="G38" s="392">
        <v>0</v>
      </c>
      <c r="H38" s="389">
        <f t="shared" si="1"/>
        <v>147330208</v>
      </c>
    </row>
    <row r="39" spans="1:8">
      <c r="A39" s="120">
        <v>29</v>
      </c>
      <c r="B39" s="122" t="s">
        <v>199</v>
      </c>
      <c r="C39" s="386">
        <v>28175602</v>
      </c>
      <c r="D39" s="392">
        <v>0</v>
      </c>
      <c r="E39" s="387">
        <f t="shared" si="2"/>
        <v>28175602</v>
      </c>
      <c r="F39" s="388">
        <v>28500093</v>
      </c>
      <c r="G39" s="392">
        <v>0</v>
      </c>
      <c r="H39" s="389">
        <f t="shared" si="1"/>
        <v>28500093</v>
      </c>
    </row>
    <row r="40" spans="1:8">
      <c r="A40" s="120">
        <v>30</v>
      </c>
      <c r="B40" s="124" t="s">
        <v>184</v>
      </c>
      <c r="C40" s="395">
        <v>292895591</v>
      </c>
      <c r="D40" s="396">
        <v>0</v>
      </c>
      <c r="E40" s="390">
        <f t="shared" si="2"/>
        <v>292895591</v>
      </c>
      <c r="F40" s="397">
        <v>261712429</v>
      </c>
      <c r="G40" s="396">
        <v>0</v>
      </c>
      <c r="H40" s="391">
        <f t="shared" si="1"/>
        <v>261712429</v>
      </c>
    </row>
    <row r="41" spans="1:8" ht="15.75" thickBot="1">
      <c r="A41" s="125">
        <v>31</v>
      </c>
      <c r="B41" s="126" t="s">
        <v>200</v>
      </c>
      <c r="C41" s="78">
        <f>C31+C40</f>
        <v>1461949353.4400001</v>
      </c>
      <c r="D41" s="78">
        <f>D31+D40</f>
        <v>612414906.01191545</v>
      </c>
      <c r="E41" s="78">
        <f>C41+D41</f>
        <v>2074364259.4519155</v>
      </c>
      <c r="F41" s="78">
        <f>F31+F40</f>
        <v>1467812378</v>
      </c>
      <c r="G41" s="78">
        <f>G31+G40</f>
        <v>386877760.74000001</v>
      </c>
      <c r="H41" s="398">
        <f>F41+G41</f>
        <v>1854690138.74</v>
      </c>
    </row>
    <row r="43" spans="1:8">
      <c r="B43" s="127"/>
      <c r="E43" s="113"/>
      <c r="F43" s="113"/>
      <c r="G43" s="113"/>
      <c r="H43" s="113"/>
    </row>
    <row r="44" spans="1:8">
      <c r="C44" s="113"/>
      <c r="D44" s="113"/>
      <c r="E44" s="113"/>
      <c r="F44" s="113"/>
      <c r="G44" s="113"/>
      <c r="H44" s="11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19" activePane="bottomRight" state="frozen"/>
      <selection activeCell="C12" sqref="C12"/>
      <selection pane="topRight" activeCell="C12" sqref="C12"/>
      <selection pane="bottomLeft" activeCell="C12" sqref="C12"/>
      <selection pane="bottomRight" activeCell="L21" sqref="L21"/>
    </sheetView>
  </sheetViews>
  <sheetFormatPr defaultColWidth="9.140625" defaultRowHeight="12.75"/>
  <cols>
    <col min="1" max="1" width="9.5703125" style="60" bestFit="1" customWidth="1"/>
    <col min="2" max="2" width="83.140625" style="60" customWidth="1"/>
    <col min="3" max="3" width="13" style="60" customWidth="1"/>
    <col min="4" max="8" width="12.42578125" style="60" customWidth="1"/>
    <col min="9" max="16384" width="9.140625" style="128"/>
  </cols>
  <sheetData>
    <row r="1" spans="1:8">
      <c r="A1" s="79" t="s">
        <v>191</v>
      </c>
      <c r="B1" s="80" t="str">
        <f>Info!C2</f>
        <v>სს ”ლიბერთი ბანკი”</v>
      </c>
      <c r="C1" s="80"/>
    </row>
    <row r="2" spans="1:8">
      <c r="A2" s="79" t="s">
        <v>192</v>
      </c>
      <c r="B2" s="81">
        <f>'1. key ratios'!B2</f>
        <v>43738</v>
      </c>
      <c r="C2" s="82"/>
      <c r="D2" s="83"/>
      <c r="E2" s="83"/>
      <c r="F2" s="83"/>
      <c r="G2" s="83"/>
      <c r="H2" s="83"/>
    </row>
    <row r="3" spans="1:8">
      <c r="A3" s="79"/>
      <c r="B3" s="80"/>
      <c r="C3" s="82"/>
      <c r="D3" s="83"/>
      <c r="E3" s="83"/>
      <c r="F3" s="83"/>
      <c r="G3" s="83"/>
      <c r="H3" s="83"/>
    </row>
    <row r="4" spans="1:8" ht="13.5" thickBot="1">
      <c r="A4" s="84" t="s">
        <v>334</v>
      </c>
      <c r="B4" s="85" t="s">
        <v>225</v>
      </c>
      <c r="C4" s="86"/>
      <c r="D4" s="86"/>
      <c r="E4" s="86"/>
      <c r="F4" s="84"/>
      <c r="G4" s="84"/>
      <c r="H4" s="64" t="s">
        <v>95</v>
      </c>
    </row>
    <row r="5" spans="1:8">
      <c r="A5" s="22"/>
      <c r="B5" s="23"/>
      <c r="C5" s="503" t="s">
        <v>197</v>
      </c>
      <c r="D5" s="504"/>
      <c r="E5" s="505"/>
      <c r="F5" s="503" t="s">
        <v>198</v>
      </c>
      <c r="G5" s="504"/>
      <c r="H5" s="506"/>
    </row>
    <row r="6" spans="1:8">
      <c r="A6" s="24" t="s">
        <v>27</v>
      </c>
      <c r="B6" s="8"/>
      <c r="C6" s="9" t="s">
        <v>28</v>
      </c>
      <c r="D6" s="9" t="s">
        <v>98</v>
      </c>
      <c r="E6" s="9" t="s">
        <v>69</v>
      </c>
      <c r="F6" s="9" t="s">
        <v>28</v>
      </c>
      <c r="G6" s="9" t="s">
        <v>98</v>
      </c>
      <c r="H6" s="25" t="s">
        <v>69</v>
      </c>
    </row>
    <row r="7" spans="1:8">
      <c r="A7" s="26"/>
      <c r="B7" s="11" t="s">
        <v>94</v>
      </c>
      <c r="C7" s="12"/>
      <c r="D7" s="12"/>
      <c r="E7" s="12"/>
      <c r="F7" s="12"/>
      <c r="G7" s="12"/>
      <c r="H7" s="27"/>
    </row>
    <row r="8" spans="1:8" ht="25.5">
      <c r="A8" s="26">
        <v>1</v>
      </c>
      <c r="B8" s="13" t="s">
        <v>99</v>
      </c>
      <c r="C8" s="392">
        <v>8680732</v>
      </c>
      <c r="D8" s="392">
        <v>1501271</v>
      </c>
      <c r="E8" s="387">
        <f>C8+D8</f>
        <v>10182003</v>
      </c>
      <c r="F8" s="392">
        <v>9654085</v>
      </c>
      <c r="G8" s="392">
        <v>2492305</v>
      </c>
      <c r="H8" s="389">
        <f>F8+G8</f>
        <v>12146390</v>
      </c>
    </row>
    <row r="9" spans="1:8">
      <c r="A9" s="26">
        <v>2</v>
      </c>
      <c r="B9" s="13" t="s">
        <v>100</v>
      </c>
      <c r="C9" s="399">
        <f>SUM(C10:C18)</f>
        <v>155564330</v>
      </c>
      <c r="D9" s="399">
        <f>SUM(D10:D18)</f>
        <v>15702134</v>
      </c>
      <c r="E9" s="387">
        <f t="shared" ref="E9:E67" si="0">C9+D9</f>
        <v>171266464</v>
      </c>
      <c r="F9" s="399">
        <f>SUM(F10:F18)</f>
        <v>181294906</v>
      </c>
      <c r="G9" s="399">
        <f>SUM(G10:G18)</f>
        <v>3723240</v>
      </c>
      <c r="H9" s="389">
        <f t="shared" ref="H9:H67" si="1">F9+G9</f>
        <v>185018146</v>
      </c>
    </row>
    <row r="10" spans="1:8">
      <c r="A10" s="26">
        <v>2.1</v>
      </c>
      <c r="B10" s="14" t="s">
        <v>101</v>
      </c>
      <c r="C10" s="392">
        <v>367299</v>
      </c>
      <c r="D10" s="392">
        <v>0</v>
      </c>
      <c r="E10" s="387">
        <f t="shared" si="0"/>
        <v>367299</v>
      </c>
      <c r="F10" s="392">
        <v>324839</v>
      </c>
      <c r="G10" s="392">
        <v>0</v>
      </c>
      <c r="H10" s="389">
        <f t="shared" si="1"/>
        <v>324839</v>
      </c>
    </row>
    <row r="11" spans="1:8">
      <c r="A11" s="26">
        <v>2.2000000000000002</v>
      </c>
      <c r="B11" s="14" t="s">
        <v>102</v>
      </c>
      <c r="C11" s="392">
        <v>4078047.4894610518</v>
      </c>
      <c r="D11" s="392">
        <v>6235473.230043822</v>
      </c>
      <c r="E11" s="387">
        <f t="shared" si="0"/>
        <v>10313520.719504874</v>
      </c>
      <c r="F11" s="392">
        <v>281566</v>
      </c>
      <c r="G11" s="392">
        <v>78383</v>
      </c>
      <c r="H11" s="389">
        <f t="shared" si="1"/>
        <v>359949</v>
      </c>
    </row>
    <row r="12" spans="1:8">
      <c r="A12" s="26">
        <v>2.2999999999999998</v>
      </c>
      <c r="B12" s="14" t="s">
        <v>103</v>
      </c>
      <c r="C12" s="392">
        <v>247419.27717841096</v>
      </c>
      <c r="D12" s="392">
        <v>0</v>
      </c>
      <c r="E12" s="387">
        <f t="shared" si="0"/>
        <v>247419.27717841096</v>
      </c>
      <c r="F12" s="392">
        <v>0</v>
      </c>
      <c r="G12" s="392">
        <v>0</v>
      </c>
      <c r="H12" s="389">
        <f t="shared" si="1"/>
        <v>0</v>
      </c>
    </row>
    <row r="13" spans="1:8">
      <c r="A13" s="26">
        <v>2.4</v>
      </c>
      <c r="B13" s="14" t="s">
        <v>104</v>
      </c>
      <c r="C13" s="392">
        <v>35617.34765564707</v>
      </c>
      <c r="D13" s="392">
        <v>98603.58377261195</v>
      </c>
      <c r="E13" s="387">
        <f t="shared" si="0"/>
        <v>134220.93142825901</v>
      </c>
      <c r="F13" s="392">
        <v>11884</v>
      </c>
      <c r="G13" s="392">
        <v>0</v>
      </c>
      <c r="H13" s="389">
        <f t="shared" si="1"/>
        <v>11884</v>
      </c>
    </row>
    <row r="14" spans="1:8">
      <c r="A14" s="26">
        <v>2.5</v>
      </c>
      <c r="B14" s="14" t="s">
        <v>105</v>
      </c>
      <c r="C14" s="392">
        <v>18609.132069666855</v>
      </c>
      <c r="D14" s="392">
        <v>1920451.1289346856</v>
      </c>
      <c r="E14" s="387">
        <f t="shared" si="0"/>
        <v>1939060.2610043525</v>
      </c>
      <c r="F14" s="392">
        <v>0</v>
      </c>
      <c r="G14" s="392">
        <v>0</v>
      </c>
      <c r="H14" s="389">
        <f t="shared" si="1"/>
        <v>0</v>
      </c>
    </row>
    <row r="15" spans="1:8">
      <c r="A15" s="26">
        <v>2.6</v>
      </c>
      <c r="B15" s="14" t="s">
        <v>106</v>
      </c>
      <c r="C15" s="392">
        <v>95134.178486595018</v>
      </c>
      <c r="D15" s="392">
        <v>50155.367212904639</v>
      </c>
      <c r="E15" s="387">
        <f t="shared" si="0"/>
        <v>145289.54569949966</v>
      </c>
      <c r="F15" s="392">
        <v>0</v>
      </c>
      <c r="G15" s="392">
        <v>0</v>
      </c>
      <c r="H15" s="389">
        <f t="shared" si="1"/>
        <v>0</v>
      </c>
    </row>
    <row r="16" spans="1:8">
      <c r="A16" s="26">
        <v>2.7</v>
      </c>
      <c r="B16" s="14" t="s">
        <v>107</v>
      </c>
      <c r="C16" s="392">
        <v>5145.904472418827</v>
      </c>
      <c r="D16" s="392">
        <v>0</v>
      </c>
      <c r="E16" s="387">
        <f t="shared" si="0"/>
        <v>5145.904472418827</v>
      </c>
      <c r="F16" s="392">
        <v>0</v>
      </c>
      <c r="G16" s="392">
        <v>0</v>
      </c>
      <c r="H16" s="389">
        <f t="shared" si="1"/>
        <v>0</v>
      </c>
    </row>
    <row r="17" spans="1:8">
      <c r="A17" s="26">
        <v>2.8</v>
      </c>
      <c r="B17" s="14" t="s">
        <v>108</v>
      </c>
      <c r="C17" s="392">
        <v>149949563</v>
      </c>
      <c r="D17" s="392">
        <v>5080037</v>
      </c>
      <c r="E17" s="387">
        <f t="shared" si="0"/>
        <v>155029600</v>
      </c>
      <c r="F17" s="392">
        <v>180167351</v>
      </c>
      <c r="G17" s="392">
        <v>1876914</v>
      </c>
      <c r="H17" s="389">
        <f t="shared" si="1"/>
        <v>182044265</v>
      </c>
    </row>
    <row r="18" spans="1:8">
      <c r="A18" s="26">
        <v>2.9</v>
      </c>
      <c r="B18" s="14" t="s">
        <v>109</v>
      </c>
      <c r="C18" s="392">
        <v>767494.67067620961</v>
      </c>
      <c r="D18" s="392">
        <v>2317413.6900359765</v>
      </c>
      <c r="E18" s="387">
        <f t="shared" si="0"/>
        <v>3084908.360712186</v>
      </c>
      <c r="F18" s="392">
        <v>509266</v>
      </c>
      <c r="G18" s="392">
        <v>1767943</v>
      </c>
      <c r="H18" s="389">
        <f t="shared" si="1"/>
        <v>2277209</v>
      </c>
    </row>
    <row r="19" spans="1:8" ht="25.5">
      <c r="A19" s="26">
        <v>3</v>
      </c>
      <c r="B19" s="13" t="s">
        <v>110</v>
      </c>
      <c r="C19" s="392">
        <v>6332483</v>
      </c>
      <c r="D19" s="392">
        <v>968274</v>
      </c>
      <c r="E19" s="387">
        <f t="shared" si="0"/>
        <v>7300757</v>
      </c>
      <c r="F19" s="392">
        <v>10364678</v>
      </c>
      <c r="G19" s="392">
        <v>93735</v>
      </c>
      <c r="H19" s="389">
        <f t="shared" si="1"/>
        <v>10458413</v>
      </c>
    </row>
    <row r="20" spans="1:8">
      <c r="A20" s="26">
        <v>4</v>
      </c>
      <c r="B20" s="13" t="s">
        <v>111</v>
      </c>
      <c r="C20" s="392">
        <v>10010367</v>
      </c>
      <c r="D20" s="392">
        <v>0</v>
      </c>
      <c r="E20" s="387">
        <f t="shared" si="0"/>
        <v>10010367</v>
      </c>
      <c r="F20" s="392">
        <v>15552848</v>
      </c>
      <c r="G20" s="392">
        <v>0</v>
      </c>
      <c r="H20" s="389">
        <f t="shared" si="1"/>
        <v>15552848</v>
      </c>
    </row>
    <row r="21" spans="1:8">
      <c r="A21" s="26">
        <v>5</v>
      </c>
      <c r="B21" s="13" t="s">
        <v>112</v>
      </c>
      <c r="C21" s="392">
        <v>126087</v>
      </c>
      <c r="D21" s="392">
        <v>28729</v>
      </c>
      <c r="E21" s="387">
        <f t="shared" si="0"/>
        <v>154816</v>
      </c>
      <c r="F21" s="392">
        <v>57506</v>
      </c>
      <c r="G21" s="392">
        <v>0</v>
      </c>
      <c r="H21" s="389">
        <f>F21+G21</f>
        <v>57506</v>
      </c>
    </row>
    <row r="22" spans="1:8">
      <c r="A22" s="26">
        <v>6</v>
      </c>
      <c r="B22" s="15" t="s">
        <v>113</v>
      </c>
      <c r="C22" s="400">
        <f>C8+C9+C19+C20+C21</f>
        <v>180713999</v>
      </c>
      <c r="D22" s="400">
        <f>D8+D9+D19+D20+D21</f>
        <v>18200408</v>
      </c>
      <c r="E22" s="390">
        <f>C22+D22</f>
        <v>198914407</v>
      </c>
      <c r="F22" s="400">
        <f>F8+F9+F19+F20+F21</f>
        <v>216924023</v>
      </c>
      <c r="G22" s="400">
        <f>G8+G9+G19+G20+G21</f>
        <v>6309280</v>
      </c>
      <c r="H22" s="391">
        <f>F22+G22</f>
        <v>223233303</v>
      </c>
    </row>
    <row r="23" spans="1:8">
      <c r="A23" s="26"/>
      <c r="B23" s="11" t="s">
        <v>92</v>
      </c>
      <c r="C23" s="392"/>
      <c r="D23" s="392"/>
      <c r="E23" s="386"/>
      <c r="F23" s="392"/>
      <c r="G23" s="392"/>
      <c r="H23" s="394"/>
    </row>
    <row r="24" spans="1:8">
      <c r="A24" s="26">
        <v>7</v>
      </c>
      <c r="B24" s="13" t="s">
        <v>114</v>
      </c>
      <c r="C24" s="392">
        <v>28122899</v>
      </c>
      <c r="D24" s="392">
        <v>2374450</v>
      </c>
      <c r="E24" s="387">
        <f t="shared" si="0"/>
        <v>30497349</v>
      </c>
      <c r="F24" s="392">
        <v>27343564</v>
      </c>
      <c r="G24" s="392">
        <v>2325437</v>
      </c>
      <c r="H24" s="389">
        <f t="shared" si="1"/>
        <v>29669001</v>
      </c>
    </row>
    <row r="25" spans="1:8">
      <c r="A25" s="26">
        <v>8</v>
      </c>
      <c r="B25" s="13" t="s">
        <v>115</v>
      </c>
      <c r="C25" s="392">
        <v>33218799</v>
      </c>
      <c r="D25" s="392">
        <v>6139171</v>
      </c>
      <c r="E25" s="387">
        <f t="shared" si="0"/>
        <v>39357970</v>
      </c>
      <c r="F25" s="392">
        <v>50109238</v>
      </c>
      <c r="G25" s="392">
        <v>3463804</v>
      </c>
      <c r="H25" s="389">
        <f t="shared" si="1"/>
        <v>53573042</v>
      </c>
    </row>
    <row r="26" spans="1:8">
      <c r="A26" s="26">
        <v>9</v>
      </c>
      <c r="B26" s="13" t="s">
        <v>116</v>
      </c>
      <c r="C26" s="392">
        <v>19244</v>
      </c>
      <c r="D26" s="392">
        <v>91677</v>
      </c>
      <c r="E26" s="387">
        <f t="shared" si="0"/>
        <v>110921</v>
      </c>
      <c r="F26" s="392">
        <v>6174</v>
      </c>
      <c r="G26" s="392">
        <v>2289</v>
      </c>
      <c r="H26" s="389">
        <f t="shared" si="1"/>
        <v>8463</v>
      </c>
    </row>
    <row r="27" spans="1:8">
      <c r="A27" s="26">
        <v>10</v>
      </c>
      <c r="B27" s="13" t="s">
        <v>117</v>
      </c>
      <c r="C27" s="392">
        <v>708468</v>
      </c>
      <c r="D27" s="392">
        <v>4456468</v>
      </c>
      <c r="E27" s="387">
        <f t="shared" si="0"/>
        <v>5164936</v>
      </c>
      <c r="F27" s="392">
        <v>1595066</v>
      </c>
      <c r="G27" s="392">
        <v>5316952</v>
      </c>
      <c r="H27" s="389">
        <f t="shared" si="1"/>
        <v>6912018</v>
      </c>
    </row>
    <row r="28" spans="1:8">
      <c r="A28" s="26">
        <v>11</v>
      </c>
      <c r="B28" s="13" t="s">
        <v>118</v>
      </c>
      <c r="C28" s="392">
        <v>6492</v>
      </c>
      <c r="D28" s="392">
        <v>0</v>
      </c>
      <c r="E28" s="387">
        <f t="shared" si="0"/>
        <v>6492</v>
      </c>
      <c r="F28" s="392">
        <v>0</v>
      </c>
      <c r="G28" s="392">
        <v>0</v>
      </c>
      <c r="H28" s="389">
        <f t="shared" si="1"/>
        <v>0</v>
      </c>
    </row>
    <row r="29" spans="1:8">
      <c r="A29" s="26">
        <v>12</v>
      </c>
      <c r="B29" s="13" t="s">
        <v>119</v>
      </c>
      <c r="C29" s="392">
        <v>302015</v>
      </c>
      <c r="D29" s="392">
        <v>1429048</v>
      </c>
      <c r="E29" s="387">
        <f t="shared" si="0"/>
        <v>1731063</v>
      </c>
      <c r="F29" s="392">
        <v>0</v>
      </c>
      <c r="G29" s="392">
        <v>221</v>
      </c>
      <c r="H29" s="389">
        <f t="shared" si="1"/>
        <v>221</v>
      </c>
    </row>
    <row r="30" spans="1:8">
      <c r="A30" s="26">
        <v>13</v>
      </c>
      <c r="B30" s="16" t="s">
        <v>120</v>
      </c>
      <c r="C30" s="400">
        <f>SUM(C24:C29)</f>
        <v>62377917</v>
      </c>
      <c r="D30" s="400">
        <f>SUM(D24:D29)</f>
        <v>14490814</v>
      </c>
      <c r="E30" s="390">
        <f t="shared" si="0"/>
        <v>76868731</v>
      </c>
      <c r="F30" s="400">
        <f>SUM(F24:F29)</f>
        <v>79054042</v>
      </c>
      <c r="G30" s="400">
        <f>SUM(G24:G29)</f>
        <v>11108703</v>
      </c>
      <c r="H30" s="391">
        <f t="shared" si="1"/>
        <v>90162745</v>
      </c>
    </row>
    <row r="31" spans="1:8">
      <c r="A31" s="26">
        <v>14</v>
      </c>
      <c r="B31" s="16" t="s">
        <v>121</v>
      </c>
      <c r="C31" s="400">
        <f>C22-C30</f>
        <v>118336082</v>
      </c>
      <c r="D31" s="400">
        <f>D22-D30</f>
        <v>3709594</v>
      </c>
      <c r="E31" s="390">
        <f t="shared" si="0"/>
        <v>122045676</v>
      </c>
      <c r="F31" s="400">
        <f>F22-F30</f>
        <v>137869981</v>
      </c>
      <c r="G31" s="400">
        <f>G22-G30</f>
        <v>-4799423</v>
      </c>
      <c r="H31" s="391">
        <f t="shared" si="1"/>
        <v>133070558</v>
      </c>
    </row>
    <row r="32" spans="1:8">
      <c r="A32" s="26"/>
      <c r="B32" s="11"/>
      <c r="C32" s="401"/>
      <c r="D32" s="401"/>
      <c r="E32" s="401"/>
      <c r="F32" s="401"/>
      <c r="G32" s="401"/>
      <c r="H32" s="402"/>
    </row>
    <row r="33" spans="1:8">
      <c r="A33" s="26"/>
      <c r="B33" s="11" t="s">
        <v>122</v>
      </c>
      <c r="C33" s="392"/>
      <c r="D33" s="392"/>
      <c r="E33" s="386"/>
      <c r="F33" s="392"/>
      <c r="G33" s="392"/>
      <c r="H33" s="394"/>
    </row>
    <row r="34" spans="1:8">
      <c r="A34" s="26">
        <v>15</v>
      </c>
      <c r="B34" s="10" t="s">
        <v>93</v>
      </c>
      <c r="C34" s="387">
        <f>C35-C36</f>
        <v>18280353</v>
      </c>
      <c r="D34" s="387">
        <f>D35-D36</f>
        <v>-1834953</v>
      </c>
      <c r="E34" s="387">
        <f t="shared" si="0"/>
        <v>16445400</v>
      </c>
      <c r="F34" s="387">
        <f>F35-F36</f>
        <v>32083483</v>
      </c>
      <c r="G34" s="387">
        <f>G35-G36</f>
        <v>-767187</v>
      </c>
      <c r="H34" s="389">
        <f t="shared" si="1"/>
        <v>31316296</v>
      </c>
    </row>
    <row r="35" spans="1:8">
      <c r="A35" s="26">
        <v>15.1</v>
      </c>
      <c r="B35" s="14" t="s">
        <v>123</v>
      </c>
      <c r="C35" s="392">
        <v>21243240</v>
      </c>
      <c r="D35" s="392">
        <v>3861993</v>
      </c>
      <c r="E35" s="387">
        <f t="shared" si="0"/>
        <v>25105233</v>
      </c>
      <c r="F35" s="392">
        <v>35230779</v>
      </c>
      <c r="G35" s="392">
        <v>3710917</v>
      </c>
      <c r="H35" s="389">
        <f t="shared" si="1"/>
        <v>38941696</v>
      </c>
    </row>
    <row r="36" spans="1:8">
      <c r="A36" s="26">
        <v>15.2</v>
      </c>
      <c r="B36" s="14" t="s">
        <v>124</v>
      </c>
      <c r="C36" s="392">
        <v>2962887</v>
      </c>
      <c r="D36" s="392">
        <v>5696946</v>
      </c>
      <c r="E36" s="387">
        <f t="shared" si="0"/>
        <v>8659833</v>
      </c>
      <c r="F36" s="392">
        <v>3147296</v>
      </c>
      <c r="G36" s="392">
        <v>4478104</v>
      </c>
      <c r="H36" s="389">
        <f t="shared" si="1"/>
        <v>7625400</v>
      </c>
    </row>
    <row r="37" spans="1:8">
      <c r="A37" s="26">
        <v>16</v>
      </c>
      <c r="B37" s="13" t="s">
        <v>125</v>
      </c>
      <c r="C37" s="392">
        <v>644108</v>
      </c>
      <c r="D37" s="392">
        <v>0</v>
      </c>
      <c r="E37" s="387">
        <f t="shared" si="0"/>
        <v>644108</v>
      </c>
      <c r="F37" s="392">
        <v>0</v>
      </c>
      <c r="G37" s="392">
        <v>0</v>
      </c>
      <c r="H37" s="389">
        <f t="shared" si="1"/>
        <v>0</v>
      </c>
    </row>
    <row r="38" spans="1:8">
      <c r="A38" s="26">
        <v>17</v>
      </c>
      <c r="B38" s="13" t="s">
        <v>126</v>
      </c>
      <c r="C38" s="392">
        <v>0</v>
      </c>
      <c r="D38" s="392">
        <v>0</v>
      </c>
      <c r="E38" s="387">
        <f t="shared" si="0"/>
        <v>0</v>
      </c>
      <c r="F38" s="392">
        <v>0</v>
      </c>
      <c r="G38" s="392">
        <v>0</v>
      </c>
      <c r="H38" s="389">
        <f t="shared" si="1"/>
        <v>0</v>
      </c>
    </row>
    <row r="39" spans="1:8">
      <c r="A39" s="26">
        <v>18</v>
      </c>
      <c r="B39" s="13" t="s">
        <v>127</v>
      </c>
      <c r="C39" s="392">
        <v>160711</v>
      </c>
      <c r="D39" s="392">
        <v>26250</v>
      </c>
      <c r="E39" s="387">
        <f t="shared" si="0"/>
        <v>186961</v>
      </c>
      <c r="F39" s="392">
        <v>-590805</v>
      </c>
      <c r="G39" s="392">
        <v>6415</v>
      </c>
      <c r="H39" s="389">
        <f t="shared" si="1"/>
        <v>-584390</v>
      </c>
    </row>
    <row r="40" spans="1:8">
      <c r="A40" s="26">
        <v>19</v>
      </c>
      <c r="B40" s="13" t="s">
        <v>128</v>
      </c>
      <c r="C40" s="392">
        <v>13107537</v>
      </c>
      <c r="D40" s="392">
        <v>0</v>
      </c>
      <c r="E40" s="387">
        <f t="shared" si="0"/>
        <v>13107537</v>
      </c>
      <c r="F40" s="392">
        <v>2047686</v>
      </c>
      <c r="G40" s="392">
        <v>0</v>
      </c>
      <c r="H40" s="389">
        <f t="shared" si="1"/>
        <v>2047686</v>
      </c>
    </row>
    <row r="41" spans="1:8">
      <c r="A41" s="26">
        <v>20</v>
      </c>
      <c r="B41" s="13" t="s">
        <v>129</v>
      </c>
      <c r="C41" s="392">
        <v>-6217318</v>
      </c>
      <c r="D41" s="392">
        <v>0</v>
      </c>
      <c r="E41" s="387">
        <f t="shared" si="0"/>
        <v>-6217318</v>
      </c>
      <c r="F41" s="392">
        <v>-173115</v>
      </c>
      <c r="G41" s="392">
        <v>0</v>
      </c>
      <c r="H41" s="389">
        <f t="shared" si="1"/>
        <v>-173115</v>
      </c>
    </row>
    <row r="42" spans="1:8">
      <c r="A42" s="26">
        <v>21</v>
      </c>
      <c r="B42" s="13" t="s">
        <v>130</v>
      </c>
      <c r="C42" s="392">
        <v>120454</v>
      </c>
      <c r="D42" s="392">
        <v>0</v>
      </c>
      <c r="E42" s="387">
        <f t="shared" si="0"/>
        <v>120454</v>
      </c>
      <c r="F42" s="392">
        <v>199490</v>
      </c>
      <c r="G42" s="392">
        <v>0</v>
      </c>
      <c r="H42" s="389">
        <f t="shared" si="1"/>
        <v>199490</v>
      </c>
    </row>
    <row r="43" spans="1:8">
      <c r="A43" s="26">
        <v>22</v>
      </c>
      <c r="B43" s="13" t="s">
        <v>131</v>
      </c>
      <c r="C43" s="392">
        <v>11587</v>
      </c>
      <c r="D43" s="392">
        <v>2368</v>
      </c>
      <c r="E43" s="387">
        <f t="shared" si="0"/>
        <v>13955</v>
      </c>
      <c r="F43" s="392">
        <v>1020</v>
      </c>
      <c r="G43" s="392">
        <v>0</v>
      </c>
      <c r="H43" s="389">
        <f t="shared" si="1"/>
        <v>1020</v>
      </c>
    </row>
    <row r="44" spans="1:8">
      <c r="A44" s="26">
        <v>23</v>
      </c>
      <c r="B44" s="13" t="s">
        <v>132</v>
      </c>
      <c r="C44" s="392">
        <v>565910</v>
      </c>
      <c r="D44" s="392">
        <v>936842</v>
      </c>
      <c r="E44" s="387">
        <f t="shared" si="0"/>
        <v>1502752</v>
      </c>
      <c r="F44" s="392">
        <v>798251</v>
      </c>
      <c r="G44" s="392">
        <v>669382</v>
      </c>
      <c r="H44" s="389">
        <f t="shared" si="1"/>
        <v>1467633</v>
      </c>
    </row>
    <row r="45" spans="1:8">
      <c r="A45" s="26">
        <v>24</v>
      </c>
      <c r="B45" s="16" t="s">
        <v>133</v>
      </c>
      <c r="C45" s="400">
        <f>C34+C37+C38+C39+C40+C41+C42+C43+C44</f>
        <v>26673342</v>
      </c>
      <c r="D45" s="400">
        <f>D34+D37+D38+D39+D40+D41+D42+D43+D44</f>
        <v>-869493</v>
      </c>
      <c r="E45" s="390">
        <f t="shared" si="0"/>
        <v>25803849</v>
      </c>
      <c r="F45" s="400">
        <f>F34+F37+F38+F39+F40+F41+F42+F43+F44</f>
        <v>34366010</v>
      </c>
      <c r="G45" s="400">
        <f>G34+G37+G38+G39+G40+G41+G42+G43+G44</f>
        <v>-91390</v>
      </c>
      <c r="H45" s="391">
        <f t="shared" si="1"/>
        <v>34274620</v>
      </c>
    </row>
    <row r="46" spans="1:8">
      <c r="A46" s="26"/>
      <c r="B46" s="11" t="s">
        <v>134</v>
      </c>
      <c r="C46" s="392"/>
      <c r="D46" s="392"/>
      <c r="E46" s="392"/>
      <c r="F46" s="392"/>
      <c r="G46" s="392"/>
      <c r="H46" s="403"/>
    </row>
    <row r="47" spans="1:8">
      <c r="A47" s="26">
        <v>25</v>
      </c>
      <c r="B47" s="13" t="s">
        <v>135</v>
      </c>
      <c r="C47" s="392">
        <v>2130867</v>
      </c>
      <c r="D47" s="392">
        <v>854</v>
      </c>
      <c r="E47" s="387">
        <f t="shared" si="0"/>
        <v>2131721</v>
      </c>
      <c r="F47" s="392">
        <v>2073185</v>
      </c>
      <c r="G47" s="392">
        <v>0</v>
      </c>
      <c r="H47" s="389">
        <f t="shared" si="1"/>
        <v>2073185</v>
      </c>
    </row>
    <row r="48" spans="1:8">
      <c r="A48" s="26">
        <v>26</v>
      </c>
      <c r="B48" s="13" t="s">
        <v>136</v>
      </c>
      <c r="C48" s="392">
        <v>3726509</v>
      </c>
      <c r="D48" s="392">
        <v>1444009</v>
      </c>
      <c r="E48" s="387">
        <f t="shared" si="0"/>
        <v>5170518</v>
      </c>
      <c r="F48" s="392">
        <v>3703653</v>
      </c>
      <c r="G48" s="392">
        <v>595114</v>
      </c>
      <c r="H48" s="389">
        <f t="shared" si="1"/>
        <v>4298767</v>
      </c>
    </row>
    <row r="49" spans="1:8">
      <c r="A49" s="26">
        <v>27</v>
      </c>
      <c r="B49" s="13" t="s">
        <v>137</v>
      </c>
      <c r="C49" s="392">
        <v>58307685</v>
      </c>
      <c r="D49" s="392">
        <v>0</v>
      </c>
      <c r="E49" s="387">
        <f t="shared" si="0"/>
        <v>58307685</v>
      </c>
      <c r="F49" s="392">
        <v>54554443</v>
      </c>
      <c r="G49" s="392">
        <v>0</v>
      </c>
      <c r="H49" s="389">
        <f t="shared" si="1"/>
        <v>54554443</v>
      </c>
    </row>
    <row r="50" spans="1:8">
      <c r="A50" s="26">
        <v>28</v>
      </c>
      <c r="B50" s="13" t="s">
        <v>275</v>
      </c>
      <c r="C50" s="392">
        <v>1200859</v>
      </c>
      <c r="D50" s="392">
        <v>0</v>
      </c>
      <c r="E50" s="387">
        <f t="shared" si="0"/>
        <v>1200859</v>
      </c>
      <c r="F50" s="392">
        <v>1141592</v>
      </c>
      <c r="G50" s="392">
        <v>0</v>
      </c>
      <c r="H50" s="389">
        <f t="shared" si="1"/>
        <v>1141592</v>
      </c>
    </row>
    <row r="51" spans="1:8">
      <c r="A51" s="26">
        <v>29</v>
      </c>
      <c r="B51" s="13" t="s">
        <v>138</v>
      </c>
      <c r="C51" s="392">
        <v>21875135</v>
      </c>
      <c r="D51" s="392">
        <v>0</v>
      </c>
      <c r="E51" s="387">
        <f t="shared" si="0"/>
        <v>21875135</v>
      </c>
      <c r="F51" s="392">
        <v>16356825</v>
      </c>
      <c r="G51" s="392">
        <v>0</v>
      </c>
      <c r="H51" s="389">
        <f t="shared" si="1"/>
        <v>16356825</v>
      </c>
    </row>
    <row r="52" spans="1:8">
      <c r="A52" s="26">
        <v>30</v>
      </c>
      <c r="B52" s="13" t="s">
        <v>139</v>
      </c>
      <c r="C52" s="392">
        <v>19254787</v>
      </c>
      <c r="D52" s="392">
        <v>141140</v>
      </c>
      <c r="E52" s="387">
        <f t="shared" si="0"/>
        <v>19395927</v>
      </c>
      <c r="F52" s="392">
        <v>20335486</v>
      </c>
      <c r="G52" s="392">
        <v>74250</v>
      </c>
      <c r="H52" s="389">
        <f t="shared" si="1"/>
        <v>20409736</v>
      </c>
    </row>
    <row r="53" spans="1:8">
      <c r="A53" s="26">
        <v>31</v>
      </c>
      <c r="B53" s="16" t="s">
        <v>140</v>
      </c>
      <c r="C53" s="400">
        <f>C47+C48+C49+C50+C51+C52</f>
        <v>106495842</v>
      </c>
      <c r="D53" s="400">
        <f>D47+D48+D49+D50+D51+D52</f>
        <v>1586003</v>
      </c>
      <c r="E53" s="390">
        <f t="shared" si="0"/>
        <v>108081845</v>
      </c>
      <c r="F53" s="400">
        <f>F47+F48+F49+F50+F51+F52</f>
        <v>98165184</v>
      </c>
      <c r="G53" s="400">
        <f>G47+G48+G49+G50+G51+G52</f>
        <v>669364</v>
      </c>
      <c r="H53" s="391">
        <f t="shared" si="1"/>
        <v>98834548</v>
      </c>
    </row>
    <row r="54" spans="1:8">
      <c r="A54" s="26">
        <v>32</v>
      </c>
      <c r="B54" s="16" t="s">
        <v>141</v>
      </c>
      <c r="C54" s="400">
        <f>C45-C53</f>
        <v>-79822500</v>
      </c>
      <c r="D54" s="400">
        <f>D45-D53</f>
        <v>-2455496</v>
      </c>
      <c r="E54" s="390">
        <f t="shared" si="0"/>
        <v>-82277996</v>
      </c>
      <c r="F54" s="400">
        <f>F45-F53</f>
        <v>-63799174</v>
      </c>
      <c r="G54" s="400">
        <f>G45-G53</f>
        <v>-760754</v>
      </c>
      <c r="H54" s="391">
        <f t="shared" si="1"/>
        <v>-64559928</v>
      </c>
    </row>
    <row r="55" spans="1:8">
      <c r="A55" s="26"/>
      <c r="B55" s="11"/>
      <c r="C55" s="401"/>
      <c r="D55" s="401"/>
      <c r="E55" s="401"/>
      <c r="F55" s="401"/>
      <c r="G55" s="401"/>
      <c r="H55" s="402"/>
    </row>
    <row r="56" spans="1:8">
      <c r="A56" s="26">
        <v>33</v>
      </c>
      <c r="B56" s="16" t="s">
        <v>142</v>
      </c>
      <c r="C56" s="400">
        <f>C31+C54</f>
        <v>38513582</v>
      </c>
      <c r="D56" s="400">
        <f>D31+D54</f>
        <v>1254098</v>
      </c>
      <c r="E56" s="390">
        <f t="shared" si="0"/>
        <v>39767680</v>
      </c>
      <c r="F56" s="400">
        <f>F31+F54</f>
        <v>74070807</v>
      </c>
      <c r="G56" s="400">
        <f>G31+G54</f>
        <v>-5560177</v>
      </c>
      <c r="H56" s="391">
        <f t="shared" si="1"/>
        <v>68510630</v>
      </c>
    </row>
    <row r="57" spans="1:8">
      <c r="A57" s="26"/>
      <c r="B57" s="11"/>
      <c r="C57" s="401"/>
      <c r="D57" s="401"/>
      <c r="E57" s="401"/>
      <c r="F57" s="401"/>
      <c r="G57" s="401"/>
      <c r="H57" s="402"/>
    </row>
    <row r="58" spans="1:8">
      <c r="A58" s="26">
        <v>34</v>
      </c>
      <c r="B58" s="13" t="s">
        <v>143</v>
      </c>
      <c r="C58" s="392">
        <v>21242465</v>
      </c>
      <c r="D58" s="392">
        <v>1765367</v>
      </c>
      <c r="E58" s="387">
        <f t="shared" si="0"/>
        <v>23007832</v>
      </c>
      <c r="F58" s="392">
        <v>25609685</v>
      </c>
      <c r="G58" s="392">
        <v>0</v>
      </c>
      <c r="H58" s="389">
        <f t="shared" si="1"/>
        <v>25609685</v>
      </c>
    </row>
    <row r="59" spans="1:8" s="129" customFormat="1">
      <c r="A59" s="26">
        <v>35</v>
      </c>
      <c r="B59" s="10" t="s">
        <v>144</v>
      </c>
      <c r="C59" s="392">
        <v>104000</v>
      </c>
      <c r="D59" s="392">
        <v>0</v>
      </c>
      <c r="E59" s="404">
        <f t="shared" si="0"/>
        <v>104000</v>
      </c>
      <c r="F59" s="405">
        <v>1</v>
      </c>
      <c r="G59" s="405">
        <v>0</v>
      </c>
      <c r="H59" s="406">
        <f t="shared" si="1"/>
        <v>1</v>
      </c>
    </row>
    <row r="60" spans="1:8">
      <c r="A60" s="26">
        <v>36</v>
      </c>
      <c r="B60" s="13" t="s">
        <v>145</v>
      </c>
      <c r="C60" s="392">
        <v>403949</v>
      </c>
      <c r="D60" s="392">
        <v>90349</v>
      </c>
      <c r="E60" s="387">
        <f t="shared" si="0"/>
        <v>494298</v>
      </c>
      <c r="F60" s="392">
        <v>308375</v>
      </c>
      <c r="G60" s="392">
        <v>0</v>
      </c>
      <c r="H60" s="389">
        <f t="shared" si="1"/>
        <v>308375</v>
      </c>
    </row>
    <row r="61" spans="1:8">
      <c r="A61" s="26">
        <v>37</v>
      </c>
      <c r="B61" s="16" t="s">
        <v>146</v>
      </c>
      <c r="C61" s="400">
        <f>C58+C59+C60</f>
        <v>21750414</v>
      </c>
      <c r="D61" s="400">
        <f>D58+D59+D60</f>
        <v>1855716</v>
      </c>
      <c r="E61" s="390">
        <f t="shared" si="0"/>
        <v>23606130</v>
      </c>
      <c r="F61" s="400">
        <f>F58+F59+F60</f>
        <v>25918061</v>
      </c>
      <c r="G61" s="400">
        <f>G58+G59+G60</f>
        <v>0</v>
      </c>
      <c r="H61" s="391">
        <f t="shared" si="1"/>
        <v>25918061</v>
      </c>
    </row>
    <row r="62" spans="1:8">
      <c r="A62" s="26"/>
      <c r="B62" s="17"/>
      <c r="C62" s="392"/>
      <c r="D62" s="392"/>
      <c r="E62" s="392"/>
      <c r="F62" s="392"/>
      <c r="G62" s="392"/>
      <c r="H62" s="403"/>
    </row>
    <row r="63" spans="1:8">
      <c r="A63" s="26">
        <v>38</v>
      </c>
      <c r="B63" s="18" t="s">
        <v>276</v>
      </c>
      <c r="C63" s="400">
        <f>C56-C61</f>
        <v>16763168</v>
      </c>
      <c r="D63" s="400">
        <f>D56-D61</f>
        <v>-601618</v>
      </c>
      <c r="E63" s="390">
        <f t="shared" si="0"/>
        <v>16161550</v>
      </c>
      <c r="F63" s="400">
        <f>F56-F61</f>
        <v>48152746</v>
      </c>
      <c r="G63" s="400">
        <f>G56-G61</f>
        <v>-5560177</v>
      </c>
      <c r="H63" s="391">
        <f t="shared" si="1"/>
        <v>42592569</v>
      </c>
    </row>
    <row r="64" spans="1:8">
      <c r="A64" s="24">
        <v>39</v>
      </c>
      <c r="B64" s="13" t="s">
        <v>147</v>
      </c>
      <c r="C64" s="407">
        <v>0</v>
      </c>
      <c r="D64" s="407">
        <v>0</v>
      </c>
      <c r="E64" s="387">
        <f t="shared" si="0"/>
        <v>0</v>
      </c>
      <c r="F64" s="407">
        <v>6388872</v>
      </c>
      <c r="G64" s="407">
        <v>0</v>
      </c>
      <c r="H64" s="389">
        <f t="shared" si="1"/>
        <v>6388872</v>
      </c>
    </row>
    <row r="65" spans="1:8">
      <c r="A65" s="26">
        <v>40</v>
      </c>
      <c r="B65" s="16" t="s">
        <v>148</v>
      </c>
      <c r="C65" s="400">
        <f>C63-C64</f>
        <v>16763168</v>
      </c>
      <c r="D65" s="400">
        <f>D63-D64</f>
        <v>-601618</v>
      </c>
      <c r="E65" s="390">
        <f t="shared" si="0"/>
        <v>16161550</v>
      </c>
      <c r="F65" s="400">
        <f>F63-F64</f>
        <v>41763874</v>
      </c>
      <c r="G65" s="400">
        <f>G63-G64</f>
        <v>-5560177</v>
      </c>
      <c r="H65" s="391">
        <f t="shared" si="1"/>
        <v>36203697</v>
      </c>
    </row>
    <row r="66" spans="1:8">
      <c r="A66" s="24">
        <v>41</v>
      </c>
      <c r="B66" s="13" t="s">
        <v>149</v>
      </c>
      <c r="C66" s="407">
        <v>0</v>
      </c>
      <c r="D66" s="407">
        <v>0</v>
      </c>
      <c r="E66" s="387">
        <f t="shared" si="0"/>
        <v>0</v>
      </c>
      <c r="F66" s="407">
        <v>0</v>
      </c>
      <c r="G66" s="407">
        <v>0</v>
      </c>
      <c r="H66" s="389">
        <f t="shared" si="1"/>
        <v>0</v>
      </c>
    </row>
    <row r="67" spans="1:8" ht="13.5" thickBot="1">
      <c r="A67" s="28">
        <v>42</v>
      </c>
      <c r="B67" s="29" t="s">
        <v>150</v>
      </c>
      <c r="C67" s="408">
        <f>C65+C66</f>
        <v>16763168</v>
      </c>
      <c r="D67" s="408">
        <f>D65+D66</f>
        <v>-601618</v>
      </c>
      <c r="E67" s="78">
        <f t="shared" si="0"/>
        <v>16161550</v>
      </c>
      <c r="F67" s="408">
        <f>F65+F66</f>
        <v>41763874</v>
      </c>
      <c r="G67" s="408">
        <f>G65+G66</f>
        <v>-5560177</v>
      </c>
      <c r="H67" s="398">
        <f t="shared" si="1"/>
        <v>36203697</v>
      </c>
    </row>
    <row r="70" spans="1:8">
      <c r="C70" s="113"/>
      <c r="D70" s="113"/>
      <c r="E70" s="113"/>
      <c r="F70" s="113"/>
      <c r="G70" s="113"/>
      <c r="H70" s="113"/>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9" sqref="L19"/>
    </sheetView>
  </sheetViews>
  <sheetFormatPr defaultRowHeight="12.75"/>
  <cols>
    <col min="1" max="1" width="9.5703125" style="60" bestFit="1" customWidth="1"/>
    <col min="2" max="2" width="76.85546875" style="60" customWidth="1"/>
    <col min="3" max="8" width="13.28515625" style="60" customWidth="1"/>
    <col min="9" max="16384" width="9.140625" style="60"/>
  </cols>
  <sheetData>
    <row r="1" spans="1:8">
      <c r="A1" s="60" t="s">
        <v>191</v>
      </c>
      <c r="B1" s="60" t="str">
        <f>Info!C2</f>
        <v>სს ”ლიბერთი ბანკი”</v>
      </c>
    </row>
    <row r="2" spans="1:8">
      <c r="A2" s="60" t="s">
        <v>192</v>
      </c>
      <c r="B2" s="61">
        <f>'1. key ratios'!B2</f>
        <v>43738</v>
      </c>
    </row>
    <row r="4" spans="1:8" ht="13.5" thickBot="1">
      <c r="A4" s="60" t="s">
        <v>335</v>
      </c>
      <c r="C4" s="62"/>
      <c r="D4" s="62"/>
      <c r="E4" s="62"/>
      <c r="F4" s="63"/>
      <c r="G4" s="63"/>
      <c r="H4" s="64" t="s">
        <v>95</v>
      </c>
    </row>
    <row r="5" spans="1:8">
      <c r="A5" s="507" t="s">
        <v>27</v>
      </c>
      <c r="B5" s="509" t="s">
        <v>248</v>
      </c>
      <c r="C5" s="511" t="s">
        <v>197</v>
      </c>
      <c r="D5" s="511"/>
      <c r="E5" s="511"/>
      <c r="F5" s="511" t="s">
        <v>198</v>
      </c>
      <c r="G5" s="511"/>
      <c r="H5" s="512"/>
    </row>
    <row r="6" spans="1:8">
      <c r="A6" s="508"/>
      <c r="B6" s="510"/>
      <c r="C6" s="65" t="s">
        <v>28</v>
      </c>
      <c r="D6" s="65" t="s">
        <v>96</v>
      </c>
      <c r="E6" s="65" t="s">
        <v>69</v>
      </c>
      <c r="F6" s="65" t="s">
        <v>28</v>
      </c>
      <c r="G6" s="65" t="s">
        <v>96</v>
      </c>
      <c r="H6" s="66" t="s">
        <v>69</v>
      </c>
    </row>
    <row r="7" spans="1:8" s="70" customFormat="1">
      <c r="A7" s="67">
        <v>1</v>
      </c>
      <c r="B7" s="68" t="s">
        <v>372</v>
      </c>
      <c r="C7" s="69">
        <f>SUM(C8:C11)</f>
        <v>49141039</v>
      </c>
      <c r="D7" s="69">
        <f t="shared" ref="D7" si="0">SUM(D8:D11)</f>
        <v>52475510</v>
      </c>
      <c r="E7" s="390">
        <f>C7+D7</f>
        <v>101616549</v>
      </c>
      <c r="F7" s="69">
        <f>SUM(F8:F11)</f>
        <v>39785721</v>
      </c>
      <c r="G7" s="69">
        <f>SUM(G8:G11)</f>
        <v>29417982</v>
      </c>
      <c r="H7" s="391">
        <f t="shared" ref="H7:H53" si="1">F7+G7</f>
        <v>69203703</v>
      </c>
    </row>
    <row r="8" spans="1:8" s="70" customFormat="1">
      <c r="A8" s="67">
        <v>1.1000000000000001</v>
      </c>
      <c r="B8" s="71" t="s">
        <v>280</v>
      </c>
      <c r="C8" s="72">
        <v>5363826</v>
      </c>
      <c r="D8" s="72">
        <v>6183884</v>
      </c>
      <c r="E8" s="387">
        <f t="shared" ref="E8:E53" si="2">C8+D8</f>
        <v>11547710</v>
      </c>
      <c r="F8" s="72">
        <v>6033897</v>
      </c>
      <c r="G8" s="72">
        <v>7845</v>
      </c>
      <c r="H8" s="389">
        <f t="shared" si="1"/>
        <v>6041742</v>
      </c>
    </row>
    <row r="9" spans="1:8" s="70" customFormat="1">
      <c r="A9" s="67">
        <v>1.2</v>
      </c>
      <c r="B9" s="71" t="s">
        <v>281</v>
      </c>
      <c r="C9" s="72">
        <v>0</v>
      </c>
      <c r="D9" s="72">
        <v>0</v>
      </c>
      <c r="E9" s="387">
        <f t="shared" si="2"/>
        <v>0</v>
      </c>
      <c r="F9" s="72">
        <v>0</v>
      </c>
      <c r="G9" s="72">
        <v>0</v>
      </c>
      <c r="H9" s="389">
        <f t="shared" si="1"/>
        <v>0</v>
      </c>
    </row>
    <row r="10" spans="1:8" s="70" customFormat="1">
      <c r="A10" s="67">
        <v>1.3</v>
      </c>
      <c r="B10" s="71" t="s">
        <v>282</v>
      </c>
      <c r="C10" s="72">
        <v>43577213</v>
      </c>
      <c r="D10" s="72">
        <v>46193737</v>
      </c>
      <c r="E10" s="387">
        <f t="shared" si="2"/>
        <v>89770950</v>
      </c>
      <c r="F10" s="72">
        <v>33551824</v>
      </c>
      <c r="G10" s="72">
        <v>29323513</v>
      </c>
      <c r="H10" s="389">
        <f t="shared" si="1"/>
        <v>62875337</v>
      </c>
    </row>
    <row r="11" spans="1:8" s="70" customFormat="1">
      <c r="A11" s="67">
        <v>1.4</v>
      </c>
      <c r="B11" s="71" t="s">
        <v>283</v>
      </c>
      <c r="C11" s="72">
        <v>200000</v>
      </c>
      <c r="D11" s="72">
        <v>97889</v>
      </c>
      <c r="E11" s="387">
        <f t="shared" si="2"/>
        <v>297889</v>
      </c>
      <c r="F11" s="72">
        <v>200000</v>
      </c>
      <c r="G11" s="72">
        <v>86624</v>
      </c>
      <c r="H11" s="389">
        <f t="shared" si="1"/>
        <v>286624</v>
      </c>
    </row>
    <row r="12" spans="1:8" s="70" customFormat="1" ht="29.25" customHeight="1">
      <c r="A12" s="67">
        <v>2</v>
      </c>
      <c r="B12" s="68" t="s">
        <v>284</v>
      </c>
      <c r="C12" s="69">
        <v>0</v>
      </c>
      <c r="D12" s="69">
        <v>0</v>
      </c>
      <c r="E12" s="387">
        <f t="shared" si="2"/>
        <v>0</v>
      </c>
      <c r="F12" s="69">
        <v>0</v>
      </c>
      <c r="G12" s="69">
        <v>0</v>
      </c>
      <c r="H12" s="389">
        <f t="shared" si="1"/>
        <v>0</v>
      </c>
    </row>
    <row r="13" spans="1:8" s="70" customFormat="1" ht="25.5">
      <c r="A13" s="67">
        <v>3</v>
      </c>
      <c r="B13" s="68" t="s">
        <v>285</v>
      </c>
      <c r="C13" s="69">
        <f>SUM(C14:C15)</f>
        <v>0</v>
      </c>
      <c r="D13" s="69">
        <f t="shared" ref="D13" si="3">SUM(D14:D15)</f>
        <v>0</v>
      </c>
      <c r="E13" s="387">
        <f t="shared" si="2"/>
        <v>0</v>
      </c>
      <c r="F13" s="69">
        <f>SUM(F14:F15)</f>
        <v>0</v>
      </c>
      <c r="G13" s="69">
        <f t="shared" ref="G13" si="4">SUM(G14:G15)</f>
        <v>0</v>
      </c>
      <c r="H13" s="389">
        <f t="shared" si="1"/>
        <v>0</v>
      </c>
    </row>
    <row r="14" spans="1:8" s="70" customFormat="1">
      <c r="A14" s="67">
        <v>3.1</v>
      </c>
      <c r="B14" s="71" t="s">
        <v>286</v>
      </c>
      <c r="C14" s="72">
        <v>0</v>
      </c>
      <c r="D14" s="72">
        <v>0</v>
      </c>
      <c r="E14" s="387">
        <f t="shared" si="2"/>
        <v>0</v>
      </c>
      <c r="F14" s="72">
        <v>0</v>
      </c>
      <c r="G14" s="72">
        <v>0</v>
      </c>
      <c r="H14" s="389">
        <f t="shared" si="1"/>
        <v>0</v>
      </c>
    </row>
    <row r="15" spans="1:8" s="70" customFormat="1">
      <c r="A15" s="67">
        <v>3.2</v>
      </c>
      <c r="B15" s="71" t="s">
        <v>287</v>
      </c>
      <c r="C15" s="72">
        <v>0</v>
      </c>
      <c r="D15" s="72">
        <v>0</v>
      </c>
      <c r="E15" s="387">
        <f t="shared" si="2"/>
        <v>0</v>
      </c>
      <c r="F15" s="72">
        <v>0</v>
      </c>
      <c r="G15" s="72">
        <v>0</v>
      </c>
      <c r="H15" s="389">
        <f t="shared" si="1"/>
        <v>0</v>
      </c>
    </row>
    <row r="16" spans="1:8" s="70" customFormat="1">
      <c r="A16" s="67">
        <v>4</v>
      </c>
      <c r="B16" s="68" t="s">
        <v>288</v>
      </c>
      <c r="C16" s="69">
        <f>SUM(C17:C18)</f>
        <v>614534514</v>
      </c>
      <c r="D16" s="69">
        <f t="shared" ref="D16" si="5">SUM(D17:D18)</f>
        <v>2008178437</v>
      </c>
      <c r="E16" s="390">
        <f t="shared" si="2"/>
        <v>2622712951</v>
      </c>
      <c r="F16" s="69">
        <f t="shared" ref="F16" si="6">SUM(F17:F18)</f>
        <v>612633786</v>
      </c>
      <c r="G16" s="69">
        <f>SUM(G17:G18)</f>
        <v>714388071</v>
      </c>
      <c r="H16" s="391">
        <f t="shared" si="1"/>
        <v>1327021857</v>
      </c>
    </row>
    <row r="17" spans="1:8" s="70" customFormat="1">
      <c r="A17" s="67">
        <v>4.0999999999999996</v>
      </c>
      <c r="B17" s="71" t="s">
        <v>289</v>
      </c>
      <c r="C17" s="72">
        <v>0</v>
      </c>
      <c r="D17" s="72">
        <v>0</v>
      </c>
      <c r="E17" s="387">
        <f t="shared" si="2"/>
        <v>0</v>
      </c>
      <c r="F17" s="72">
        <v>0</v>
      </c>
      <c r="G17" s="72">
        <v>0</v>
      </c>
      <c r="H17" s="389">
        <f t="shared" si="1"/>
        <v>0</v>
      </c>
    </row>
    <row r="18" spans="1:8" s="70" customFormat="1">
      <c r="A18" s="67">
        <v>4.2</v>
      </c>
      <c r="B18" s="71" t="s">
        <v>290</v>
      </c>
      <c r="C18" s="72">
        <v>614534514</v>
      </c>
      <c r="D18" s="72">
        <v>2008178437</v>
      </c>
      <c r="E18" s="387">
        <f t="shared" si="2"/>
        <v>2622712951</v>
      </c>
      <c r="F18" s="72">
        <v>612633786</v>
      </c>
      <c r="G18" s="72">
        <v>714388071</v>
      </c>
      <c r="H18" s="389">
        <f t="shared" si="1"/>
        <v>1327021857</v>
      </c>
    </row>
    <row r="19" spans="1:8" s="70" customFormat="1" ht="25.5">
      <c r="A19" s="67">
        <v>5</v>
      </c>
      <c r="B19" s="68" t="s">
        <v>291</v>
      </c>
      <c r="C19" s="69">
        <f>SUM(C20,C21,C22,C28,C29,C30,C31)</f>
        <v>146615860</v>
      </c>
      <c r="D19" s="69">
        <f t="shared" ref="D19" si="7">SUM(D20,D21,D22,D28,D29,D30,D31)</f>
        <v>1851216275</v>
      </c>
      <c r="E19" s="390">
        <f>C19+D19</f>
        <v>1997832135</v>
      </c>
      <c r="F19" s="69">
        <f>SUM(F20,F21,F22,F28,F29,F30,F31)</f>
        <v>199359209</v>
      </c>
      <c r="G19" s="69">
        <f t="shared" ref="G19" si="8">SUM(G20,G21,G22,G28,G29,G30,G31)</f>
        <v>631284614</v>
      </c>
      <c r="H19" s="391">
        <f>F19+G19</f>
        <v>830643823</v>
      </c>
    </row>
    <row r="20" spans="1:8" s="70" customFormat="1">
      <c r="A20" s="67">
        <v>5.0999999999999996</v>
      </c>
      <c r="B20" s="71" t="s">
        <v>292</v>
      </c>
      <c r="C20" s="72">
        <v>7836231</v>
      </c>
      <c r="D20" s="72">
        <v>21053768</v>
      </c>
      <c r="E20" s="387">
        <f t="shared" si="2"/>
        <v>28889999</v>
      </c>
      <c r="F20" s="72">
        <v>32398237</v>
      </c>
      <c r="G20" s="72">
        <v>1630178</v>
      </c>
      <c r="H20" s="389">
        <f>F20+G20</f>
        <v>34028415</v>
      </c>
    </row>
    <row r="21" spans="1:8" s="70" customFormat="1">
      <c r="A21" s="67">
        <v>5.2</v>
      </c>
      <c r="B21" s="71" t="s">
        <v>293</v>
      </c>
      <c r="C21" s="72">
        <v>55935560</v>
      </c>
      <c r="D21" s="72">
        <v>89662483</v>
      </c>
      <c r="E21" s="387">
        <f t="shared" si="2"/>
        <v>145598043</v>
      </c>
      <c r="F21" s="72">
        <v>20142845</v>
      </c>
      <c r="G21" s="72">
        <v>74433136</v>
      </c>
      <c r="H21" s="389">
        <f>F21+G21</f>
        <v>94575981</v>
      </c>
    </row>
    <row r="22" spans="1:8" s="70" customFormat="1">
      <c r="A22" s="67">
        <v>5.3</v>
      </c>
      <c r="B22" s="71" t="s">
        <v>294</v>
      </c>
      <c r="C22" s="73">
        <f>SUM(C23:C27)</f>
        <v>165246</v>
      </c>
      <c r="D22" s="73">
        <f t="shared" ref="D22" si="9">SUM(D23:D27)</f>
        <v>1002534508</v>
      </c>
      <c r="E22" s="387">
        <f t="shared" si="2"/>
        <v>1002699754</v>
      </c>
      <c r="F22" s="73">
        <f>SUM(F23:F27)</f>
        <v>106727</v>
      </c>
      <c r="G22" s="73">
        <f t="shared" ref="G22" si="10">SUM(G23:G27)</f>
        <v>313339329</v>
      </c>
      <c r="H22" s="389">
        <f t="shared" si="1"/>
        <v>313446056</v>
      </c>
    </row>
    <row r="23" spans="1:8" s="70" customFormat="1">
      <c r="A23" s="67" t="s">
        <v>295</v>
      </c>
      <c r="B23" s="74" t="s">
        <v>296</v>
      </c>
      <c r="C23" s="72">
        <v>118246</v>
      </c>
      <c r="D23" s="72">
        <v>417511979</v>
      </c>
      <c r="E23" s="387">
        <f t="shared" si="2"/>
        <v>417630225</v>
      </c>
      <c r="F23" s="72">
        <v>106727</v>
      </c>
      <c r="G23" s="72">
        <v>252448161</v>
      </c>
      <c r="H23" s="389">
        <f t="shared" si="1"/>
        <v>252554888</v>
      </c>
    </row>
    <row r="24" spans="1:8" s="70" customFormat="1">
      <c r="A24" s="67" t="s">
        <v>297</v>
      </c>
      <c r="B24" s="74" t="s">
        <v>298</v>
      </c>
      <c r="C24" s="72">
        <v>0</v>
      </c>
      <c r="D24" s="72">
        <v>187049189</v>
      </c>
      <c r="E24" s="387">
        <f t="shared" si="2"/>
        <v>187049189</v>
      </c>
      <c r="F24" s="72">
        <v>0</v>
      </c>
      <c r="G24" s="72">
        <v>30408391</v>
      </c>
      <c r="H24" s="389">
        <f t="shared" si="1"/>
        <v>30408391</v>
      </c>
    </row>
    <row r="25" spans="1:8" s="70" customFormat="1">
      <c r="A25" s="67" t="s">
        <v>299</v>
      </c>
      <c r="B25" s="75" t="s">
        <v>300</v>
      </c>
      <c r="C25" s="72">
        <v>0</v>
      </c>
      <c r="D25" s="72">
        <v>28541325</v>
      </c>
      <c r="E25" s="387">
        <f t="shared" si="2"/>
        <v>28541325</v>
      </c>
      <c r="F25" s="72">
        <v>0</v>
      </c>
      <c r="G25" s="72">
        <v>21049596</v>
      </c>
      <c r="H25" s="389">
        <f t="shared" si="1"/>
        <v>21049596</v>
      </c>
    </row>
    <row r="26" spans="1:8" s="70" customFormat="1">
      <c r="A26" s="67" t="s">
        <v>301</v>
      </c>
      <c r="B26" s="74" t="s">
        <v>302</v>
      </c>
      <c r="C26" s="72">
        <v>0</v>
      </c>
      <c r="D26" s="72">
        <v>38160769</v>
      </c>
      <c r="E26" s="387">
        <f t="shared" si="2"/>
        <v>38160769</v>
      </c>
      <c r="F26" s="72">
        <v>0</v>
      </c>
      <c r="G26" s="72">
        <v>6504188</v>
      </c>
      <c r="H26" s="389">
        <f t="shared" si="1"/>
        <v>6504188</v>
      </c>
    </row>
    <row r="27" spans="1:8" s="70" customFormat="1">
      <c r="A27" s="67" t="s">
        <v>303</v>
      </c>
      <c r="B27" s="74" t="s">
        <v>304</v>
      </c>
      <c r="C27" s="72">
        <v>47000</v>
      </c>
      <c r="D27" s="72">
        <v>331271246</v>
      </c>
      <c r="E27" s="387">
        <f t="shared" si="2"/>
        <v>331318246</v>
      </c>
      <c r="F27" s="72">
        <v>0</v>
      </c>
      <c r="G27" s="72">
        <v>2928993</v>
      </c>
      <c r="H27" s="389">
        <f t="shared" si="1"/>
        <v>2928993</v>
      </c>
    </row>
    <row r="28" spans="1:8" s="70" customFormat="1">
      <c r="A28" s="67">
        <v>5.4</v>
      </c>
      <c r="B28" s="71" t="s">
        <v>305</v>
      </c>
      <c r="C28" s="72">
        <v>6178823</v>
      </c>
      <c r="D28" s="72">
        <v>153897210</v>
      </c>
      <c r="E28" s="387">
        <f t="shared" si="2"/>
        <v>160076033</v>
      </c>
      <c r="F28" s="72">
        <v>0</v>
      </c>
      <c r="G28" s="72">
        <v>31731225</v>
      </c>
      <c r="H28" s="389">
        <f t="shared" si="1"/>
        <v>31731225</v>
      </c>
    </row>
    <row r="29" spans="1:8" s="70" customFormat="1">
      <c r="A29" s="67">
        <v>5.5</v>
      </c>
      <c r="B29" s="71" t="s">
        <v>306</v>
      </c>
      <c r="C29" s="72">
        <v>10000000</v>
      </c>
      <c r="D29" s="72">
        <v>170360200</v>
      </c>
      <c r="E29" s="387">
        <f t="shared" si="2"/>
        <v>180360200</v>
      </c>
      <c r="F29" s="72">
        <v>5000000</v>
      </c>
      <c r="G29" s="72">
        <v>26215070</v>
      </c>
      <c r="H29" s="389">
        <f t="shared" si="1"/>
        <v>31215070</v>
      </c>
    </row>
    <row r="30" spans="1:8" s="70" customFormat="1">
      <c r="A30" s="67">
        <v>5.6</v>
      </c>
      <c r="B30" s="71" t="s">
        <v>307</v>
      </c>
      <c r="C30" s="72">
        <v>31500000</v>
      </c>
      <c r="D30" s="72">
        <v>171820245</v>
      </c>
      <c r="E30" s="387">
        <f t="shared" si="2"/>
        <v>203320245</v>
      </c>
      <c r="F30" s="72">
        <v>123674000</v>
      </c>
      <c r="G30" s="72">
        <v>149060703</v>
      </c>
      <c r="H30" s="389">
        <f t="shared" si="1"/>
        <v>272734703</v>
      </c>
    </row>
    <row r="31" spans="1:8" s="70" customFormat="1">
      <c r="A31" s="67">
        <v>5.7</v>
      </c>
      <c r="B31" s="71" t="s">
        <v>308</v>
      </c>
      <c r="C31" s="72">
        <v>35000000</v>
      </c>
      <c r="D31" s="72">
        <v>241887861</v>
      </c>
      <c r="E31" s="387">
        <f t="shared" si="2"/>
        <v>276887861</v>
      </c>
      <c r="F31" s="72">
        <v>18037400</v>
      </c>
      <c r="G31" s="72">
        <v>34874973</v>
      </c>
      <c r="H31" s="389">
        <f t="shared" si="1"/>
        <v>52912373</v>
      </c>
    </row>
    <row r="32" spans="1:8" s="70" customFormat="1">
      <c r="A32" s="67">
        <v>6</v>
      </c>
      <c r="B32" s="68" t="s">
        <v>309</v>
      </c>
      <c r="C32" s="69">
        <f>SUM(C33:C39)</f>
        <v>107707582</v>
      </c>
      <c r="D32" s="69">
        <f>SUM(D33:D39)</f>
        <v>299976074</v>
      </c>
      <c r="E32" s="390">
        <f t="shared" si="2"/>
        <v>407683656</v>
      </c>
      <c r="F32" s="69">
        <f>SUM(F33:F39)</f>
        <v>123155463</v>
      </c>
      <c r="G32" s="69">
        <f>SUM(G33:G39)</f>
        <v>160186884</v>
      </c>
      <c r="H32" s="391">
        <f t="shared" si="1"/>
        <v>283342347</v>
      </c>
    </row>
    <row r="33" spans="1:8" s="70" customFormat="1" ht="25.5">
      <c r="A33" s="67">
        <v>6.1</v>
      </c>
      <c r="B33" s="71" t="s">
        <v>373</v>
      </c>
      <c r="C33" s="72">
        <v>40833768</v>
      </c>
      <c r="D33" s="72">
        <v>157098783</v>
      </c>
      <c r="E33" s="387">
        <f t="shared" si="2"/>
        <v>197932551</v>
      </c>
      <c r="F33" s="72">
        <v>53492091</v>
      </c>
      <c r="G33" s="72">
        <v>78380261</v>
      </c>
      <c r="H33" s="389">
        <f t="shared" si="1"/>
        <v>131872352</v>
      </c>
    </row>
    <row r="34" spans="1:8" s="70" customFormat="1" ht="25.5">
      <c r="A34" s="67">
        <v>6.2</v>
      </c>
      <c r="B34" s="71" t="s">
        <v>310</v>
      </c>
      <c r="C34" s="72">
        <v>66873814</v>
      </c>
      <c r="D34" s="72">
        <v>142877291</v>
      </c>
      <c r="E34" s="387">
        <f t="shared" si="2"/>
        <v>209751105</v>
      </c>
      <c r="F34" s="72">
        <v>69663372</v>
      </c>
      <c r="G34" s="72">
        <v>81806623</v>
      </c>
      <c r="H34" s="389">
        <f t="shared" si="1"/>
        <v>151469995</v>
      </c>
    </row>
    <row r="35" spans="1:8" s="70" customFormat="1" ht="25.5">
      <c r="A35" s="67">
        <v>6.3</v>
      </c>
      <c r="B35" s="71" t="s">
        <v>311</v>
      </c>
      <c r="C35" s="72">
        <v>0</v>
      </c>
      <c r="D35" s="72">
        <v>0</v>
      </c>
      <c r="E35" s="387">
        <f t="shared" si="2"/>
        <v>0</v>
      </c>
      <c r="F35" s="72">
        <v>0</v>
      </c>
      <c r="G35" s="72">
        <v>0</v>
      </c>
      <c r="H35" s="389">
        <f t="shared" si="1"/>
        <v>0</v>
      </c>
    </row>
    <row r="36" spans="1:8" s="70" customFormat="1" ht="15" customHeight="1">
      <c r="A36" s="67">
        <v>6.4</v>
      </c>
      <c r="B36" s="71" t="s">
        <v>312</v>
      </c>
      <c r="C36" s="72">
        <v>0</v>
      </c>
      <c r="D36" s="72">
        <v>0</v>
      </c>
      <c r="E36" s="387">
        <f t="shared" si="2"/>
        <v>0</v>
      </c>
      <c r="F36" s="72">
        <v>0</v>
      </c>
      <c r="G36" s="72">
        <v>0</v>
      </c>
      <c r="H36" s="389">
        <f t="shared" si="1"/>
        <v>0</v>
      </c>
    </row>
    <row r="37" spans="1:8" s="70" customFormat="1" ht="14.25" customHeight="1">
      <c r="A37" s="67">
        <v>6.5</v>
      </c>
      <c r="B37" s="71" t="s">
        <v>313</v>
      </c>
      <c r="C37" s="72">
        <v>0</v>
      </c>
      <c r="D37" s="72">
        <v>0</v>
      </c>
      <c r="E37" s="387">
        <f t="shared" si="2"/>
        <v>0</v>
      </c>
      <c r="F37" s="72">
        <v>0</v>
      </c>
      <c r="G37" s="72">
        <v>0</v>
      </c>
      <c r="H37" s="389">
        <f t="shared" si="1"/>
        <v>0</v>
      </c>
    </row>
    <row r="38" spans="1:8" s="70" customFormat="1" ht="25.5">
      <c r="A38" s="67">
        <v>6.6</v>
      </c>
      <c r="B38" s="71" t="s">
        <v>314</v>
      </c>
      <c r="C38" s="72">
        <v>0</v>
      </c>
      <c r="D38" s="72">
        <v>0</v>
      </c>
      <c r="E38" s="387">
        <f t="shared" si="2"/>
        <v>0</v>
      </c>
      <c r="F38" s="72">
        <v>0</v>
      </c>
      <c r="G38" s="72">
        <v>0</v>
      </c>
      <c r="H38" s="389">
        <f t="shared" si="1"/>
        <v>0</v>
      </c>
    </row>
    <row r="39" spans="1:8" s="70" customFormat="1" ht="25.5">
      <c r="A39" s="67">
        <v>6.7</v>
      </c>
      <c r="B39" s="71" t="s">
        <v>315</v>
      </c>
      <c r="C39" s="72">
        <v>0</v>
      </c>
      <c r="D39" s="72">
        <v>0</v>
      </c>
      <c r="E39" s="387">
        <f t="shared" si="2"/>
        <v>0</v>
      </c>
      <c r="F39" s="72">
        <v>0</v>
      </c>
      <c r="G39" s="72">
        <v>0</v>
      </c>
      <c r="H39" s="389">
        <f t="shared" si="1"/>
        <v>0</v>
      </c>
    </row>
    <row r="40" spans="1:8" s="70" customFormat="1" ht="15.75" customHeight="1">
      <c r="A40" s="67">
        <v>7</v>
      </c>
      <c r="B40" s="68" t="s">
        <v>316</v>
      </c>
      <c r="C40" s="69">
        <f>SUM(C41:C44)-C41-C42</f>
        <v>103824512.56999972</v>
      </c>
      <c r="D40" s="69">
        <f>SUM(D41:D44)-D41-D42</f>
        <v>2013277.4900000002</v>
      </c>
      <c r="E40" s="390">
        <f t="shared" si="2"/>
        <v>105837790.05999972</v>
      </c>
      <c r="F40" s="69">
        <f>SUM(F41:F44)-F41-F42</f>
        <v>32609708.359999999</v>
      </c>
      <c r="G40" s="69">
        <f>SUM(G41:G44)-G41-G42</f>
        <v>827234.3</v>
      </c>
      <c r="H40" s="391">
        <f t="shared" si="1"/>
        <v>33436942.66</v>
      </c>
    </row>
    <row r="41" spans="1:8" s="70" customFormat="1" ht="25.5">
      <c r="A41" s="67">
        <v>7.1</v>
      </c>
      <c r="B41" s="71" t="s">
        <v>317</v>
      </c>
      <c r="C41" s="72">
        <v>398226.59</v>
      </c>
      <c r="D41" s="72">
        <v>384619.36</v>
      </c>
      <c r="E41" s="387">
        <f t="shared" si="2"/>
        <v>782845.95</v>
      </c>
      <c r="F41" s="72">
        <v>86453.31</v>
      </c>
      <c r="G41" s="72">
        <v>0</v>
      </c>
      <c r="H41" s="389">
        <f t="shared" si="1"/>
        <v>86453.31</v>
      </c>
    </row>
    <row r="42" spans="1:8" s="70" customFormat="1" ht="25.5">
      <c r="A42" s="67">
        <v>7.2</v>
      </c>
      <c r="B42" s="71" t="s">
        <v>318</v>
      </c>
      <c r="C42" s="72">
        <v>0</v>
      </c>
      <c r="D42" s="72">
        <v>0</v>
      </c>
      <c r="E42" s="387">
        <f t="shared" si="2"/>
        <v>0</v>
      </c>
      <c r="F42" s="72">
        <v>0</v>
      </c>
      <c r="G42" s="72">
        <v>0</v>
      </c>
      <c r="H42" s="389">
        <f t="shared" si="1"/>
        <v>0</v>
      </c>
    </row>
    <row r="43" spans="1:8" s="70" customFormat="1" ht="25.5">
      <c r="A43" s="67">
        <v>7.3</v>
      </c>
      <c r="B43" s="71" t="s">
        <v>319</v>
      </c>
      <c r="C43" s="72">
        <v>103824512.56999972</v>
      </c>
      <c r="D43" s="72">
        <v>2013277.49</v>
      </c>
      <c r="E43" s="387">
        <f t="shared" si="2"/>
        <v>105837790.05999972</v>
      </c>
      <c r="F43" s="72">
        <v>32609708.359999999</v>
      </c>
      <c r="G43" s="72">
        <v>827234.3</v>
      </c>
      <c r="H43" s="389">
        <f t="shared" si="1"/>
        <v>33436942.66</v>
      </c>
    </row>
    <row r="44" spans="1:8" s="70" customFormat="1" ht="25.5">
      <c r="A44" s="67">
        <v>7.4</v>
      </c>
      <c r="B44" s="71" t="s">
        <v>320</v>
      </c>
      <c r="C44" s="72">
        <v>0</v>
      </c>
      <c r="D44" s="72">
        <v>0</v>
      </c>
      <c r="E44" s="387">
        <f t="shared" si="2"/>
        <v>0</v>
      </c>
      <c r="F44" s="72">
        <v>0</v>
      </c>
      <c r="G44" s="72">
        <v>0</v>
      </c>
      <c r="H44" s="389">
        <f t="shared" si="1"/>
        <v>0</v>
      </c>
    </row>
    <row r="45" spans="1:8" s="70" customFormat="1">
      <c r="A45" s="67">
        <v>8</v>
      </c>
      <c r="B45" s="68" t="s">
        <v>321</v>
      </c>
      <c r="C45" s="69">
        <f>SUM(C46:C52)</f>
        <v>5654687.2993657924</v>
      </c>
      <c r="D45" s="69">
        <f t="shared" ref="D45" si="11">SUM(D46:D52)</f>
        <v>54202355.414044797</v>
      </c>
      <c r="E45" s="390">
        <f t="shared" si="2"/>
        <v>59857042.713410586</v>
      </c>
      <c r="F45" s="69">
        <f t="shared" ref="F45:G45" si="12">SUM(F46:F52)</f>
        <v>10181355.939680003</v>
      </c>
      <c r="G45" s="69">
        <f t="shared" si="12"/>
        <v>35745544.958624005</v>
      </c>
      <c r="H45" s="391">
        <f t="shared" si="1"/>
        <v>45926900.898304008</v>
      </c>
    </row>
    <row r="46" spans="1:8" s="70" customFormat="1">
      <c r="A46" s="67">
        <v>8.1</v>
      </c>
      <c r="B46" s="71" t="s">
        <v>322</v>
      </c>
      <c r="C46" s="72">
        <v>0</v>
      </c>
      <c r="D46" s="72">
        <v>0</v>
      </c>
      <c r="E46" s="387">
        <f t="shared" si="2"/>
        <v>0</v>
      </c>
      <c r="F46" s="72">
        <v>0</v>
      </c>
      <c r="G46" s="72">
        <v>0</v>
      </c>
      <c r="H46" s="389">
        <f t="shared" si="1"/>
        <v>0</v>
      </c>
    </row>
    <row r="47" spans="1:8" s="70" customFormat="1">
      <c r="A47" s="67">
        <v>8.1999999999999993</v>
      </c>
      <c r="B47" s="71" t="s">
        <v>323</v>
      </c>
      <c r="C47" s="72">
        <v>1953658.1459803451</v>
      </c>
      <c r="D47" s="72">
        <v>9150748.6312896013</v>
      </c>
      <c r="E47" s="387">
        <f t="shared" si="2"/>
        <v>11104406.777269946</v>
      </c>
      <c r="F47" s="72">
        <v>2507836.9796800022</v>
      </c>
      <c r="G47" s="72">
        <v>7047449.2872320032</v>
      </c>
      <c r="H47" s="389">
        <f t="shared" si="1"/>
        <v>9555286.2669120058</v>
      </c>
    </row>
    <row r="48" spans="1:8" s="70" customFormat="1">
      <c r="A48" s="67">
        <v>8.3000000000000007</v>
      </c>
      <c r="B48" s="71" t="s">
        <v>324</v>
      </c>
      <c r="C48" s="72">
        <v>987396.65338544792</v>
      </c>
      <c r="D48" s="72">
        <v>8641078.9994175993</v>
      </c>
      <c r="E48" s="387">
        <f t="shared" si="2"/>
        <v>9628475.6528030466</v>
      </c>
      <c r="F48" s="72">
        <v>1579698.46</v>
      </c>
      <c r="G48" s="72">
        <v>6572143.220416001</v>
      </c>
      <c r="H48" s="389">
        <f t="shared" si="1"/>
        <v>8151841.680416001</v>
      </c>
    </row>
    <row r="49" spans="1:8" s="70" customFormat="1">
      <c r="A49" s="67">
        <v>8.4</v>
      </c>
      <c r="B49" s="71" t="s">
        <v>325</v>
      </c>
      <c r="C49" s="72">
        <v>554770</v>
      </c>
      <c r="D49" s="72">
        <v>7665421.5516415983</v>
      </c>
      <c r="E49" s="387">
        <f t="shared" si="2"/>
        <v>8220191.5516415983</v>
      </c>
      <c r="F49" s="72">
        <v>1235914</v>
      </c>
      <c r="G49" s="72">
        <v>5664016.7213760009</v>
      </c>
      <c r="H49" s="389">
        <f t="shared" si="1"/>
        <v>6899930.7213760009</v>
      </c>
    </row>
    <row r="50" spans="1:8" s="70" customFormat="1">
      <c r="A50" s="67">
        <v>8.5</v>
      </c>
      <c r="B50" s="71" t="s">
        <v>326</v>
      </c>
      <c r="C50" s="72">
        <v>475200</v>
      </c>
      <c r="D50" s="72">
        <v>6920698.2078655995</v>
      </c>
      <c r="E50" s="387">
        <f t="shared" si="2"/>
        <v>7395898.2078655995</v>
      </c>
      <c r="F50" s="72">
        <v>1162324</v>
      </c>
      <c r="G50" s="72">
        <v>4898816.3395200009</v>
      </c>
      <c r="H50" s="389">
        <f t="shared" si="1"/>
        <v>6061140.3395200009</v>
      </c>
    </row>
    <row r="51" spans="1:8" s="70" customFormat="1">
      <c r="A51" s="67">
        <v>8.6</v>
      </c>
      <c r="B51" s="71" t="s">
        <v>327</v>
      </c>
      <c r="C51" s="72">
        <v>421314</v>
      </c>
      <c r="D51" s="72">
        <v>5603618.8323903987</v>
      </c>
      <c r="E51" s="387">
        <f t="shared" si="2"/>
        <v>6024932.8323903987</v>
      </c>
      <c r="F51" s="72">
        <v>1045974</v>
      </c>
      <c r="G51" s="72">
        <v>3785187.9660800002</v>
      </c>
      <c r="H51" s="389">
        <f t="shared" si="1"/>
        <v>4831161.9660800006</v>
      </c>
    </row>
    <row r="52" spans="1:8" s="70" customFormat="1">
      <c r="A52" s="67">
        <v>8.6999999999999993</v>
      </c>
      <c r="B52" s="71" t="s">
        <v>328</v>
      </c>
      <c r="C52" s="72">
        <v>1262348.5</v>
      </c>
      <c r="D52" s="72">
        <v>16220789.191439997</v>
      </c>
      <c r="E52" s="387">
        <f t="shared" si="2"/>
        <v>17483137.691439997</v>
      </c>
      <c r="F52" s="72">
        <v>2649608.5</v>
      </c>
      <c r="G52" s="72">
        <v>7777931.4240000024</v>
      </c>
      <c r="H52" s="389">
        <f t="shared" si="1"/>
        <v>10427539.924000002</v>
      </c>
    </row>
    <row r="53" spans="1:8" s="70" customFormat="1" ht="16.5" customHeight="1" thickBot="1">
      <c r="A53" s="76">
        <v>9</v>
      </c>
      <c r="B53" s="77" t="s">
        <v>329</v>
      </c>
      <c r="C53" s="78">
        <v>1338457.24</v>
      </c>
      <c r="D53" s="78">
        <v>4357156</v>
      </c>
      <c r="E53" s="78">
        <f t="shared" si="2"/>
        <v>5695613.2400000002</v>
      </c>
      <c r="F53" s="78">
        <v>373556.6133333334</v>
      </c>
      <c r="G53" s="78">
        <v>5216079.2923320001</v>
      </c>
      <c r="H53" s="398">
        <f t="shared" si="1"/>
        <v>5589635.9056653334</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J12" sqref="J12"/>
    </sheetView>
  </sheetViews>
  <sheetFormatPr defaultColWidth="9.140625" defaultRowHeight="12.75"/>
  <cols>
    <col min="1" max="1" width="9.5703125" style="60" bestFit="1" customWidth="1"/>
    <col min="2" max="2" width="90.140625" style="60" customWidth="1"/>
    <col min="3" max="4" width="13.28515625" style="60" bestFit="1" customWidth="1"/>
    <col min="5" max="11" width="9.7109375" style="128" customWidth="1"/>
    <col min="12" max="16384" width="9.140625" style="128"/>
  </cols>
  <sheetData>
    <row r="1" spans="1:8">
      <c r="A1" s="79" t="s">
        <v>191</v>
      </c>
      <c r="B1" s="80" t="str">
        <f>Info!C2</f>
        <v>სს ”ლიბერთი ბანკი”</v>
      </c>
      <c r="C1" s="80"/>
    </row>
    <row r="2" spans="1:8">
      <c r="A2" s="79" t="s">
        <v>192</v>
      </c>
      <c r="B2" s="81">
        <f>'1. key ratios'!B2</f>
        <v>43738</v>
      </c>
      <c r="C2" s="82"/>
      <c r="D2" s="83"/>
      <c r="E2" s="130"/>
      <c r="F2" s="130"/>
      <c r="G2" s="130"/>
      <c r="H2" s="130"/>
    </row>
    <row r="3" spans="1:8">
      <c r="A3" s="79"/>
      <c r="B3" s="80"/>
      <c r="C3" s="82"/>
      <c r="D3" s="83"/>
      <c r="E3" s="130"/>
      <c r="F3" s="130"/>
      <c r="G3" s="130"/>
      <c r="H3" s="130"/>
    </row>
    <row r="4" spans="1:8" ht="15" customHeight="1" thickBot="1">
      <c r="A4" s="131" t="s">
        <v>336</v>
      </c>
      <c r="B4" s="132" t="s">
        <v>190</v>
      </c>
      <c r="C4" s="131"/>
      <c r="D4" s="139" t="s">
        <v>95</v>
      </c>
    </row>
    <row r="5" spans="1:8" ht="15" customHeight="1">
      <c r="A5" s="133" t="s">
        <v>27</v>
      </c>
      <c r="B5" s="134"/>
      <c r="C5" s="140" t="s">
        <v>516</v>
      </c>
      <c r="D5" s="141" t="s">
        <v>513</v>
      </c>
    </row>
    <row r="6" spans="1:8" ht="15" customHeight="1">
      <c r="A6" s="142">
        <v>1</v>
      </c>
      <c r="B6" s="143" t="s">
        <v>195</v>
      </c>
      <c r="C6" s="144">
        <f>C7+C9+C10</f>
        <v>1347999838.7683303</v>
      </c>
      <c r="D6" s="145">
        <f>D7+D9+D10</f>
        <v>1201461251.9695973</v>
      </c>
    </row>
    <row r="7" spans="1:8" ht="15" customHeight="1">
      <c r="A7" s="142">
        <v>1.1000000000000001</v>
      </c>
      <c r="B7" s="135" t="s">
        <v>22</v>
      </c>
      <c r="C7" s="409">
        <v>1316997011.2200589</v>
      </c>
      <c r="D7" s="410">
        <v>1175812531.2468283</v>
      </c>
    </row>
    <row r="8" spans="1:8" ht="25.5">
      <c r="A8" s="142" t="s">
        <v>255</v>
      </c>
      <c r="B8" s="136" t="s">
        <v>330</v>
      </c>
      <c r="C8" s="409">
        <v>0</v>
      </c>
      <c r="D8" s="410">
        <v>0</v>
      </c>
    </row>
    <row r="9" spans="1:8" ht="15" customHeight="1">
      <c r="A9" s="142">
        <v>1.2</v>
      </c>
      <c r="B9" s="135" t="s">
        <v>23</v>
      </c>
      <c r="C9" s="409">
        <v>19348323.71074995</v>
      </c>
      <c r="D9" s="410">
        <v>14520080.088169096</v>
      </c>
    </row>
    <row r="10" spans="1:8" ht="15" customHeight="1">
      <c r="A10" s="142">
        <v>1.3</v>
      </c>
      <c r="B10" s="146" t="s">
        <v>78</v>
      </c>
      <c r="C10" s="411">
        <v>11654503.837521493</v>
      </c>
      <c r="D10" s="410">
        <v>11128640.6346</v>
      </c>
    </row>
    <row r="11" spans="1:8" ht="15" customHeight="1">
      <c r="A11" s="142">
        <v>2</v>
      </c>
      <c r="B11" s="143" t="s">
        <v>196</v>
      </c>
      <c r="C11" s="409">
        <v>4095140.8559113503</v>
      </c>
      <c r="D11" s="410">
        <v>9449973.6616101414</v>
      </c>
    </row>
    <row r="12" spans="1:8" ht="15" customHeight="1">
      <c r="A12" s="147">
        <v>3</v>
      </c>
      <c r="B12" s="148" t="s">
        <v>194</v>
      </c>
      <c r="C12" s="411">
        <v>388865664.99999994</v>
      </c>
      <c r="D12" s="412">
        <v>388865664.99999994</v>
      </c>
    </row>
    <row r="13" spans="1:8" ht="15" customHeight="1" thickBot="1">
      <c r="A13" s="149">
        <v>4</v>
      </c>
      <c r="B13" s="150" t="s">
        <v>256</v>
      </c>
      <c r="C13" s="491">
        <f>C6+C11+C12</f>
        <v>1740960644.6242416</v>
      </c>
      <c r="D13" s="490">
        <f>D6+D11+D12</f>
        <v>1599776890.6312075</v>
      </c>
    </row>
    <row r="14" spans="1:8">
      <c r="B14" s="137"/>
    </row>
    <row r="15" spans="1:8">
      <c r="B15" s="138"/>
    </row>
    <row r="16" spans="1:8">
      <c r="B16" s="138"/>
    </row>
    <row r="17" spans="2:2">
      <c r="B17" s="138"/>
    </row>
    <row r="18" spans="2:2">
      <c r="B18" s="138"/>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I25" sqref="I25"/>
    </sheetView>
  </sheetViews>
  <sheetFormatPr defaultRowHeight="15"/>
  <cols>
    <col min="1" max="1" width="10.5703125" style="60" customWidth="1"/>
    <col min="2" max="2" width="81.5703125" style="60" customWidth="1"/>
    <col min="3" max="3" width="14.28515625" style="60" customWidth="1"/>
    <col min="4" max="16384" width="9.140625" style="88"/>
  </cols>
  <sheetData>
    <row r="1" spans="1:3">
      <c r="A1" s="60" t="s">
        <v>191</v>
      </c>
      <c r="B1" s="60" t="str">
        <f>Info!C2</f>
        <v>სს ”ლიბერთი ბანკი”</v>
      </c>
    </row>
    <row r="2" spans="1:3">
      <c r="A2" s="60" t="s">
        <v>192</v>
      </c>
      <c r="B2" s="61">
        <f>'1. key ratios'!B2</f>
        <v>43738</v>
      </c>
    </row>
    <row r="4" spans="1:3" ht="18.75" customHeight="1" thickBot="1">
      <c r="A4" s="153" t="s">
        <v>337</v>
      </c>
      <c r="B4" s="154" t="s">
        <v>151</v>
      </c>
      <c r="C4" s="155"/>
    </row>
    <row r="5" spans="1:3">
      <c r="A5" s="156"/>
      <c r="B5" s="513" t="s">
        <v>152</v>
      </c>
      <c r="C5" s="514"/>
    </row>
    <row r="6" spans="1:3">
      <c r="A6" s="157">
        <v>1</v>
      </c>
      <c r="B6" s="493" t="s">
        <v>486</v>
      </c>
      <c r="C6" s="151"/>
    </row>
    <row r="7" spans="1:3">
      <c r="A7" s="157">
        <v>2</v>
      </c>
      <c r="B7" s="493" t="s">
        <v>488</v>
      </c>
      <c r="C7" s="151"/>
    </row>
    <row r="8" spans="1:3">
      <c r="A8" s="157">
        <v>3</v>
      </c>
      <c r="B8" s="493" t="s">
        <v>509</v>
      </c>
      <c r="C8" s="151"/>
    </row>
    <row r="9" spans="1:3">
      <c r="A9" s="159">
        <v>4</v>
      </c>
      <c r="B9" s="494" t="s">
        <v>514</v>
      </c>
      <c r="C9" s="151"/>
    </row>
    <row r="10" spans="1:3">
      <c r="A10" s="157">
        <v>5</v>
      </c>
      <c r="B10" s="495" t="s">
        <v>517</v>
      </c>
      <c r="C10" s="492"/>
    </row>
    <row r="11" spans="1:3">
      <c r="A11" s="159"/>
      <c r="B11" s="515"/>
      <c r="C11" s="516"/>
    </row>
    <row r="12" spans="1:3">
      <c r="A12" s="159"/>
      <c r="B12" s="517" t="s">
        <v>153</v>
      </c>
      <c r="C12" s="518"/>
    </row>
    <row r="13" spans="1:3">
      <c r="A13" s="157">
        <v>1</v>
      </c>
      <c r="B13" s="493" t="s">
        <v>489</v>
      </c>
      <c r="C13" s="161"/>
    </row>
    <row r="14" spans="1:3">
      <c r="A14" s="157">
        <v>2</v>
      </c>
      <c r="B14" s="493" t="s">
        <v>490</v>
      </c>
      <c r="C14" s="161"/>
    </row>
    <row r="15" spans="1:3">
      <c r="A15" s="157">
        <v>3</v>
      </c>
      <c r="B15" s="493" t="s">
        <v>491</v>
      </c>
      <c r="C15" s="161"/>
    </row>
    <row r="16" spans="1:3">
      <c r="A16" s="157">
        <v>4</v>
      </c>
      <c r="B16" s="493" t="s">
        <v>492</v>
      </c>
      <c r="C16" s="161"/>
    </row>
    <row r="17" spans="1:3" ht="15.75" customHeight="1">
      <c r="A17" s="159"/>
      <c r="B17" s="160"/>
      <c r="C17" s="162"/>
    </row>
    <row r="18" spans="1:3" ht="30" customHeight="1">
      <c r="A18" s="159"/>
      <c r="B18" s="519" t="s">
        <v>154</v>
      </c>
      <c r="C18" s="520"/>
    </row>
    <row r="19" spans="1:3">
      <c r="A19" s="157">
        <v>1</v>
      </c>
      <c r="B19" s="158" t="s">
        <v>493</v>
      </c>
      <c r="C19" s="496">
        <v>0.91178342995558959</v>
      </c>
    </row>
    <row r="20" spans="1:3">
      <c r="A20" s="157">
        <v>2</v>
      </c>
      <c r="B20" s="158" t="s">
        <v>494</v>
      </c>
      <c r="C20" s="496">
        <v>1.863424271601569E-2</v>
      </c>
    </row>
    <row r="21" spans="1:3" ht="14.25" customHeight="1">
      <c r="A21" s="157">
        <v>3</v>
      </c>
      <c r="B21" s="158" t="s">
        <v>495</v>
      </c>
      <c r="C21" s="496">
        <v>4.2477067874822749E-2</v>
      </c>
    </row>
    <row r="22" spans="1:3" ht="14.25" customHeight="1">
      <c r="A22" s="157">
        <v>4</v>
      </c>
      <c r="B22" s="163" t="s">
        <v>496</v>
      </c>
      <c r="C22" s="496">
        <v>1.1878356840300891E-2</v>
      </c>
    </row>
    <row r="23" spans="1:3" ht="14.25" customHeight="1">
      <c r="A23" s="157">
        <v>5</v>
      </c>
      <c r="B23" s="158" t="s">
        <v>497</v>
      </c>
      <c r="C23" s="496">
        <v>1.5226902613271028E-2</v>
      </c>
    </row>
    <row r="24" spans="1:3" ht="15.75" customHeight="1">
      <c r="A24" s="159"/>
      <c r="B24" s="160"/>
      <c r="C24" s="151"/>
    </row>
    <row r="25" spans="1:3" ht="29.25" customHeight="1">
      <c r="A25" s="159"/>
      <c r="B25" s="519" t="s">
        <v>277</v>
      </c>
      <c r="C25" s="520"/>
    </row>
    <row r="26" spans="1:3">
      <c r="A26" s="157">
        <v>1</v>
      </c>
      <c r="B26" s="158" t="s">
        <v>486</v>
      </c>
      <c r="C26" s="496">
        <v>0.30398859554719354</v>
      </c>
    </row>
    <row r="27" spans="1:3">
      <c r="A27" s="164">
        <v>2</v>
      </c>
      <c r="B27" s="165" t="s">
        <v>498</v>
      </c>
      <c r="C27" s="497">
        <v>0.30389741720419799</v>
      </c>
    </row>
    <row r="28" spans="1:3">
      <c r="A28" s="164">
        <v>3</v>
      </c>
      <c r="B28" s="165" t="s">
        <v>499</v>
      </c>
      <c r="C28" s="497">
        <v>0.30389741720419799</v>
      </c>
    </row>
    <row r="29" spans="1:3" ht="15.75" thickBot="1">
      <c r="A29" s="166"/>
      <c r="B29" s="167"/>
      <c r="C29" s="152"/>
    </row>
  </sheetData>
  <mergeCells count="5">
    <mergeCell ref="B5:C5"/>
    <mergeCell ref="B11:C11"/>
    <mergeCell ref="B12:C12"/>
    <mergeCell ref="B25:C25"/>
    <mergeCell ref="B18:C18"/>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21" sqref="G21"/>
    </sheetView>
  </sheetViews>
  <sheetFormatPr defaultRowHeight="15"/>
  <cols>
    <col min="1" max="1" width="9.5703125" style="60" bestFit="1" customWidth="1"/>
    <col min="2" max="2" width="47.5703125" style="60" customWidth="1"/>
    <col min="3" max="3" width="28" style="60" customWidth="1"/>
    <col min="4" max="4" width="22.42578125" style="60" customWidth="1"/>
    <col min="5" max="5" width="18.85546875" style="60" customWidth="1"/>
    <col min="6" max="6" width="12" style="88" bestFit="1" customWidth="1"/>
    <col min="7" max="7" width="12.5703125" style="88" bestFit="1" customWidth="1"/>
    <col min="8" max="16384" width="9.140625" style="88"/>
  </cols>
  <sheetData>
    <row r="1" spans="1:7">
      <c r="A1" s="79" t="s">
        <v>191</v>
      </c>
      <c r="B1" s="80" t="str">
        <f>Info!C2</f>
        <v>სს ”ლიბერთი ბანკი”</v>
      </c>
    </row>
    <row r="2" spans="1:7" s="209" customFormat="1" ht="15.75" customHeight="1">
      <c r="A2" s="209" t="s">
        <v>192</v>
      </c>
      <c r="B2" s="210">
        <f>'1. key ratios'!B2</f>
        <v>43738</v>
      </c>
    </row>
    <row r="3" spans="1:7" s="209" customFormat="1" ht="15.75" customHeight="1"/>
    <row r="4" spans="1:7" s="209" customFormat="1" ht="15.75" customHeight="1" thickBot="1">
      <c r="A4" s="237" t="s">
        <v>338</v>
      </c>
      <c r="B4" s="238" t="s">
        <v>266</v>
      </c>
      <c r="C4" s="239"/>
      <c r="D4" s="239"/>
      <c r="E4" s="240" t="s">
        <v>95</v>
      </c>
    </row>
    <row r="5" spans="1:7" s="245" customFormat="1" ht="17.45" customHeight="1">
      <c r="A5" s="241"/>
      <c r="B5" s="242"/>
      <c r="C5" s="243" t="s">
        <v>0</v>
      </c>
      <c r="D5" s="243" t="s">
        <v>1</v>
      </c>
      <c r="E5" s="244" t="s">
        <v>2</v>
      </c>
    </row>
    <row r="6" spans="1:7" s="102" customFormat="1" ht="14.45" customHeight="1">
      <c r="A6" s="246"/>
      <c r="B6" s="521" t="s">
        <v>234</v>
      </c>
      <c r="C6" s="521" t="s">
        <v>233</v>
      </c>
      <c r="D6" s="522" t="s">
        <v>232</v>
      </c>
      <c r="E6" s="523"/>
      <c r="G6" s="88"/>
    </row>
    <row r="7" spans="1:7" s="102" customFormat="1" ht="99.6" customHeight="1">
      <c r="A7" s="246"/>
      <c r="B7" s="521"/>
      <c r="C7" s="521"/>
      <c r="D7" s="247" t="s">
        <v>231</v>
      </c>
      <c r="E7" s="248" t="s">
        <v>401</v>
      </c>
      <c r="G7" s="88"/>
    </row>
    <row r="8" spans="1:7">
      <c r="A8" s="249">
        <v>1</v>
      </c>
      <c r="B8" s="250" t="s">
        <v>156</v>
      </c>
      <c r="C8" s="251">
        <v>197468735</v>
      </c>
      <c r="D8" s="251">
        <v>0</v>
      </c>
      <c r="E8" s="489">
        <f>C8-D8</f>
        <v>197468735</v>
      </c>
    </row>
    <row r="9" spans="1:7">
      <c r="A9" s="249">
        <v>2</v>
      </c>
      <c r="B9" s="250" t="s">
        <v>157</v>
      </c>
      <c r="C9" s="251">
        <v>221473631</v>
      </c>
      <c r="D9" s="251">
        <v>0</v>
      </c>
      <c r="E9" s="489">
        <f t="shared" ref="E9:E20" si="0">C9-D9</f>
        <v>221473631</v>
      </c>
    </row>
    <row r="10" spans="1:7">
      <c r="A10" s="249">
        <v>3</v>
      </c>
      <c r="B10" s="250" t="s">
        <v>230</v>
      </c>
      <c r="C10" s="251">
        <v>86131877</v>
      </c>
      <c r="D10" s="251">
        <v>0</v>
      </c>
      <c r="E10" s="489">
        <f t="shared" si="0"/>
        <v>86131877</v>
      </c>
    </row>
    <row r="11" spans="1:7">
      <c r="A11" s="249">
        <v>4</v>
      </c>
      <c r="B11" s="250" t="s">
        <v>187</v>
      </c>
      <c r="C11" s="251">
        <v>0</v>
      </c>
      <c r="D11" s="251">
        <v>0</v>
      </c>
      <c r="E11" s="489">
        <f t="shared" si="0"/>
        <v>0</v>
      </c>
    </row>
    <row r="12" spans="1:7">
      <c r="A12" s="249">
        <v>5</v>
      </c>
      <c r="B12" s="250" t="s">
        <v>159</v>
      </c>
      <c r="C12" s="251">
        <v>145679574</v>
      </c>
      <c r="D12" s="251">
        <v>0</v>
      </c>
      <c r="E12" s="489">
        <f t="shared" si="0"/>
        <v>145679574</v>
      </c>
    </row>
    <row r="13" spans="1:7">
      <c r="A13" s="249">
        <v>6.1</v>
      </c>
      <c r="B13" s="250" t="s">
        <v>160</v>
      </c>
      <c r="C13" s="252">
        <v>1201810707.9903159</v>
      </c>
      <c r="D13" s="251">
        <v>0</v>
      </c>
      <c r="E13" s="489">
        <f t="shared" si="0"/>
        <v>1201810707.9903159</v>
      </c>
    </row>
    <row r="14" spans="1:7">
      <c r="A14" s="249">
        <v>6.2</v>
      </c>
      <c r="B14" s="253" t="s">
        <v>161</v>
      </c>
      <c r="C14" s="252">
        <v>-87781438.001397327</v>
      </c>
      <c r="D14" s="251">
        <v>0</v>
      </c>
      <c r="E14" s="489">
        <f t="shared" si="0"/>
        <v>-87781438.001397327</v>
      </c>
    </row>
    <row r="15" spans="1:7">
      <c r="A15" s="249">
        <v>6</v>
      </c>
      <c r="B15" s="250" t="s">
        <v>229</v>
      </c>
      <c r="C15" s="251">
        <v>1114029269.9889185</v>
      </c>
      <c r="D15" s="251">
        <v>0</v>
      </c>
      <c r="E15" s="489">
        <f t="shared" si="0"/>
        <v>1114029269.9889185</v>
      </c>
    </row>
    <row r="16" spans="1:7" ht="25.5">
      <c r="A16" s="249">
        <v>7</v>
      </c>
      <c r="B16" s="250" t="s">
        <v>163</v>
      </c>
      <c r="C16" s="251">
        <v>13245554</v>
      </c>
      <c r="D16" s="251">
        <v>0</v>
      </c>
      <c r="E16" s="489">
        <f t="shared" si="0"/>
        <v>13245554</v>
      </c>
    </row>
    <row r="17" spans="1:7">
      <c r="A17" s="249">
        <v>8</v>
      </c>
      <c r="B17" s="250" t="s">
        <v>164</v>
      </c>
      <c r="C17" s="251">
        <v>54770</v>
      </c>
      <c r="D17" s="251">
        <v>0</v>
      </c>
      <c r="E17" s="489">
        <f t="shared" si="0"/>
        <v>54770</v>
      </c>
      <c r="F17" s="254"/>
      <c r="G17" s="254"/>
    </row>
    <row r="18" spans="1:7">
      <c r="A18" s="249">
        <v>9</v>
      </c>
      <c r="B18" s="250" t="s">
        <v>165</v>
      </c>
      <c r="C18" s="251">
        <v>106733</v>
      </c>
      <c r="D18" s="251">
        <v>106733</v>
      </c>
      <c r="E18" s="489">
        <f t="shared" si="0"/>
        <v>0</v>
      </c>
      <c r="G18" s="254"/>
    </row>
    <row r="19" spans="1:7" ht="25.5">
      <c r="A19" s="249">
        <v>10</v>
      </c>
      <c r="B19" s="250" t="s">
        <v>166</v>
      </c>
      <c r="C19" s="251">
        <v>196250781</v>
      </c>
      <c r="D19" s="251">
        <v>45954728.869999997</v>
      </c>
      <c r="E19" s="489">
        <f t="shared" si="0"/>
        <v>150296052.13</v>
      </c>
      <c r="G19" s="254"/>
    </row>
    <row r="20" spans="1:7">
      <c r="A20" s="249">
        <v>11</v>
      </c>
      <c r="B20" s="250" t="s">
        <v>167</v>
      </c>
      <c r="C20" s="251">
        <v>99923334</v>
      </c>
      <c r="D20" s="251">
        <v>0</v>
      </c>
      <c r="E20" s="489">
        <f t="shared" si="0"/>
        <v>99923334</v>
      </c>
    </row>
    <row r="21" spans="1:7" ht="45.75" customHeight="1" thickBot="1">
      <c r="A21" s="255"/>
      <c r="B21" s="256" t="s">
        <v>374</v>
      </c>
      <c r="C21" s="257">
        <f>SUM(C8:C12, C15:C20)</f>
        <v>2074364258.9889185</v>
      </c>
      <c r="D21" s="257">
        <f>SUM(D8:D12, D15:D20)</f>
        <v>46061461.869999997</v>
      </c>
      <c r="E21" s="258">
        <f>SUM(E8:E12, E15:E20)</f>
        <v>2028302797.1189184</v>
      </c>
    </row>
    <row r="22" spans="1:7">
      <c r="A22" s="88"/>
      <c r="B22" s="88"/>
      <c r="C22" s="88"/>
      <c r="D22" s="88"/>
      <c r="E22" s="88"/>
    </row>
    <row r="23" spans="1:7">
      <c r="A23" s="88"/>
      <c r="B23" s="88"/>
      <c r="C23" s="88"/>
      <c r="D23" s="88"/>
      <c r="E23" s="88"/>
    </row>
    <row r="25" spans="1:7" s="60" customFormat="1">
      <c r="B25" s="259"/>
      <c r="F25" s="88"/>
      <c r="G25" s="88"/>
    </row>
    <row r="26" spans="1:7" s="60" customFormat="1">
      <c r="B26" s="259"/>
      <c r="F26" s="88"/>
      <c r="G26" s="88"/>
    </row>
    <row r="27" spans="1:7" s="60" customFormat="1">
      <c r="B27" s="259"/>
      <c r="F27" s="88"/>
      <c r="G27" s="88"/>
    </row>
    <row r="28" spans="1:7" s="60" customFormat="1">
      <c r="B28" s="259"/>
      <c r="F28" s="88"/>
      <c r="G28" s="88"/>
    </row>
    <row r="29" spans="1:7" s="60" customFormat="1">
      <c r="B29" s="259"/>
      <c r="F29" s="88"/>
      <c r="G29" s="88"/>
    </row>
    <row r="30" spans="1:7" s="60" customFormat="1">
      <c r="B30" s="259"/>
      <c r="F30" s="88"/>
      <c r="G30" s="88"/>
    </row>
    <row r="31" spans="1:7" s="60" customFormat="1">
      <c r="B31" s="259"/>
      <c r="F31" s="88"/>
      <c r="G31" s="88"/>
    </row>
    <row r="32" spans="1:7" s="60" customFormat="1">
      <c r="B32" s="259"/>
      <c r="F32" s="88"/>
      <c r="G32" s="88"/>
    </row>
    <row r="33" spans="2:7" s="60" customFormat="1">
      <c r="B33" s="259"/>
      <c r="F33" s="88"/>
      <c r="G33" s="88"/>
    </row>
    <row r="34" spans="2:7" s="60" customFormat="1">
      <c r="B34" s="259"/>
      <c r="F34" s="88"/>
      <c r="G34" s="88"/>
    </row>
    <row r="35" spans="2:7" s="60" customFormat="1">
      <c r="B35" s="259"/>
      <c r="F35" s="88"/>
      <c r="G35" s="88"/>
    </row>
    <row r="36" spans="2:7" s="60" customFormat="1">
      <c r="B36" s="259"/>
      <c r="F36" s="88"/>
      <c r="G36" s="88"/>
    </row>
    <row r="37" spans="2:7" s="60" customFormat="1">
      <c r="B37" s="259"/>
      <c r="F37" s="88"/>
      <c r="G37" s="88"/>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C27" sqref="C27"/>
    </sheetView>
  </sheetViews>
  <sheetFormatPr defaultRowHeight="15" outlineLevelRow="1"/>
  <cols>
    <col min="1" max="1" width="9.5703125" style="60" bestFit="1" customWidth="1"/>
    <col min="2" max="2" width="114.28515625" style="60" customWidth="1"/>
    <col min="3" max="3" width="18.85546875" style="88" customWidth="1"/>
    <col min="4" max="4" width="25.42578125" style="88" customWidth="1"/>
    <col min="5" max="5" width="24.28515625" style="88" customWidth="1"/>
    <col min="6" max="6" width="24" style="88" customWidth="1"/>
    <col min="7" max="7" width="10" style="88" bestFit="1" customWidth="1"/>
    <col min="8" max="8" width="12" style="88" bestFit="1" customWidth="1"/>
    <col min="9" max="9" width="12.5703125" style="88" bestFit="1" customWidth="1"/>
    <col min="10" max="16384" width="9.140625" style="88"/>
  </cols>
  <sheetData>
    <row r="1" spans="1:6">
      <c r="A1" s="79" t="s">
        <v>191</v>
      </c>
      <c r="B1" s="80" t="str">
        <f>Info!C2</f>
        <v>სს ”ლიბერთი ბანკი”</v>
      </c>
    </row>
    <row r="2" spans="1:6" s="209" customFormat="1" ht="15.75" customHeight="1">
      <c r="A2" s="209" t="s">
        <v>192</v>
      </c>
      <c r="B2" s="210">
        <f>'1. key ratios'!B2</f>
        <v>43738</v>
      </c>
      <c r="C2" s="88"/>
      <c r="D2" s="88"/>
      <c r="E2" s="88"/>
      <c r="F2" s="88"/>
    </row>
    <row r="3" spans="1:6" s="209" customFormat="1" ht="15.75" customHeight="1">
      <c r="C3" s="88"/>
      <c r="D3" s="88"/>
      <c r="E3" s="88"/>
      <c r="F3" s="88"/>
    </row>
    <row r="4" spans="1:6" s="209" customFormat="1" ht="26.25" thickBot="1">
      <c r="A4" s="209" t="s">
        <v>339</v>
      </c>
      <c r="B4" s="260" t="s">
        <v>270</v>
      </c>
      <c r="C4" s="240" t="s">
        <v>95</v>
      </c>
      <c r="D4" s="88"/>
      <c r="E4" s="88"/>
      <c r="F4" s="88"/>
    </row>
    <row r="5" spans="1:6" ht="26.25">
      <c r="A5" s="261">
        <v>1</v>
      </c>
      <c r="B5" s="262" t="s">
        <v>347</v>
      </c>
      <c r="C5" s="413">
        <f>'7. LI1'!E21</f>
        <v>2028302797.1189184</v>
      </c>
    </row>
    <row r="6" spans="1:6" s="265" customFormat="1">
      <c r="A6" s="263">
        <v>2.1</v>
      </c>
      <c r="B6" s="264" t="s">
        <v>271</v>
      </c>
      <c r="C6" s="414">
        <v>101318660.02310398</v>
      </c>
    </row>
    <row r="7" spans="1:6" s="268" customFormat="1" ht="25.5" outlineLevel="1">
      <c r="A7" s="266">
        <v>2.2000000000000002</v>
      </c>
      <c r="B7" s="267" t="s">
        <v>272</v>
      </c>
      <c r="C7" s="415">
        <v>203607934.87607467</v>
      </c>
    </row>
    <row r="8" spans="1:6" s="268" customFormat="1" ht="26.25">
      <c r="A8" s="266">
        <v>3</v>
      </c>
      <c r="B8" s="269" t="s">
        <v>348</v>
      </c>
      <c r="C8" s="416">
        <f>SUM(C5:C7)</f>
        <v>2333229392.0180969</v>
      </c>
    </row>
    <row r="9" spans="1:6" s="265" customFormat="1">
      <c r="A9" s="263">
        <v>4</v>
      </c>
      <c r="B9" s="270" t="s">
        <v>267</v>
      </c>
      <c r="C9" s="414">
        <v>20526322.341403201</v>
      </c>
    </row>
    <row r="10" spans="1:6" s="268" customFormat="1" ht="25.5" outlineLevel="1">
      <c r="A10" s="266">
        <v>5.0999999999999996</v>
      </c>
      <c r="B10" s="267" t="s">
        <v>278</v>
      </c>
      <c r="C10" s="415">
        <v>-74599739.9294561</v>
      </c>
    </row>
    <row r="11" spans="1:6" s="268" customFormat="1" ht="25.5" outlineLevel="1">
      <c r="A11" s="266">
        <v>5.2</v>
      </c>
      <c r="B11" s="267" t="s">
        <v>279</v>
      </c>
      <c r="C11" s="415">
        <v>-191953431.038553</v>
      </c>
    </row>
    <row r="12" spans="1:6" s="268" customFormat="1">
      <c r="A12" s="266">
        <v>6</v>
      </c>
      <c r="B12" s="271" t="s">
        <v>268</v>
      </c>
      <c r="C12" s="417">
        <v>0</v>
      </c>
    </row>
    <row r="13" spans="1:6" s="268" customFormat="1" ht="15.75" thickBot="1">
      <c r="A13" s="149">
        <v>7</v>
      </c>
      <c r="B13" s="272" t="s">
        <v>269</v>
      </c>
      <c r="C13" s="418">
        <f>SUM(C8:C12)</f>
        <v>2087202543.3914907</v>
      </c>
    </row>
    <row r="17" spans="2:9" s="60" customFormat="1">
      <c r="B17" s="273"/>
      <c r="C17" s="88"/>
      <c r="D17" s="88"/>
      <c r="E17" s="88"/>
      <c r="F17" s="88"/>
      <c r="G17" s="88"/>
      <c r="H17" s="88"/>
      <c r="I17" s="88"/>
    </row>
    <row r="18" spans="2:9" s="60" customFormat="1">
      <c r="B18" s="273"/>
      <c r="C18" s="88"/>
      <c r="D18" s="88"/>
      <c r="E18" s="88"/>
      <c r="F18" s="88"/>
      <c r="G18" s="88"/>
      <c r="H18" s="88"/>
      <c r="I18" s="88"/>
    </row>
    <row r="19" spans="2:9" s="60" customFormat="1">
      <c r="B19" s="273"/>
      <c r="C19" s="88"/>
      <c r="D19" s="88"/>
      <c r="E19" s="88"/>
      <c r="F19" s="88"/>
      <c r="G19" s="88"/>
      <c r="H19" s="88"/>
      <c r="I19" s="88"/>
    </row>
    <row r="20" spans="2:9" s="60" customFormat="1">
      <c r="B20" s="259"/>
      <c r="C20" s="88"/>
      <c r="D20" s="88"/>
      <c r="E20" s="88"/>
      <c r="F20" s="88"/>
      <c r="G20" s="88"/>
      <c r="H20" s="88"/>
      <c r="I20" s="88"/>
    </row>
    <row r="21" spans="2:9" s="60" customFormat="1">
      <c r="B21" s="259"/>
      <c r="C21" s="88"/>
      <c r="D21" s="88"/>
      <c r="E21" s="88"/>
      <c r="F21" s="88"/>
      <c r="G21" s="88"/>
      <c r="H21" s="88"/>
      <c r="I21" s="88"/>
    </row>
    <row r="22" spans="2:9" s="60" customFormat="1">
      <c r="B22" s="259"/>
      <c r="C22" s="88"/>
      <c r="D22" s="88"/>
      <c r="E22" s="88"/>
      <c r="F22" s="88"/>
      <c r="G22" s="88"/>
      <c r="H22" s="88"/>
      <c r="I22" s="88"/>
    </row>
    <row r="23" spans="2:9" s="60" customFormat="1">
      <c r="B23" s="259"/>
      <c r="C23" s="88"/>
      <c r="D23" s="88"/>
      <c r="E23" s="88"/>
      <c r="F23" s="88"/>
      <c r="G23" s="88"/>
      <c r="H23" s="88"/>
      <c r="I23" s="88"/>
    </row>
    <row r="24" spans="2:9" s="60" customFormat="1">
      <c r="B24" s="259"/>
      <c r="C24" s="88"/>
      <c r="D24" s="88"/>
      <c r="E24" s="88"/>
      <c r="F24" s="88"/>
      <c r="G24" s="88"/>
      <c r="H24" s="88"/>
      <c r="I24" s="88"/>
    </row>
    <row r="25" spans="2:9" s="60" customFormat="1">
      <c r="B25" s="259"/>
      <c r="C25" s="88"/>
      <c r="D25" s="88"/>
      <c r="E25" s="88"/>
      <c r="F25" s="88"/>
      <c r="G25" s="88"/>
      <c r="H25" s="88"/>
      <c r="I25" s="88"/>
    </row>
    <row r="26" spans="2:9" s="60" customFormat="1">
      <c r="B26" s="259"/>
      <c r="C26" s="88"/>
      <c r="D26" s="88"/>
      <c r="E26" s="88"/>
      <c r="F26" s="88"/>
      <c r="G26" s="88"/>
      <c r="H26" s="88"/>
      <c r="I26" s="88"/>
    </row>
    <row r="27" spans="2:9" s="60" customFormat="1">
      <c r="B27" s="259"/>
      <c r="C27" s="88"/>
      <c r="D27" s="88"/>
      <c r="E27" s="88"/>
      <c r="F27" s="88"/>
      <c r="G27" s="88"/>
      <c r="H27" s="88"/>
      <c r="I27" s="88"/>
    </row>
    <row r="28" spans="2:9" s="60" customFormat="1">
      <c r="B28" s="259"/>
      <c r="C28" s="88"/>
      <c r="D28" s="88"/>
      <c r="E28" s="88"/>
      <c r="F28" s="88"/>
      <c r="G28" s="88"/>
      <c r="H28" s="88"/>
      <c r="I28" s="88"/>
    </row>
    <row r="29" spans="2:9" s="60" customFormat="1">
      <c r="B29" s="259"/>
      <c r="C29" s="88"/>
      <c r="D29" s="88"/>
      <c r="E29" s="88"/>
      <c r="F29" s="88"/>
      <c r="G29" s="88"/>
      <c r="H29" s="88"/>
      <c r="I29" s="88"/>
    </row>
    <row r="30" spans="2:9" s="60" customFormat="1">
      <c r="B30" s="259"/>
      <c r="C30" s="88"/>
      <c r="D30" s="88"/>
      <c r="E30" s="88"/>
      <c r="F30" s="88"/>
      <c r="G30" s="88"/>
      <c r="H30" s="88"/>
      <c r="I30" s="88"/>
    </row>
    <row r="31" spans="2:9" s="60" customFormat="1">
      <c r="B31" s="259"/>
      <c r="C31" s="88"/>
      <c r="D31" s="88"/>
      <c r="E31" s="88"/>
      <c r="F31" s="88"/>
      <c r="G31" s="88"/>
      <c r="H31" s="88"/>
      <c r="I31" s="88"/>
    </row>
    <row r="32" spans="2:9" s="60" customFormat="1">
      <c r="B32" s="259"/>
      <c r="C32" s="88"/>
      <c r="D32" s="88"/>
      <c r="E32" s="88"/>
      <c r="F32" s="88"/>
      <c r="G32" s="88"/>
      <c r="H32" s="88"/>
      <c r="I32" s="88"/>
    </row>
    <row r="33" spans="2:9" s="60" customFormat="1">
      <c r="B33" s="259"/>
      <c r="C33" s="88"/>
      <c r="D33" s="88"/>
      <c r="E33" s="88"/>
      <c r="F33" s="88"/>
      <c r="G33" s="88"/>
      <c r="H33" s="88"/>
      <c r="I33" s="88"/>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luLNKq834n3Y5h1GZWQEaSDAekIB7i0LGIAquP5Rhlg=</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MMO/H/Cbya9TxZxI70TTCEafBbGrRf51CwM8tTIl+YI=</DigestValue>
    </Reference>
  </SignedInfo>
  <SignatureValue>SKV8ZtXJX6Xqkf/xx5lNuHyQE9VuZv2ZFRO0bXIBwCOmb1snTedBCp1NuQxGmjz7a0EkM0+h+qGk
9lW09qPxyWizGAx4AavSJn76eP6t6lHckYGnf0s/oTqQJ0O4M2sJ/LsLZ5cl20UZFm9Rb7b0MB5v
3NiTZ0lcR42i8y/tLnQSYugs8Dc0mdlve+H/uSFnx8DtY2s6fAA/qwE4xLdUjklYtmDS8iALAdGe
RDqT8gTHXQAK0i7j7lR1KOc+1fddYt/WflHLRtsBGTXJVoZQFX52adr6XaZsPzU3N7ybAHzVJe/k
2oYuDdKcDMLM7veHZShKfRrTZoUjB+3UN7aw1w==</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AqgGASS0C8eVykLwrbhHOctI3p0lUArhgQJIVXqTSc4=</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Qmw7L1BoA7YsFsjs+g+ku3ykYa6xAwlICqj3sChl9z8=</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yrVDYn5239V9dgfYJQjQ3Ka2CB6mgyyvq7rumVizS/0=</DigestValue>
      </Reference>
      <Reference URI="/xl/styles.xml?ContentType=application/vnd.openxmlformats-officedocument.spreadsheetml.styles+xml">
        <DigestMethod Algorithm="http://www.w3.org/2001/04/xmlenc#sha256"/>
        <DigestValue>nYlQHkKBlJFUKuR774uDRr7vBmRrBYjHVe2L4S1FfFU=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MWTJuoFoUq9vu9nTbtQTaALOuLML91Kroaq3EU0NdOI=</DigestValue>
      </Reference>
      <Reference URI="/xl/worksheets/sheet10.xml?ContentType=application/vnd.openxmlformats-officedocument.spreadsheetml.worksheet+xml">
        <DigestMethod Algorithm="http://www.w3.org/2001/04/xmlenc#sha256"/>
        <DigestValue>pama+ywlrgVaMdTYTyH3WpHG6baWpQNliyPeOrphBkg=</DigestValue>
      </Reference>
      <Reference URI="/xl/worksheets/sheet11.xml?ContentType=application/vnd.openxmlformats-officedocument.spreadsheetml.worksheet+xml">
        <DigestMethod Algorithm="http://www.w3.org/2001/04/xmlenc#sha256"/>
        <DigestValue>D0Uvx17MLBISbQAubKpW2qJ7yp3vSF38NEIn/2N1cEk=</DigestValue>
      </Reference>
      <Reference URI="/xl/worksheets/sheet12.xml?ContentType=application/vnd.openxmlformats-officedocument.spreadsheetml.worksheet+xml">
        <DigestMethod Algorithm="http://www.w3.org/2001/04/xmlenc#sha256"/>
        <DigestValue>nK739kEW9R9HZOaiU32SmYOzricnCnqQW6UQ0wAF0dw=</DigestValue>
      </Reference>
      <Reference URI="/xl/worksheets/sheet13.xml?ContentType=application/vnd.openxmlformats-officedocument.spreadsheetml.worksheet+xml">
        <DigestMethod Algorithm="http://www.w3.org/2001/04/xmlenc#sha256"/>
        <DigestValue>/55pteaVKWuWozOitevXT5qyvBuEumbJsw4F9HOHBdc=</DigestValue>
      </Reference>
      <Reference URI="/xl/worksheets/sheet14.xml?ContentType=application/vnd.openxmlformats-officedocument.spreadsheetml.worksheet+xml">
        <DigestMethod Algorithm="http://www.w3.org/2001/04/xmlenc#sha256"/>
        <DigestValue>L7SQXlAZ8kA/Ntj7ZpD0tk8Aa6NFU1D5doJS4eVt8a0=</DigestValue>
      </Reference>
      <Reference URI="/xl/worksheets/sheet15.xml?ContentType=application/vnd.openxmlformats-officedocument.spreadsheetml.worksheet+xml">
        <DigestMethod Algorithm="http://www.w3.org/2001/04/xmlenc#sha256"/>
        <DigestValue>b0XSee479QzypTkPqquTCc0LBGEzKH79QLC3VNMVM7c=</DigestValue>
      </Reference>
      <Reference URI="/xl/worksheets/sheet16.xml?ContentType=application/vnd.openxmlformats-officedocument.spreadsheetml.worksheet+xml">
        <DigestMethod Algorithm="http://www.w3.org/2001/04/xmlenc#sha256"/>
        <DigestValue>Iw2CTQF6g8n/CRe1zdbynusdkLp8wwBAyLImHtO2U4k=</DigestValue>
      </Reference>
      <Reference URI="/xl/worksheets/sheet17.xml?ContentType=application/vnd.openxmlformats-officedocument.spreadsheetml.worksheet+xml">
        <DigestMethod Algorithm="http://www.w3.org/2001/04/xmlenc#sha256"/>
        <DigestValue>E0yK1YGccIWP+YlDw02OW4+/b4bqD6YcTmsCbSGzxpg=</DigestValue>
      </Reference>
      <Reference URI="/xl/worksheets/sheet18.xml?ContentType=application/vnd.openxmlformats-officedocument.spreadsheetml.worksheet+xml">
        <DigestMethod Algorithm="http://www.w3.org/2001/04/xmlenc#sha256"/>
        <DigestValue>LX5q7X+V5AWp9uzzhMaRjOZUnLJGtsU6yYKw9DEFc48=</DigestValue>
      </Reference>
      <Reference URI="/xl/worksheets/sheet2.xml?ContentType=application/vnd.openxmlformats-officedocument.spreadsheetml.worksheet+xml">
        <DigestMethod Algorithm="http://www.w3.org/2001/04/xmlenc#sha256"/>
        <DigestValue>DcCPjucgqUTAZQCkYLPYs/HE/7UMZH04pNd7sjFmNns=</DigestValue>
      </Reference>
      <Reference URI="/xl/worksheets/sheet3.xml?ContentType=application/vnd.openxmlformats-officedocument.spreadsheetml.worksheet+xml">
        <DigestMethod Algorithm="http://www.w3.org/2001/04/xmlenc#sha256"/>
        <DigestValue>u6SJnv3O0Gr+74c/QKvcPUgvtIY4HZk8xVgOdxuXESs=</DigestValue>
      </Reference>
      <Reference URI="/xl/worksheets/sheet4.xml?ContentType=application/vnd.openxmlformats-officedocument.spreadsheetml.worksheet+xml">
        <DigestMethod Algorithm="http://www.w3.org/2001/04/xmlenc#sha256"/>
        <DigestValue>0MoSrq+4tb/2cj/JYODTlqhXtsIfNg5Gwnss49t4V+Q=</DigestValue>
      </Reference>
      <Reference URI="/xl/worksheets/sheet5.xml?ContentType=application/vnd.openxmlformats-officedocument.spreadsheetml.worksheet+xml">
        <DigestMethod Algorithm="http://www.w3.org/2001/04/xmlenc#sha256"/>
        <DigestValue>0w3iwnnDWuMuQi49BB+Ap77fq//nBhFyCtF8IVclfsU=</DigestValue>
      </Reference>
      <Reference URI="/xl/worksheets/sheet6.xml?ContentType=application/vnd.openxmlformats-officedocument.spreadsheetml.worksheet+xml">
        <DigestMethod Algorithm="http://www.w3.org/2001/04/xmlenc#sha256"/>
        <DigestValue>akXvW+ra1VMoiktCFPK3LB/947/9KhDG3M/hAnjiKtI=</DigestValue>
      </Reference>
      <Reference URI="/xl/worksheets/sheet7.xml?ContentType=application/vnd.openxmlformats-officedocument.spreadsheetml.worksheet+xml">
        <DigestMethod Algorithm="http://www.w3.org/2001/04/xmlenc#sha256"/>
        <DigestValue>OnSv56zu6g9FbCN/MsgRAduEYEPJFPjUyQGhvL5p3VA=</DigestValue>
      </Reference>
      <Reference URI="/xl/worksheets/sheet8.xml?ContentType=application/vnd.openxmlformats-officedocument.spreadsheetml.worksheet+xml">
        <DigestMethod Algorithm="http://www.w3.org/2001/04/xmlenc#sha256"/>
        <DigestValue>DUCIeJ716a5KVKcO64SJZ6BKH8GAhaXfgzXnsbTYQNg=</DigestValue>
      </Reference>
      <Reference URI="/xl/worksheets/sheet9.xml?ContentType=application/vnd.openxmlformats-officedocument.spreadsheetml.worksheet+xml">
        <DigestMethod Algorithm="http://www.w3.org/2001/04/xmlenc#sha256"/>
        <DigestValue>4tsEZ1UUCUaoc85I0Gv0dcRWYccQ+NveY5NDLR1dMD8=</DigestValue>
      </Reference>
    </Manifest>
    <SignatureProperties>
      <SignatureProperty Id="idSignatureTime" Target="#idPackageSignature">
        <mdssi:SignatureTime xmlns:mdssi="http://schemas.openxmlformats.org/package/2006/digital-signature">
          <mdssi:Format>YYYY-MM-DDThh:mm:ssTZD</mdssi:Format>
          <mdssi:Value>2019-10-28T13:53:11Z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2019-10-28T13:53:11Z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OxFHTXPVArFeU0isibVh4zzfkidzv6v4sqAOZaBdl9k=</DigestValue>
    </Reference>
    <Reference Type="http://www.w3.org/2000/09/xmldsig#Object" URI="#idOfficeObject">
      <DigestMethod Algorithm="http://www.w3.org/2001/04/xmlenc#sha256"/>
      <DigestValue>2DGWutU2ASk1dJbo00WTlhT9ECCNn851r0t981aVOno=</DigestValue>
    </Reference>
    <Reference Type="http://uri.etsi.org/01903#SignedProperties" URI="#idSignedProperties">
      <Transforms>
        <Transform Algorithm="http://www.w3.org/TR/2001/REC-xml-c14n-20010315"/>
      </Transforms>
      <DigestMethod Algorithm="http://www.w3.org/2001/04/xmlenc#sha256"/>
      <DigestValue>k4H7hkKP4U8MLJoaM+YoRDuyZCGRKyQxEe0XE0SDXGE=</DigestValue>
    </Reference>
  </SignedInfo>
  <SignatureValue>aEPv+Tj3179oK5ifw+0UASMGg3bNJum1E+XVbzqIpJpexlSL11ORMN1cXsDKMSCzapYEPKLN30yI
25uF+8JLZR+mRSALTGby+vCnie66EwGU47Ixex4HhU1/Z0sYSMjStnjXRBg+j6QeyhEjfWrNe7Jz
tBSjV2r32ZgaNHqsg4V6LgOZxrQ70M7qOXm0VNqMop15BdBZ5JrCVlycwD1unNzjvlUekjhGK/FB
gaG94nH4Tuq5hEe+CTlsf/Hat6PoaQXMkDxoixzg0MKDeMoyyqaMSsa8gnHBi52jR/6q2R79EQGa
WgnsBzvjU4SZeNakWmgL1M50DPygkLQpD6zBxw==</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AqgGASS0C8eVykLwrbhHOctI3p0lUArhgQJIVXqTSc4=</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Qmw7L1BoA7YsFsjs+g+ku3ykYa6xAwlICqj3sChl9z8=</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yrVDYn5239V9dgfYJQjQ3Ka2CB6mgyyvq7rumVizS/0=</DigestValue>
      </Reference>
      <Reference URI="/xl/styles.xml?ContentType=application/vnd.openxmlformats-officedocument.spreadsheetml.styles+xml">
        <DigestMethod Algorithm="http://www.w3.org/2001/04/xmlenc#sha256"/>
        <DigestValue>nYlQHkKBlJFUKuR774uDRr7vBmRrBYjHVe2L4S1FfFU=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MWTJuoFoUq9vu9nTbtQTaALOuLML91Kroaq3EU0NdOI=</DigestValue>
      </Reference>
      <Reference URI="/xl/worksheets/sheet10.xml?ContentType=application/vnd.openxmlformats-officedocument.spreadsheetml.worksheet+xml">
        <DigestMethod Algorithm="http://www.w3.org/2001/04/xmlenc#sha256"/>
        <DigestValue>pama+ywlrgVaMdTYTyH3WpHG6baWpQNliyPeOrphBkg=</DigestValue>
      </Reference>
      <Reference URI="/xl/worksheets/sheet11.xml?ContentType=application/vnd.openxmlformats-officedocument.spreadsheetml.worksheet+xml">
        <DigestMethod Algorithm="http://www.w3.org/2001/04/xmlenc#sha256"/>
        <DigestValue>D0Uvx17MLBISbQAubKpW2qJ7yp3vSF38NEIn/2N1cEk=</DigestValue>
      </Reference>
      <Reference URI="/xl/worksheets/sheet12.xml?ContentType=application/vnd.openxmlformats-officedocument.spreadsheetml.worksheet+xml">
        <DigestMethod Algorithm="http://www.w3.org/2001/04/xmlenc#sha256"/>
        <DigestValue>nK739kEW9R9HZOaiU32SmYOzricnCnqQW6UQ0wAF0dw=</DigestValue>
      </Reference>
      <Reference URI="/xl/worksheets/sheet13.xml?ContentType=application/vnd.openxmlformats-officedocument.spreadsheetml.worksheet+xml">
        <DigestMethod Algorithm="http://www.w3.org/2001/04/xmlenc#sha256"/>
        <DigestValue>/55pteaVKWuWozOitevXT5qyvBuEumbJsw4F9HOHBdc=</DigestValue>
      </Reference>
      <Reference URI="/xl/worksheets/sheet14.xml?ContentType=application/vnd.openxmlformats-officedocument.spreadsheetml.worksheet+xml">
        <DigestMethod Algorithm="http://www.w3.org/2001/04/xmlenc#sha256"/>
        <DigestValue>L7SQXlAZ8kA/Ntj7ZpD0tk8Aa6NFU1D5doJS4eVt8a0=</DigestValue>
      </Reference>
      <Reference URI="/xl/worksheets/sheet15.xml?ContentType=application/vnd.openxmlformats-officedocument.spreadsheetml.worksheet+xml">
        <DigestMethod Algorithm="http://www.w3.org/2001/04/xmlenc#sha256"/>
        <DigestValue>b0XSee479QzypTkPqquTCc0LBGEzKH79QLC3VNMVM7c=</DigestValue>
      </Reference>
      <Reference URI="/xl/worksheets/sheet16.xml?ContentType=application/vnd.openxmlformats-officedocument.spreadsheetml.worksheet+xml">
        <DigestMethod Algorithm="http://www.w3.org/2001/04/xmlenc#sha256"/>
        <DigestValue>Iw2CTQF6g8n/CRe1zdbynusdkLp8wwBAyLImHtO2U4k=</DigestValue>
      </Reference>
      <Reference URI="/xl/worksheets/sheet17.xml?ContentType=application/vnd.openxmlformats-officedocument.spreadsheetml.worksheet+xml">
        <DigestMethod Algorithm="http://www.w3.org/2001/04/xmlenc#sha256"/>
        <DigestValue>E0yK1YGccIWP+YlDw02OW4+/b4bqD6YcTmsCbSGzxpg=</DigestValue>
      </Reference>
      <Reference URI="/xl/worksheets/sheet18.xml?ContentType=application/vnd.openxmlformats-officedocument.spreadsheetml.worksheet+xml">
        <DigestMethod Algorithm="http://www.w3.org/2001/04/xmlenc#sha256"/>
        <DigestValue>LX5q7X+V5AWp9uzzhMaRjOZUnLJGtsU6yYKw9DEFc48=</DigestValue>
      </Reference>
      <Reference URI="/xl/worksheets/sheet2.xml?ContentType=application/vnd.openxmlformats-officedocument.spreadsheetml.worksheet+xml">
        <DigestMethod Algorithm="http://www.w3.org/2001/04/xmlenc#sha256"/>
        <DigestValue>DcCPjucgqUTAZQCkYLPYs/HE/7UMZH04pNd7sjFmNns=</DigestValue>
      </Reference>
      <Reference URI="/xl/worksheets/sheet3.xml?ContentType=application/vnd.openxmlformats-officedocument.spreadsheetml.worksheet+xml">
        <DigestMethod Algorithm="http://www.w3.org/2001/04/xmlenc#sha256"/>
        <DigestValue>u6SJnv3O0Gr+74c/QKvcPUgvtIY4HZk8xVgOdxuXESs=</DigestValue>
      </Reference>
      <Reference URI="/xl/worksheets/sheet4.xml?ContentType=application/vnd.openxmlformats-officedocument.spreadsheetml.worksheet+xml">
        <DigestMethod Algorithm="http://www.w3.org/2001/04/xmlenc#sha256"/>
        <DigestValue>0MoSrq+4tb/2cj/JYODTlqhXtsIfNg5Gwnss49t4V+Q=</DigestValue>
      </Reference>
      <Reference URI="/xl/worksheets/sheet5.xml?ContentType=application/vnd.openxmlformats-officedocument.spreadsheetml.worksheet+xml">
        <DigestMethod Algorithm="http://www.w3.org/2001/04/xmlenc#sha256"/>
        <DigestValue>0w3iwnnDWuMuQi49BB+Ap77fq//nBhFyCtF8IVclfsU=</DigestValue>
      </Reference>
      <Reference URI="/xl/worksheets/sheet6.xml?ContentType=application/vnd.openxmlformats-officedocument.spreadsheetml.worksheet+xml">
        <DigestMethod Algorithm="http://www.w3.org/2001/04/xmlenc#sha256"/>
        <DigestValue>akXvW+ra1VMoiktCFPK3LB/947/9KhDG3M/hAnjiKtI=</DigestValue>
      </Reference>
      <Reference URI="/xl/worksheets/sheet7.xml?ContentType=application/vnd.openxmlformats-officedocument.spreadsheetml.worksheet+xml">
        <DigestMethod Algorithm="http://www.w3.org/2001/04/xmlenc#sha256"/>
        <DigestValue>OnSv56zu6g9FbCN/MsgRAduEYEPJFPjUyQGhvL5p3VA=</DigestValue>
      </Reference>
      <Reference URI="/xl/worksheets/sheet8.xml?ContentType=application/vnd.openxmlformats-officedocument.spreadsheetml.worksheet+xml">
        <DigestMethod Algorithm="http://www.w3.org/2001/04/xmlenc#sha256"/>
        <DigestValue>DUCIeJ716a5KVKcO64SJZ6BKH8GAhaXfgzXnsbTYQNg=</DigestValue>
      </Reference>
      <Reference URI="/xl/worksheets/sheet9.xml?ContentType=application/vnd.openxmlformats-officedocument.spreadsheetml.worksheet+xml">
        <DigestMethod Algorithm="http://www.w3.org/2001/04/xmlenc#sha256"/>
        <DigestValue>4tsEZ1UUCUaoc85I0Gv0dcRWYccQ+NveY5NDLR1dMD8=</DigestValue>
      </Reference>
    </Manifest>
    <SignatureProperties>
      <SignatureProperty Id="idSignatureTime" Target="#idPackageSignature">
        <mdssi:SignatureTime xmlns:mdssi="http://schemas.openxmlformats.org/package/2006/digital-signature">
          <mdssi:Format>YYYY-MM-DDThh:mm:ssTZD</mdssi:Format>
          <mdssi:Value>2019-10-28T23:01:11Z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2019-10-28T23:01:11Z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2019-10-28T08:43:18Z</dcterms:modified>
</cp:coreProperties>
</file>