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50" tabRatio="92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iterate="1"/>
</workbook>
</file>

<file path=xl/calcChain.xml><?xml version="1.0" encoding="utf-8"?>
<calcChain xmlns="http://schemas.openxmlformats.org/spreadsheetml/2006/main">
  <c r="V13" i="64" l="1"/>
  <c r="C8" i="73" l="1"/>
  <c r="C5" i="73"/>
  <c r="C31" i="28" l="1"/>
  <c r="C14" i="62" l="1"/>
  <c r="E20" i="72"/>
  <c r="E19" i="72"/>
  <c r="E18" i="72"/>
  <c r="E17" i="72"/>
  <c r="E16" i="72"/>
  <c r="E15" i="72"/>
  <c r="E14" i="72"/>
  <c r="E13" i="72"/>
  <c r="E12" i="72"/>
  <c r="E11" i="72"/>
  <c r="E10" i="72"/>
  <c r="E9" i="72"/>
  <c r="E8" i="72"/>
  <c r="E21" i="72" l="1"/>
  <c r="E33" i="62"/>
  <c r="C22" i="74" l="1"/>
  <c r="E7" i="62" l="1"/>
  <c r="E8" i="62"/>
  <c r="E9" i="62"/>
  <c r="E10" i="62"/>
  <c r="E11" i="62"/>
  <c r="E12" i="62"/>
  <c r="E13" i="62"/>
  <c r="D14" i="62"/>
  <c r="E15" i="62"/>
  <c r="E16" i="62"/>
  <c r="E17" i="62"/>
  <c r="E18" i="62"/>
  <c r="E19" i="62"/>
  <c r="E14" i="62" l="1"/>
  <c r="B17" i="6" l="1"/>
  <c r="B16" i="6" l="1"/>
  <c r="B15" i="6"/>
  <c r="C36" i="69" l="1"/>
  <c r="F14" i="37" l="1"/>
  <c r="C14" i="69"/>
  <c r="H21" i="75" l="1"/>
  <c r="H20" i="75"/>
  <c r="G45" i="75"/>
  <c r="F45" i="75"/>
  <c r="G40" i="75"/>
  <c r="F40" i="75"/>
  <c r="G32" i="75"/>
  <c r="F32" i="75"/>
  <c r="G22" i="75"/>
  <c r="G19" i="75" s="1"/>
  <c r="F22" i="75"/>
  <c r="F19" i="75" s="1"/>
  <c r="G16" i="75"/>
  <c r="F16" i="75"/>
  <c r="G13" i="75"/>
  <c r="F13" i="75"/>
  <c r="G7" i="75"/>
  <c r="F7" i="75"/>
  <c r="D45" i="75"/>
  <c r="C45" i="75"/>
  <c r="D40" i="75"/>
  <c r="C40" i="75"/>
  <c r="D32" i="75"/>
  <c r="C32" i="75"/>
  <c r="D22" i="75"/>
  <c r="D19" i="75" s="1"/>
  <c r="C22" i="75"/>
  <c r="C19" i="75" s="1"/>
  <c r="D16" i="75"/>
  <c r="C16" i="75"/>
  <c r="D13" i="75"/>
  <c r="C13" i="75"/>
  <c r="D7" i="75"/>
  <c r="C7" i="75"/>
  <c r="E19" i="75" l="1"/>
  <c r="H19" i="75"/>
  <c r="C31" i="62"/>
  <c r="C41" i="62" s="1"/>
  <c r="G14" i="62"/>
  <c r="F14" i="62"/>
  <c r="D20" i="62"/>
  <c r="C20" i="62"/>
  <c r="B2" i="79"/>
  <c r="B2" i="37"/>
  <c r="B2" i="36"/>
  <c r="B2" i="74"/>
  <c r="B2" i="64"/>
  <c r="B2" i="35"/>
  <c r="B2" i="69"/>
  <c r="B2" i="77"/>
  <c r="B2" i="28"/>
  <c r="B2" i="73"/>
  <c r="B2" i="72"/>
  <c r="B2" i="52"/>
  <c r="B2" i="71"/>
  <c r="B2" i="75"/>
  <c r="B2" i="53"/>
  <c r="B2" i="62"/>
  <c r="B1" i="6"/>
  <c r="H14" i="62" l="1"/>
  <c r="B1" i="79"/>
  <c r="B1" i="37"/>
  <c r="B1" i="36"/>
  <c r="B1" i="74"/>
  <c r="B1" i="64"/>
  <c r="B1" i="35"/>
  <c r="B1" i="69"/>
  <c r="B1" i="77"/>
  <c r="B1" i="28"/>
  <c r="B1" i="73"/>
  <c r="B1" i="72"/>
  <c r="B1" i="52"/>
  <c r="B1" i="71"/>
  <c r="B1" i="75"/>
  <c r="B1" i="53"/>
  <c r="B1" i="62"/>
  <c r="C30" i="79" l="1"/>
  <c r="C26" i="79"/>
  <c r="C18" i="79"/>
  <c r="C8" i="79"/>
  <c r="C36" i="79" l="1"/>
  <c r="C38" i="79" s="1"/>
  <c r="H14" i="74"/>
  <c r="D6" i="71"/>
  <c r="D13" i="71" s="1"/>
  <c r="C6" i="71"/>
  <c r="C13" i="71" s="1"/>
  <c r="E8" i="37" l="1"/>
  <c r="N16" i="37"/>
  <c r="N17" i="37"/>
  <c r="N18" i="37"/>
  <c r="N19" i="37"/>
  <c r="N20" i="37"/>
  <c r="N15" i="37"/>
  <c r="N13" i="37"/>
  <c r="N10" i="37"/>
  <c r="N9" i="37"/>
  <c r="N11" i="37"/>
  <c r="N12" i="37"/>
  <c r="E19" i="37"/>
  <c r="E18" i="37"/>
  <c r="E17" i="37"/>
  <c r="E16" i="37"/>
  <c r="E15" i="37"/>
  <c r="M14" i="37"/>
  <c r="L14" i="37"/>
  <c r="K14" i="37"/>
  <c r="J14" i="37"/>
  <c r="I14" i="37"/>
  <c r="H14" i="37"/>
  <c r="G14" i="37"/>
  <c r="C14" i="37"/>
  <c r="E12" i="37"/>
  <c r="E11" i="37"/>
  <c r="E10" i="37"/>
  <c r="E9" i="37"/>
  <c r="M7" i="37"/>
  <c r="L7" i="37"/>
  <c r="J7" i="37"/>
  <c r="I7" i="37"/>
  <c r="H7" i="37"/>
  <c r="G7" i="37"/>
  <c r="G21" i="37" s="1"/>
  <c r="F7" i="37"/>
  <c r="F21" i="37" s="1"/>
  <c r="C7" i="37"/>
  <c r="M21" i="37" l="1"/>
  <c r="H21" i="37"/>
  <c r="I21" i="37"/>
  <c r="J21" i="37"/>
  <c r="L21" i="37"/>
  <c r="N14" i="37"/>
  <c r="E14" i="37"/>
  <c r="E7" i="37"/>
  <c r="C21" i="37"/>
  <c r="N8" i="37"/>
  <c r="E21" i="37" l="1"/>
  <c r="N7" i="37"/>
  <c r="N21" i="37" s="1"/>
  <c r="K7" i="37"/>
  <c r="K21" i="37"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E21" i="75"/>
  <c r="E20"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D54" i="53"/>
  <c r="C54" i="53"/>
  <c r="G54" i="53"/>
  <c r="G30" i="53"/>
  <c r="F30" i="53"/>
  <c r="D30" i="53"/>
  <c r="C30" i="53"/>
  <c r="G9" i="53"/>
  <c r="G22" i="53" s="1"/>
  <c r="F9" i="53"/>
  <c r="F22" i="53" s="1"/>
  <c r="D9" i="53"/>
  <c r="D22" i="53" s="1"/>
  <c r="C9" i="53"/>
  <c r="C22" i="53" s="1"/>
  <c r="D31" i="62"/>
  <c r="D41" i="62" s="1"/>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E41" i="62" l="1"/>
  <c r="E31" i="62"/>
  <c r="D22" i="74"/>
  <c r="E22" i="74"/>
  <c r="H22" i="74" s="1"/>
  <c r="C13" i="73" l="1"/>
  <c r="C43" i="28"/>
  <c r="C30" i="28" l="1"/>
  <c r="C21" i="64" l="1"/>
  <c r="D21" i="64"/>
  <c r="E21" i="64"/>
  <c r="F21" i="64"/>
  <c r="G21" i="64"/>
  <c r="H21" i="64"/>
  <c r="I21" i="64"/>
  <c r="J21" i="64"/>
  <c r="K21" i="64"/>
  <c r="L21" i="64"/>
  <c r="M21" i="64"/>
  <c r="N21" i="64"/>
  <c r="O21" i="64"/>
  <c r="P21" i="64"/>
  <c r="Q21" i="64"/>
  <c r="R21" i="64"/>
  <c r="S21" i="64"/>
  <c r="V8" i="64" l="1"/>
  <c r="V10" i="64"/>
  <c r="V11" i="64"/>
  <c r="V12"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4" i="62"/>
  <c r="E35" i="62"/>
  <c r="E36" i="62"/>
  <c r="E37" i="62"/>
  <c r="E38" i="62"/>
  <c r="E39" i="62"/>
  <c r="E40" i="62"/>
  <c r="E23" i="62"/>
  <c r="E24" i="62"/>
  <c r="E25" i="62"/>
  <c r="E26" i="62"/>
  <c r="E27" i="62"/>
  <c r="E28" i="62"/>
  <c r="E29" i="62"/>
  <c r="E30" i="62"/>
  <c r="E22" i="62"/>
  <c r="E20" i="62"/>
  <c r="C44" i="69" l="1"/>
  <c r="C24" i="69"/>
</calcChain>
</file>

<file path=xl/sharedStrings.xml><?xml version="1.0" encoding="utf-8"?>
<sst xmlns="http://schemas.openxmlformats.org/spreadsheetml/2006/main" count="744" uniqueCount="517">
  <si>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</si>
  <si>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</si>
  <si>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</si>
  <si>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</si>
  <si>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</si>
  <si>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</si>
  <si>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</si>
  <si>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</si>
  <si>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</si>
  <si>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</si>
  <si>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</si>
  <si>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</si>
  <si>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</si>
  <si>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</si>
  <si>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</si>
  <si>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</si>
  <si>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</si>
  <si>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</si>
  <si>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</si>
  <si>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</si>
  <si>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</si>
  <si>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</si>
  <si>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</si>
  <si>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</si>
  <si>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</si>
  <si>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</si>
  <si>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</si>
  <si>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</si>
  <si>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</si>
  <si>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</si>
  <si>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</si>
  <si>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</si>
  <si>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</si>
  <si>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</si>
  <si>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</si>
  <si>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</si>
  <si>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</si>
  <si>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</si>
  <si>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</si>
  <si>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</si>
  <si>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</si>
  <si>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</si>
  <si>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</si>
  <si>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</si>
  <si>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</si>
  <si>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</si>
  <si>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</si>
  <si>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</si>
  <si>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</si>
  <si>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</si>
  <si>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</si>
  <si>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</si>
  <si>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</si>
  <si>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</si>
  <si>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</si>
  <si>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</si>
  <si>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</si>
  <si>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</si>
  <si>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</si>
  <si>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</si>
  <si>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</si>
  <si>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</si>
  <si>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</si>
  <si>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</si>
  <si>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</si>
  <si>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</si>
  <si>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</si>
  <si>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</si>
  <si>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</si>
  <si>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</si>
  <si>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</si>
  <si>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</si>
  <si>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</si>
  <si>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</si>
  <si>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</si>
  <si>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</si>
  <si>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</si>
  <si>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</si>
  <si>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</si>
  <si>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</si>
  <si>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</si>
  <si>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</si>
  <si>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</si>
  <si>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</si>
  <si>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</si>
  <si>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</si>
  <si>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</si>
  <si>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</si>
  <si>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</si>
  <si>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</si>
  <si>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</si>
  <si>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</si>
  <si>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</si>
  <si>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</si>
  <si>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</si>
  <si>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</si>
  <si>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</si>
  <si>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</si>
  <si>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</si>
  <si>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</si>
  <si>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</si>
  <si>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</si>
  <si>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</si>
  <si>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</si>
  <si>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</si>
  <si>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</si>
  <si>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</si>
  <si>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</si>
  <si>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</si>
  <si>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</si>
  <si>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</si>
  <si>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</si>
  <si>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</si>
  <si>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</si>
  <si>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</si>
  <si>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</si>
  <si>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</si>
  <si>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</si>
  <si>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</si>
  <si>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</si>
  <si>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</si>
  <si>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</si>
  <si>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</si>
  <si>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</si>
  <si>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</si>
  <si>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</si>
  <si>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</si>
  <si>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</si>
  <si>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</si>
  <si>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</si>
  <si>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</si>
  <si>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</si>
  <si>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</si>
  <si>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</si>
  <si>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</si>
  <si>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</si>
  <si>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</si>
  <si>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</si>
  <si>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</si>
  <si>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</si>
  <si>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</si>
  <si>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</si>
  <si>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</si>
  <si>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</si>
  <si>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</si>
  <si>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</si>
  <si>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</si>
  <si>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</si>
  <si>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</si>
  <si>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</si>
  <si>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</si>
  <si>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</si>
  <si>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</si>
  <si>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</si>
  <si>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</si>
  <si>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</si>
  <si>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</si>
  <si>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</si>
  <si>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</si>
  <si>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</si>
  <si>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</si>
  <si>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</si>
  <si>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</si>
  <si>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</si>
  <si>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</si>
  <si>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</si>
  <si>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</si>
  <si>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</si>
  <si>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</si>
  <si>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</si>
  <si>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</si>
  <si>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</si>
  <si>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</si>
  <si>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</si>
  <si>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</si>
  <si>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</si>
  <si>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</si>
  <si>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</si>
  <si>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</si>
  <si>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</si>
  <si>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</si>
  <si>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</si>
  <si>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</si>
  <si>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</si>
  <si>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</si>
  <si>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</si>
  <si>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</si>
  <si>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</si>
  <si>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</si>
  <si>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</si>
  <si>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</si>
  <si>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</si>
  <si>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</si>
  <si>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</si>
  <si>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</si>
  <si>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</si>
  <si>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</si>
  <si>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</si>
  <si>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</si>
  <si>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</si>
  <si>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</si>
  <si>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</si>
  <si>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</si>
  <si>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</si>
  <si>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</si>
  <si>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</si>
  <si>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</si>
  <si>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</si>
  <si>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</si>
  <si>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</si>
  <si>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</si>
  <si>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</si>
  <si>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</si>
  <si>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</si>
  <si>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</si>
  <si>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</si>
  <si>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</si>
  <si>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</si>
  <si>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</si>
  <si>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</si>
  <si>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</si>
  <si>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</si>
  <si>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</si>
  <si>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</si>
  <si>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</si>
  <si>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</si>
  <si>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</si>
  <si>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</si>
  <si>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</si>
  <si>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</si>
  <si>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</si>
  <si>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</si>
  <si>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</si>
  <si>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</si>
  <si>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</si>
  <si>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</si>
  <si>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</si>
  <si>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</si>
  <si>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</si>
  <si>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</si>
  <si>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</si>
  <si>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</si>
  <si>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</si>
  <si>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</si>
  <si>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</si>
  <si>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</si>
  <si>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</si>
  <si>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</si>
  <si>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</si>
  <si>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</si>
  <si>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</si>
  <si>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</si>
  <si>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</si>
  <si>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</si>
  <si>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</si>
  <si>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</si>
  <si>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</si>
  <si>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</si>
  <si>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</si>
  <si>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</si>
  <si>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</si>
  <si>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</si>
  <si>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</si>
  <si>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</si>
  <si>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</si>
  <si>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</si>
  <si>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</si>
  <si>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</si>
  <si>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</si>
  <si>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</si>
  <si>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</si>
  <si>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</si>
  <si>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</si>
  <si>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</si>
  <si>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</si>
  <si>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</si>
  <si>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</si>
  <si>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</si>
  <si>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</si>
  <si>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</si>
  <si>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</si>
  <si>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</si>
  <si>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</si>
  <si>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</si>
  <si>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</si>
  <si>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</si>
  <si>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</si>
  <si>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</si>
  <si>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</si>
  <si>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</si>
  <si>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</si>
  <si>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</si>
  <si>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</si>
  <si>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</si>
  <si>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</si>
  <si>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</si>
  <si>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</si>
  <si>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</si>
  <si>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</si>
  <si>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</si>
  <si>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</si>
  <si>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</si>
  <si>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</si>
  <si>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</si>
  <si>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</si>
  <si>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</si>
  <si>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</si>
  <si>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</si>
  <si>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</si>
  <si>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</si>
  <si>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</si>
  <si>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</si>
  <si>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</si>
  <si>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</si>
  <si>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</si>
  <si>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</si>
  <si>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</si>
  <si>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</si>
  <si>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</si>
  <si>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</si>
  <si>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</si>
  <si>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</si>
  <si>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</si>
  <si>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</si>
  <si>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</si>
  <si>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</si>
  <si>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</si>
  <si>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</si>
  <si>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</si>
  <si>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</si>
  <si>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</si>
  <si>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</si>
  <si>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</si>
  <si>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</si>
  <si>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</si>
  <si>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</si>
  <si>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</si>
  <si>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</si>
  <si>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</si>
  <si>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</si>
  <si>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</si>
  <si>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</si>
  <si>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</si>
  <si>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</si>
  <si>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</si>
  <si>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</si>
  <si>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</si>
  <si>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</si>
  <si>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</si>
  <si>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</si>
  <si>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</si>
  <si>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</si>
  <si>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</si>
  <si>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</si>
  <si>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</si>
  <si>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</si>
  <si>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</si>
  <si>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</si>
  <si>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</si>
  <si>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</si>
  <si>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</si>
  <si>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</si>
  <si>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</si>
  <si>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</si>
  <si>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</si>
  <si>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</si>
  <si>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</si>
  <si>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</si>
  <si>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</si>
  <si>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</si>
  <si>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</si>
  <si>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</si>
  <si>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</si>
  <si>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</si>
  <si>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</si>
  <si>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</si>
  <si>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</si>
  <si>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</si>
  <si>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</si>
  <si>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</si>
  <si>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</si>
  <si>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</si>
  <si>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</si>
  <si>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</si>
  <si>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</si>
  <si>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</si>
  <si>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</si>
  <si>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</si>
  <si>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</si>
  <si>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</si>
  <si>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</si>
  <si>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</si>
  <si>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</si>
  <si>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</si>
  <si>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</si>
  <si>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</si>
  <si>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</si>
  <si>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</si>
  <si>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</si>
  <si>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</si>
  <si>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</si>
  <si>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</si>
  <si>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</si>
  <si>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</si>
  <si>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</si>
  <si>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</si>
  <si>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</si>
  <si>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</si>
  <si>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</si>
  <si>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</si>
  <si>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</si>
  <si>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</si>
  <si>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</si>
  <si>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</si>
  <si>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</si>
  <si>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</si>
  <si>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</si>
  <si>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</si>
  <si>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</si>
  <si>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</si>
  <si>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</si>
  <si>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</si>
  <si>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</si>
  <si>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</si>
  <si>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</si>
  <si>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</si>
  <si>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</si>
  <si>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</si>
  <si>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</si>
  <si>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</si>
  <si>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</si>
  <si>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</si>
  <si>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</si>
  <si>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</si>
  <si>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</si>
  <si>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</si>
  <si>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</si>
  <si>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</si>
  <si>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</si>
  <si>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</si>
  <si>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</si>
  <si>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</si>
  <si>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</si>
  <si>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</si>
  <si>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</si>
  <si>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</si>
  <si>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</si>
  <si>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</si>
  <si>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</si>
  <si>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</si>
  <si>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</si>
  <si>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</si>
  <si>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</si>
  <si>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</si>
  <si>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</si>
  <si>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</si>
  <si>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</si>
  <si>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</si>
  <si>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</si>
  <si>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</si>
  <si>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</si>
  <si>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</si>
  <si>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</si>
  <si>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</si>
  <si>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</si>
  <si>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</si>
  <si>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</si>
  <si>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</si>
  <si>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</si>
  <si>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</si>
  <si>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</si>
  <si>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</si>
  <si>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</si>
  <si>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</si>
  <si>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</si>
  <si>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</si>
  <si>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</si>
  <si>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</si>
  <si>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</si>
  <si>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</si>
  <si>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</si>
  <si>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</si>
  <si>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</si>
  <si>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”ლიბერთი ბანკი”</t>
  </si>
  <si>
    <t>3Q 2018</t>
  </si>
  <si>
    <t>2Q 2018</t>
  </si>
  <si>
    <t>4Q 2018</t>
  </si>
  <si>
    <t xml:space="preserve">ირაკლი ოთარ რუხაძე </t>
  </si>
  <si>
    <t>www.libertybank.ge</t>
  </si>
  <si>
    <t xml:space="preserve">დავით შონია </t>
  </si>
  <si>
    <t>ლევან ლეკიშვილი</t>
  </si>
  <si>
    <t>ლევან თხელიძე</t>
  </si>
  <si>
    <t>მამუკა კვარაცხელია</t>
  </si>
  <si>
    <t>დავით ვერულაშვილი</t>
  </si>
  <si>
    <t>Georgian Financial Group B.V.</t>
  </si>
  <si>
    <t>სს,,ჰერითიჯ სიქიურითიზ"(ნომინალური მფლობელი)</t>
  </si>
  <si>
    <t>სს,,გალტ &amp; თაგარტი"(ნომინალური მფლობელი)</t>
  </si>
  <si>
    <t>სს,,საქართველოს ფასიანი ქაღალდების ცენტრალური დეპოზიტარი"(ნომინალური მფლობელი)</t>
  </si>
  <si>
    <t>დანარჩენი აქციონერები</t>
  </si>
  <si>
    <t>ბენჯამინ ალბერტ მარსონი</t>
  </si>
  <si>
    <t>იგორ ალექსეევი</t>
  </si>
  <si>
    <t>nmf</t>
  </si>
  <si>
    <t>ცხრილი 9 (Capital), N2</t>
  </si>
  <si>
    <t>ცხრილი 9 (Capital), N26</t>
  </si>
  <si>
    <t>ცხრილი 9 (Capital), N3 &amp; N28</t>
  </si>
  <si>
    <t>ცხრილი 9 (Capital), N5</t>
  </si>
  <si>
    <t>ცხრილი 9 (Capital), N6</t>
  </si>
  <si>
    <t>ცხრილი 9 (Capital), N4 &amp; N8</t>
  </si>
  <si>
    <t>ცხრილი 9 (Capital), N39</t>
  </si>
  <si>
    <t>ცხრილი 9 (Capital), N17</t>
  </si>
  <si>
    <t>მამუკა წერეთელი</t>
  </si>
  <si>
    <t>ცხრილი 9 (Capital), N37</t>
  </si>
  <si>
    <t>ცხრილი 9 (Capital), N2 &amp; N26</t>
  </si>
  <si>
    <t>1Q 2019</t>
  </si>
  <si>
    <t>2Q 2019</t>
  </si>
  <si>
    <t>მურთაზ კიკორია</t>
  </si>
  <si>
    <t>მ.შ. ლევან ლეკიშვილი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</si>
</sst>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8"/>
      <color theme="1"/>
      <name val="Calibri"/>
      <family val="2"/>
      <scheme val="minor"/>
    </font>
    <font>
      <sz val="10"/>
      <name val="Calibri"/>
      <family val="2"/>
      <charset val="204"/>
      <scheme val="minor"/>
    </font>
    <font>
      <b/>
      <sz val="10"/>
      <name val="Calibri"/>
      <family val="2"/>
      <charset val="204"/>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sz val="10"/>
      <color theme="1"/>
      <name val="Calibri"/>
      <family val="1"/>
      <scheme val="minor"/>
    </font>
    <font>
      <sz val="10"/>
      <color theme="1"/>
      <name val="Sylfaen"/>
      <family val="1"/>
      <charset val="204"/>
    </font>
    <font>
      <u/>
      <sz val="10"/>
      <color indexed="12"/>
      <name val="Sylfaen"/>
      <family val="1"/>
      <charset val="204"/>
    </font>
    <font>
      <sz val="10"/>
      <color theme="1"/>
      <name val="Calibri"/>
      <family val="2"/>
      <charset val="204"/>
      <scheme val="minor"/>
    </font>
    <font>
      <i/>
      <sz val="10"/>
      <name val="Calibri"/>
      <family val="2"/>
      <charset val="204"/>
      <scheme val="minor"/>
    </font>
    <font>
      <b/>
      <sz val="10"/>
      <color theme="1"/>
      <name val="Calibri"/>
      <family val="2"/>
      <charset val="204"/>
      <scheme val="minor"/>
    </font>
    <font>
      <sz val="11"/>
      <color theme="1"/>
      <name val="Calibri"/>
      <family val="2"/>
      <charset val="204"/>
      <scheme val="minor"/>
    </font>
    <font>
      <b/>
      <i/>
      <sz val="10"/>
      <name val="Calibri"/>
      <family val="2"/>
      <charset val="204"/>
      <scheme val="minor"/>
    </font>
    <font>
      <i/>
      <sz val="10"/>
      <color theme="1"/>
      <name val="Calibri"/>
      <family val="2"/>
      <charset val="204"/>
      <scheme val="minor"/>
    </font>
    <font>
      <sz val="8"/>
      <color theme="1"/>
      <name val="Calibri"/>
      <family val="2"/>
      <charset val="204"/>
      <scheme val="minor"/>
    </font>
    <font>
      <i/>
      <sz val="11"/>
      <color theme="1"/>
      <name val="Calibri"/>
      <family val="2"/>
      <charset val="204"/>
      <scheme val="minor"/>
    </font>
    <font>
      <b/>
      <sz val="11"/>
      <color theme="1"/>
      <name val="Calibri"/>
      <family val="2"/>
      <charset val="204"/>
      <scheme val="minor"/>
    </font>
    <font>
      <sz val="9"/>
      <color theme="1"/>
      <name val="Calibri"/>
      <family val="2"/>
      <charset val="204"/>
      <scheme val="minor"/>
    </font>
    <font>
      <b/>
      <sz val="9"/>
      <name val="Calibri"/>
      <family val="2"/>
      <charset val="204"/>
      <scheme val="minor"/>
    </font>
    <font>
      <sz val="9"/>
      <name val="Calibri"/>
      <family val="2"/>
      <charset val="204"/>
      <scheme val="minor"/>
    </font>
    <font>
      <sz val="8"/>
      <name val="Calibri"/>
      <family val="2"/>
      <charset val="204"/>
      <scheme val="minor"/>
    </font>
    <font>
      <i/>
      <sz val="10"/>
      <name val="Sylfaen"/>
      <family val="1"/>
      <charset val="204"/>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1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3" fillId="0" borderId="0"/>
    <xf numFmtId="168" fontId="14" fillId="37" borderId="0"/>
    <xf numFmtId="169" fontId="14" fillId="37" borderId="0"/>
    <xf numFmtId="168" fontId="14" fillId="37" borderId="0"/>
    <xf numFmtId="0" fontId="15" fillId="38" borderId="0" applyNumberFormat="0" applyBorder="0" applyAlignment="0" applyProtection="0"/>
    <xf numFmtId="0" fontId="3" fillId="13"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0" fontId="15"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3" fillId="17"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0" fontId="15"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3" fillId="21"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0" fontId="15"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3" fillId="25"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0" fontId="15"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3" fillId="29"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0" fontId="15"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3" fillId="3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0" fontId="15"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3" fillId="1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0" fontId="15"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3" fillId="18"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0" fontId="15"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3" fillId="22"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0" fontId="15"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0" fontId="15" fillId="46" borderId="0" applyNumberFormat="0" applyBorder="0" applyAlignment="0" applyProtection="0"/>
    <xf numFmtId="0" fontId="15" fillId="41" borderId="0" applyNumberFormat="0" applyBorder="0" applyAlignment="0" applyProtection="0"/>
    <xf numFmtId="0" fontId="3" fillId="26"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0" fontId="15"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3" fillId="30"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0" fontId="15"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3" fillId="34"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0" fontId="15"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0" fontId="15" fillId="47" borderId="0" applyNumberFormat="0" applyBorder="0" applyAlignment="0" applyProtection="0"/>
    <xf numFmtId="0" fontId="17" fillId="48" borderId="0" applyNumberFormat="0" applyBorder="0" applyAlignment="0" applyProtection="0"/>
    <xf numFmtId="0" fontId="18" fillId="15"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0" fontId="17" fillId="48"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0" fontId="17" fillId="48"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8" fillId="23"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0" fontId="17" fillId="4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0" fontId="17" fillId="46" borderId="0" applyNumberFormat="0" applyBorder="0" applyAlignment="0" applyProtection="0"/>
    <xf numFmtId="0" fontId="17" fillId="49" borderId="0" applyNumberFormat="0" applyBorder="0" applyAlignment="0" applyProtection="0"/>
    <xf numFmtId="0" fontId="18" fillId="27"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0" fontId="17" fillId="49"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8" fillId="31"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0" fontId="17" fillId="5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8" fillId="35"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0" fontId="17" fillId="5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0" fontId="17" fillId="5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8" fillId="12"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0" fontId="17" fillId="54"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7" fillId="57" borderId="0" applyNumberFormat="0" applyBorder="0" applyAlignment="0" applyProtection="0"/>
    <xf numFmtId="0" fontId="17" fillId="58" borderId="0" applyNumberFormat="0" applyBorder="0" applyAlignment="0" applyProtection="0"/>
    <xf numFmtId="0" fontId="18" fillId="16"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0" fontId="17" fillId="58"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5" fillId="55" borderId="0" applyNumberFormat="0" applyBorder="0" applyAlignment="0" applyProtection="0"/>
    <xf numFmtId="0" fontId="15" fillId="59" borderId="0" applyNumberFormat="0" applyBorder="0" applyAlignment="0" applyProtection="0"/>
    <xf numFmtId="0" fontId="17" fillId="56" borderId="0" applyNumberFormat="0" applyBorder="0" applyAlignment="0" applyProtection="0"/>
    <xf numFmtId="0" fontId="17" fillId="60" borderId="0" applyNumberFormat="0" applyBorder="0" applyAlignment="0" applyProtection="0"/>
    <xf numFmtId="0" fontId="18" fillId="2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0" fontId="17"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5" fillId="52" borderId="0" applyNumberFormat="0" applyBorder="0" applyAlignment="0" applyProtection="0"/>
    <xf numFmtId="0" fontId="15" fillId="56" borderId="0" applyNumberFormat="0" applyBorder="0" applyAlignment="0" applyProtection="0"/>
    <xf numFmtId="0" fontId="17" fillId="56" borderId="0" applyNumberFormat="0" applyBorder="0" applyAlignment="0" applyProtection="0"/>
    <xf numFmtId="0" fontId="17" fillId="49" borderId="0" applyNumberFormat="0" applyBorder="0" applyAlignment="0" applyProtection="0"/>
    <xf numFmtId="0" fontId="18" fillId="24"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0" fontId="17" fillId="4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5" fillId="61" borderId="0" applyNumberFormat="0" applyBorder="0" applyAlignment="0" applyProtection="0"/>
    <xf numFmtId="0" fontId="15" fillId="52" borderId="0" applyNumberFormat="0" applyBorder="0" applyAlignment="0" applyProtection="0"/>
    <xf numFmtId="0" fontId="17" fillId="53" borderId="0" applyNumberFormat="0" applyBorder="0" applyAlignment="0" applyProtection="0"/>
    <xf numFmtId="0" fontId="17" fillId="50" borderId="0" applyNumberFormat="0" applyBorder="0" applyAlignment="0" applyProtection="0"/>
    <xf numFmtId="0" fontId="18" fillId="28"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0" fontId="17" fillId="5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5" fillId="55" borderId="0" applyNumberFormat="0" applyBorder="0" applyAlignment="0" applyProtection="0"/>
    <xf numFmtId="0" fontId="15" fillId="62"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8" fillId="32"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0" fontId="17" fillId="6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20" fillId="39" borderId="0" applyNumberFormat="0" applyBorder="0" applyAlignment="0" applyProtection="0"/>
    <xf numFmtId="0" fontId="21" fillId="6"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0" fontId="20" fillId="39"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0" fontId="20" fillId="39" borderId="0" applyNumberFormat="0" applyBorder="0" applyAlignment="0" applyProtection="0"/>
    <xf numFmtId="170" fontId="23"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1" fontId="25" fillId="0" borderId="0" applyFill="0" applyBorder="0" applyAlignment="0"/>
    <xf numFmtId="171" fontId="25"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2" fontId="25" fillId="0" borderId="0" applyFill="0" applyBorder="0" applyAlignment="0"/>
    <xf numFmtId="173" fontId="25" fillId="0" borderId="0" applyFill="0" applyBorder="0" applyAlignment="0"/>
    <xf numFmtId="174" fontId="25" fillId="0" borderId="0" applyFill="0" applyBorder="0" applyAlignment="0"/>
    <xf numFmtId="175"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9"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9" fillId="65" borderId="44" applyNumberFormat="0" applyAlignment="0" applyProtection="0"/>
    <xf numFmtId="0" fontId="30" fillId="10" borderId="39"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0" fontId="29"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0" fontId="30" fillId="10" borderId="39"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0" fontId="29"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quotePrefix="1">
      <protection locked="0"/>
    </xf>
    <xf numFmtId="43" fontId="15" fillId="0" borderId="0" applyFont="0" applyFill="0" applyBorder="0" applyAlignment="0" applyProtection="0"/>
    <xf numFmtId="43" fontId="2" fillId="0" borderId="0" quotePrefix="1">
      <protection locked="0"/>
    </xf>
    <xf numFmtId="43" fontId="1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172" fontId="25"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3" fillId="0" borderId="0"/>
    <xf numFmtId="14" fontId="34" fillId="0" borderId="0" applyFill="0" applyBorder="0" applyAlignment="0"/>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0" applyFont="0" applyFill="0" applyBorder="0" applyAlignment="0" applyProtection="0"/>
    <xf numFmtId="180" fontId="2" fillId="0" borderId="0" applyFont="0" applyFill="0" applyBorder="0" applyAlignment="0" applyProtection="0"/>
    <xf numFmtId="0" fontId="35" fillId="66" borderId="0" applyNumberFormat="0" applyBorder="0" applyAlignment="0" applyProtection="0"/>
    <xf numFmtId="0" fontId="35" fillId="67" borderId="0" applyNumberFormat="0" applyBorder="0" applyAlignment="0" applyProtection="0"/>
    <xf numFmtId="0" fontId="35" fillId="68" borderId="0" applyNumberFormat="0" applyBorder="0" applyAlignment="0" applyProtection="0"/>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0" fontId="36" fillId="0" borderId="0" applyNumberFormat="0" applyFill="0" applyBorder="0" applyAlignment="0" applyProtection="0"/>
    <xf numFmtId="168" fontId="2" fillId="0" borderId="0"/>
    <xf numFmtId="0" fontId="2" fillId="0" borderId="0"/>
    <xf numFmtId="168" fontId="2" fillId="0" borderId="0"/>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39" fillId="40" borderId="0" applyNumberFormat="0" applyBorder="0" applyAlignment="0" applyProtection="0"/>
    <xf numFmtId="0" fontId="40" fillId="5"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0" fontId="39" fillId="40"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0" fontId="39" fillId="40" borderId="0" applyNumberFormat="0" applyBorder="0" applyAlignment="0" applyProtection="0"/>
    <xf numFmtId="0" fontId="2" fillId="69" borderId="3" applyNumberFormat="0" applyFont="0" applyBorder="0" applyProtection="0">
      <alignment horizontal="center" vertical="center"/>
    </xf>
    <xf numFmtId="0" fontId="42" fillId="0" borderId="33" applyNumberFormat="0" applyAlignment="0" applyProtection="0">
      <alignment horizontal="left" vertical="center"/>
    </xf>
    <xf numFmtId="0" fontId="42" fillId="0" borderId="33" applyNumberFormat="0" applyAlignment="0" applyProtection="0">
      <alignment horizontal="left" vertical="center"/>
    </xf>
    <xf numFmtId="168" fontId="42" fillId="0" borderId="33" applyNumberFormat="0" applyAlignment="0" applyProtection="0">
      <alignment horizontal="left" vertical="center"/>
    </xf>
    <xf numFmtId="0" fontId="42" fillId="0" borderId="9">
      <alignment horizontal="left" vertical="center"/>
    </xf>
    <xf numFmtId="0" fontId="42" fillId="0" borderId="9">
      <alignment horizontal="left" vertical="center"/>
    </xf>
    <xf numFmtId="168" fontId="42" fillId="0" borderId="9">
      <alignment horizontal="left" vertical="center"/>
    </xf>
    <xf numFmtId="0" fontId="43" fillId="0" borderId="46" applyNumberFormat="0" applyFill="0" applyAlignment="0" applyProtection="0"/>
    <xf numFmtId="169" fontId="43" fillId="0" borderId="46" applyNumberFormat="0" applyFill="0" applyAlignment="0" applyProtection="0"/>
    <xf numFmtId="0"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0" fontId="43" fillId="0" borderId="46" applyNumberFormat="0" applyFill="0" applyAlignment="0" applyProtection="0"/>
    <xf numFmtId="0" fontId="44" fillId="0" borderId="47" applyNumberFormat="0" applyFill="0" applyAlignment="0" applyProtection="0"/>
    <xf numFmtId="169" fontId="44" fillId="0" borderId="47" applyNumberFormat="0" applyFill="0" applyAlignment="0" applyProtection="0"/>
    <xf numFmtId="0"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0" fontId="44" fillId="0" borderId="47" applyNumberFormat="0" applyFill="0" applyAlignment="0" applyProtection="0"/>
    <xf numFmtId="0" fontId="45" fillId="0" borderId="48" applyNumberFormat="0" applyFill="0" applyAlignment="0" applyProtection="0"/>
    <xf numFmtId="169"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0" fontId="45" fillId="0" borderId="0" applyNumberFormat="0" applyFill="0" applyBorder="0" applyAlignment="0" applyProtection="0"/>
    <xf numFmtId="169" fontId="45" fillId="0" borderId="0" applyNumberFormat="0" applyFill="0" applyBorder="0" applyAlignment="0" applyProtection="0"/>
    <xf numFmtId="0"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0" fontId="45" fillId="0" borderId="0" applyNumberFormat="0" applyFill="0" applyBorder="0" applyAlignment="0" applyProtection="0"/>
    <xf numFmtId="37" fontId="46" fillId="0" borderId="0"/>
    <xf numFmtId="168" fontId="47" fillId="0" borderId="0"/>
    <xf numFmtId="0" fontId="47" fillId="0" borderId="0"/>
    <xf numFmtId="168" fontId="47" fillId="0" borderId="0"/>
    <xf numFmtId="168" fontId="42" fillId="0" borderId="0"/>
    <xf numFmtId="0" fontId="42" fillId="0" borderId="0"/>
    <xf numFmtId="168" fontId="42"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168" fontId="51" fillId="0" borderId="0"/>
    <xf numFmtId="0" fontId="51" fillId="0" borderId="0"/>
    <xf numFmtId="168" fontId="51" fillId="0" borderId="0"/>
    <xf numFmtId="0" fontId="50"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2" fillId="0" borderId="0" applyNumberFormat="0" applyFill="0" applyBorder="0" applyAlignment="0" applyProtection="0">
      <alignment vertical="top"/>
      <protection locked="0"/>
    </xf>
    <xf numFmtId="169" fontId="52" fillId="0" borderId="0" applyNumberFormat="0" applyFill="0" applyBorder="0" applyAlignment="0" applyProtection="0">
      <alignment vertical="top"/>
      <protection locked="0"/>
    </xf>
    <xf numFmtId="168" fontId="52" fillId="0" borderId="0" applyNumberFormat="0" applyFill="0" applyBorder="0" applyAlignment="0" applyProtection="0">
      <alignment vertical="top"/>
      <protection locked="0"/>
    </xf>
    <xf numFmtId="168" fontId="53" fillId="0" borderId="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9"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0" fontId="54" fillId="43" borderId="43" applyNumberFormat="0" applyAlignment="0" applyProtection="0"/>
    <xf numFmtId="3" fontId="2" fillId="72" borderId="3" applyFont="0">
      <alignment horizontal="right" vertical="center"/>
      <protection locked="0"/>
    </xf>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0" fontId="57" fillId="0" borderId="49" applyNumberFormat="0" applyFill="0" applyAlignment="0" applyProtection="0"/>
    <xf numFmtId="0" fontId="58" fillId="0" borderId="38"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0" fontId="57" fillId="0" borderId="49"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7"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0" fillId="73" borderId="0" applyNumberFormat="0" applyBorder="0" applyAlignment="0" applyProtection="0"/>
    <xf numFmtId="0" fontId="61" fillId="7"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0" fontId="60" fillId="73"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0" fontId="60" fillId="73" borderId="0" applyNumberFormat="0" applyBorder="0" applyAlignment="0" applyProtection="0"/>
    <xf numFmtId="1" fontId="63" fillId="0" borderId="0" applyProtection="0"/>
    <xf numFmtId="168" fontId="14" fillId="0" borderId="50"/>
    <xf numFmtId="169" fontId="14" fillId="0" borderId="50"/>
    <xf numFmtId="168" fontId="14"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4" fillId="0" borderId="0"/>
    <xf numFmtId="181" fontId="2" fillId="0" borderId="0"/>
    <xf numFmtId="179" fontId="16"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0" fontId="65" fillId="0" borderId="0"/>
    <xf numFmtId="0" fontId="64" fillId="0" borderId="0"/>
    <xf numFmtId="179" fontId="16" fillId="0" borderId="0"/>
    <xf numFmtId="179" fontId="2" fillId="0" borderId="0"/>
    <xf numFmtId="179" fontId="2" fillId="0" borderId="0"/>
    <xf numFmtId="0" fontId="2" fillId="0" borderId="0"/>
    <xf numFmtId="0" fontId="2"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6"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6" fillId="0" borderId="0"/>
    <xf numFmtId="0" fontId="16" fillId="0" borderId="0"/>
    <xf numFmtId="168" fontId="16" fillId="0" borderId="0"/>
    <xf numFmtId="0" fontId="1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6" fillId="0" borderId="0"/>
    <xf numFmtId="168" fontId="16" fillId="0" borderId="0"/>
    <xf numFmtId="0" fontId="16" fillId="0" borderId="0"/>
    <xf numFmtId="0" fontId="16" fillId="0" borderId="0"/>
    <xf numFmtId="0" fontId="2"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5" fillId="0" borderId="0"/>
    <xf numFmtId="179" fontId="16" fillId="0" borderId="0"/>
    <xf numFmtId="179" fontId="1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6" fillId="0" borderId="0"/>
    <xf numFmtId="179" fontId="16" fillId="0" borderId="0"/>
    <xf numFmtId="179" fontId="16" fillId="0" borderId="0"/>
    <xf numFmtId="179"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6" fillId="0" borderId="0"/>
    <xf numFmtId="179" fontId="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6" fillId="0" borderId="0"/>
    <xf numFmtId="0" fontId="2" fillId="0" borderId="0"/>
    <xf numFmtId="0" fontId="15" fillId="0" borderId="0"/>
    <xf numFmtId="168" fontId="13" fillId="0" borderId="0"/>
    <xf numFmtId="0" fontId="2" fillId="0" borderId="0"/>
    <xf numFmtId="0" fontId="1" fillId="0" borderId="0"/>
    <xf numFmtId="0" fontId="1"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6" fillId="0" borderId="0"/>
    <xf numFmtId="0" fontId="16" fillId="0" borderId="0"/>
    <xf numFmtId="168" fontId="13" fillId="0" borderId="0"/>
    <xf numFmtId="0" fontId="53" fillId="0" borderId="0"/>
    <xf numFmtId="0" fontId="2" fillId="0" borderId="0"/>
    <xf numFmtId="168" fontId="13" fillId="0" borderId="0"/>
    <xf numFmtId="0" fontId="1"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168" fontId="13" fillId="0" borderId="0"/>
    <xf numFmtId="168" fontId="13" fillId="0" borderId="0"/>
    <xf numFmtId="0" fontId="1" fillId="0" borderId="0"/>
    <xf numFmtId="179" fontId="16" fillId="0" borderId="0"/>
    <xf numFmtId="179" fontId="16" fillId="0" borderId="0"/>
    <xf numFmtId="179" fontId="2" fillId="0" borderId="0"/>
    <xf numFmtId="0" fontId="2" fillId="0" borderId="0"/>
    <xf numFmtId="179" fontId="2" fillId="0" borderId="0"/>
    <xf numFmtId="0" fontId="2" fillId="0" borderId="0"/>
    <xf numFmtId="179" fontId="2" fillId="0" borderId="0"/>
    <xf numFmtId="0" fontId="2"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16" fillId="0" borderId="0"/>
    <xf numFmtId="168" fontId="13" fillId="0" borderId="0"/>
    <xf numFmtId="168" fontId="13" fillId="0" borderId="0"/>
    <xf numFmtId="0" fontId="1" fillId="0" borderId="0"/>
    <xf numFmtId="179" fontId="16" fillId="0" borderId="0"/>
    <xf numFmtId="179" fontId="16"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179" fontId="16"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179" fontId="16"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79" fontId="2"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4"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4"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4" fillId="0" borderId="0"/>
    <xf numFmtId="0" fontId="6"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179" fontId="6" fillId="0" borderId="0"/>
    <xf numFmtId="0" fontId="14" fillId="0" borderId="0"/>
    <xf numFmtId="179" fontId="14" fillId="0" borderId="0"/>
    <xf numFmtId="0" fontId="14" fillId="0" borderId="0"/>
    <xf numFmtId="0" fontId="2"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4" fillId="0" borderId="0"/>
    <xf numFmtId="179" fontId="6"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4" fillId="0" borderId="0"/>
    <xf numFmtId="0" fontId="14" fillId="0" borderId="0"/>
    <xf numFmtId="168" fontId="14" fillId="0" borderId="0"/>
    <xf numFmtId="0" fontId="64"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4" fillId="0" borderId="0"/>
    <xf numFmtId="0" fontId="6" fillId="0" borderId="0"/>
    <xf numFmtId="0" fontId="64" fillId="0" borderId="0"/>
    <xf numFmtId="168" fontId="6" fillId="0" borderId="0"/>
    <xf numFmtId="0" fontId="64" fillId="0" borderId="0"/>
    <xf numFmtId="168" fontId="6"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179" fontId="6"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179"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4"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179" fontId="14"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2" fillId="0" borderId="0"/>
    <xf numFmtId="0" fontId="2" fillId="0" borderId="0"/>
    <xf numFmtId="0" fontId="64" fillId="0" borderId="0"/>
    <xf numFmtId="168" fontId="3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0" fontId="2"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9" fontId="2"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169" fontId="2"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8"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168" fontId="2"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8"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8" fillId="0" borderId="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168"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168" fontId="2" fillId="0" borderId="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169"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9"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0" fillId="0" borderId="0"/>
    <xf numFmtId="0" fontId="70" fillId="0" borderId="0"/>
    <xf numFmtId="168" fontId="70" fillId="0" borderId="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9"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13" fillId="0" borderId="0"/>
    <xf numFmtId="175" fontId="25" fillId="0" borderId="0" applyFont="0" applyFill="0" applyBorder="0" applyAlignment="0" applyProtection="0"/>
    <xf numFmtId="186" fontId="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74"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168" fontId="2" fillId="0" borderId="0"/>
    <xf numFmtId="0" fontId="2" fillId="0" borderId="0"/>
    <xf numFmtId="168" fontId="2" fillId="0" borderId="0"/>
    <xf numFmtId="187" fontId="53" fillId="0" borderId="3" applyNumberFormat="0">
      <alignment horizontal="center" vertical="top" wrapText="1"/>
    </xf>
    <xf numFmtId="0" fontId="75"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6" fillId="0" borderId="0"/>
    <xf numFmtId="0" fontId="13" fillId="0" borderId="0"/>
    <xf numFmtId="0" fontId="77" fillId="0" borderId="0"/>
    <xf numFmtId="0" fontId="77" fillId="0" borderId="0"/>
    <xf numFmtId="168" fontId="13" fillId="0" borderId="0"/>
    <xf numFmtId="168" fontId="13"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49" fontId="34" fillId="0" borderId="0" applyFill="0" applyBorder="0" applyAlignment="0"/>
    <xf numFmtId="189" fontId="25" fillId="0" borderId="0" applyFill="0" applyBorder="0" applyAlignment="0"/>
    <xf numFmtId="190" fontId="25" fillId="0" borderId="0" applyFill="0" applyBorder="0" applyAlignment="0"/>
    <xf numFmtId="0" fontId="80" fillId="0" borderId="0">
      <alignment horizontal="center" vertical="top"/>
    </xf>
    <xf numFmtId="0" fontId="81" fillId="0" borderId="0" applyNumberFormat="0" applyFill="0" applyBorder="0" applyAlignment="0" applyProtection="0"/>
    <xf numFmtId="169" fontId="81" fillId="0" borderId="0" applyNumberFormat="0" applyFill="0" applyBorder="0" applyAlignment="0" applyProtection="0"/>
    <xf numFmtId="0"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0" fontId="81" fillId="0" borderId="0" applyNumberFormat="0" applyFill="0" applyBorder="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9"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13" fillId="0" borderId="54"/>
    <xf numFmtId="185" fontId="69"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4" fillId="0" borderId="0" applyFont="0" applyFill="0" applyBorder="0" applyAlignment="0" applyProtection="0"/>
    <xf numFmtId="192" fontId="2" fillId="0" borderId="0" applyFont="0" applyFill="0" applyBorder="0" applyAlignment="0" applyProtection="0"/>
    <xf numFmtId="0" fontId="83" fillId="0" borderId="0" applyNumberFormat="0" applyFill="0" applyBorder="0" applyAlignment="0" applyProtection="0"/>
    <xf numFmtId="0" fontId="12"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0" fontId="8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0" fontId="83" fillId="0" borderId="0" applyNumberFormat="0" applyFill="0" applyBorder="0" applyAlignment="0" applyProtection="0"/>
    <xf numFmtId="1" fontId="85" fillId="0" borderId="0" applyFill="0" applyProtection="0">
      <alignment horizontal="right"/>
    </xf>
    <xf numFmtId="42" fontId="86" fillId="0" borderId="0" applyFont="0" applyFill="0" applyBorder="0" applyAlignment="0" applyProtection="0"/>
    <xf numFmtId="44" fontId="86" fillId="0" borderId="0" applyFont="0" applyFill="0" applyBorder="0" applyAlignment="0" applyProtection="0"/>
    <xf numFmtId="0" fontId="87" fillId="0" borderId="0"/>
    <xf numFmtId="0" fontId="88" fillId="0" borderId="0"/>
    <xf numFmtId="38" fontId="14" fillId="0" borderId="0" applyFont="0" applyFill="0" applyBorder="0" applyAlignment="0" applyProtection="0"/>
    <xf numFmtId="40" fontId="14" fillId="0" borderId="0" applyFont="0" applyFill="0" applyBorder="0" applyAlignment="0" applyProtection="0"/>
    <xf numFmtId="41" fontId="86" fillId="0" borderId="0" applyFont="0" applyFill="0" applyBorder="0" applyAlignment="0" applyProtection="0"/>
    <xf numFmtId="43" fontId="86" fillId="0" borderId="0" applyFont="0" applyFill="0" applyBorder="0" applyAlignment="0" applyProtection="0"/>
    <xf numFmtId="0" fontId="2" fillId="0" borderId="0"/>
    <xf numFmtId="9" fontId="1" fillId="0" borderId="0" applyFont="0" applyFill="0" applyBorder="0" applyAlignment="0" applyProtection="0"/>
    <xf numFmtId="0" fontId="35"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9"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88" fontId="2" fillId="70" borderId="86" applyFont="0">
      <alignment horizontal="right" vertical="center"/>
    </xf>
    <xf numFmtId="3" fontId="2" fillId="70" borderId="86" applyFont="0">
      <alignment horizontal="right" vertical="center"/>
    </xf>
    <xf numFmtId="0" fontId="71"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9"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3" fontId="2" fillId="72" borderId="86" applyFont="0">
      <alignment horizontal="right" vertical="center"/>
      <protection locked="0"/>
    </xf>
    <xf numFmtId="0" fontId="54"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9"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50" fillId="70" borderId="87" applyFont="0" applyBorder="0">
      <alignment horizontal="center" wrapText="1"/>
    </xf>
    <xf numFmtId="168" fontId="42" fillId="0" borderId="84">
      <alignment horizontal="left" vertical="center"/>
    </xf>
    <xf numFmtId="0" fontId="42" fillId="0" borderId="84">
      <alignment horizontal="left" vertical="center"/>
    </xf>
    <xf numFmtId="0" fontId="42" fillId="0" borderId="84">
      <alignment horizontal="left" vertical="center"/>
    </xf>
    <xf numFmtId="0" fontId="2" fillId="69" borderId="86" applyNumberFormat="0" applyFont="0" applyBorder="0" applyProtection="0">
      <alignment horizontal="center" vertical="center"/>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6"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9"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1" fillId="0" borderId="0"/>
    <xf numFmtId="169" fontId="14" fillId="37" borderId="0"/>
    <xf numFmtId="0" fontId="2" fillId="0" borderId="0">
      <alignment vertical="center"/>
    </xf>
  </cellStyleXfs>
  <cellXfs count="556">
    <xf numFmtId="0" fontId="0" fillId="0" borderId="0" xfId="0"/>
    <xf numFmtId="0" fontId="3" fillId="0" borderId="0" xfId="0" applyFont="1"/>
    <xf numFmtId="0" fontId="0" fillId="0" borderId="0" xfId="0" applyFill="1"/>
    <xf numFmtId="0" fontId="3" fillId="0" borderId="0" xfId="0" applyFont="1" applyFill="1"/>
    <xf numFmtId="0" fontId="3" fillId="0" borderId="3" xfId="0" applyFont="1" applyBorder="1"/>
    <xf numFmtId="0" fontId="9" fillId="0" borderId="0" xfId="0" applyFont="1"/>
    <xf numFmtId="0" fontId="3" fillId="0" borderId="7" xfId="0" applyFont="1" applyBorder="1"/>
    <xf numFmtId="0" fontId="9" fillId="0" borderId="0" xfId="0" applyFont="1" applyAlignment="1">
      <alignment wrapText="1"/>
    </xf>
    <xf numFmtId="0" fontId="10" fillId="0" borderId="3" xfId="0" applyFont="1" applyFill="1" applyBorder="1" applyAlignment="1">
      <alignment horizontal="left" vertic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left" indent="1"/>
    </xf>
    <xf numFmtId="0" fontId="11" fillId="0" borderId="3" xfId="0" applyFont="1" applyFill="1" applyBorder="1" applyAlignment="1">
      <alignment horizontal="center"/>
    </xf>
    <xf numFmtId="38" fontId="10" fillId="0" borderId="3" xfId="0" applyNumberFormat="1" applyFont="1" applyFill="1" applyBorder="1" applyAlignment="1" applyProtection="1">
      <alignment horizontal="right"/>
      <protection locked="0"/>
    </xf>
    <xf numFmtId="0" fontId="10" fillId="0" borderId="3" xfId="0" applyFont="1" applyFill="1" applyBorder="1" applyAlignment="1">
      <alignment horizontal="left" wrapText="1" indent="1"/>
    </xf>
    <xf numFmtId="0" fontId="10" fillId="0" borderId="3" xfId="0" applyFont="1" applyFill="1" applyBorder="1" applyAlignment="1">
      <alignment horizontal="left" wrapText="1" indent="2"/>
    </xf>
    <xf numFmtId="0" fontId="11" fillId="0" borderId="3" xfId="0" applyFont="1" applyFill="1" applyBorder="1" applyAlignment="1"/>
    <xf numFmtId="0" fontId="11" fillId="0" borderId="3" xfId="0" applyFont="1" applyFill="1" applyBorder="1" applyAlignment="1">
      <alignment horizontal="left"/>
    </xf>
    <xf numFmtId="0" fontId="11" fillId="0" borderId="3" xfId="0" applyFont="1" applyFill="1" applyBorder="1" applyAlignment="1">
      <alignment horizontal="left" indent="1"/>
    </xf>
    <xf numFmtId="0" fontId="11" fillId="0" borderId="3" xfId="0" applyFont="1" applyFill="1" applyBorder="1" applyAlignment="1">
      <alignment horizontal="center" vertical="center" wrapText="1"/>
    </xf>
    <xf numFmtId="0" fontId="5" fillId="3" borderId="3" xfId="13" applyFont="1" applyFill="1" applyBorder="1" applyAlignment="1" applyProtection="1">
      <alignment horizontal="left" vertical="center" wrapText="1"/>
      <protection locked="0"/>
    </xf>
    <xf numFmtId="0" fontId="3" fillId="0" borderId="21" xfId="0" applyFont="1" applyBorder="1"/>
    <xf numFmtId="0" fontId="3" fillId="0" borderId="18" xfId="0" applyFont="1" applyBorder="1"/>
    <xf numFmtId="0" fontId="10" fillId="0" borderId="18" xfId="0" applyFont="1" applyFill="1" applyBorder="1" applyAlignment="1">
      <alignment horizontal="left" vertical="center" indent="1"/>
    </xf>
    <xf numFmtId="0" fontId="10" fillId="0" borderId="19" xfId="0" applyFont="1" applyFill="1" applyBorder="1" applyAlignment="1">
      <alignment horizontal="left" vertical="center"/>
    </xf>
    <xf numFmtId="0" fontId="10" fillId="0" borderId="21" xfId="0" applyFont="1" applyFill="1" applyBorder="1" applyAlignment="1">
      <alignment horizontal="left" vertical="center" indent="1"/>
    </xf>
    <xf numFmtId="0" fontId="10" fillId="0" borderId="22" xfId="0" applyFont="1" applyFill="1" applyBorder="1" applyAlignment="1">
      <alignment horizontal="center" vertical="center" wrapText="1"/>
    </xf>
    <xf numFmtId="0" fontId="10" fillId="0" borderId="21" xfId="0" applyFont="1" applyFill="1" applyBorder="1" applyAlignment="1">
      <alignment horizontal="left" indent="1"/>
    </xf>
    <xf numFmtId="38" fontId="10" fillId="0" borderId="22" xfId="0" applyNumberFormat="1" applyFont="1" applyFill="1" applyBorder="1" applyAlignment="1" applyProtection="1">
      <alignment horizontal="right"/>
      <protection locked="0"/>
    </xf>
    <xf numFmtId="0" fontId="10" fillId="0" borderId="24" xfId="0" applyFont="1" applyFill="1" applyBorder="1" applyAlignment="1">
      <alignment horizontal="left" vertical="center" indent="1"/>
    </xf>
    <xf numFmtId="0" fontId="11" fillId="0" borderId="25" xfId="0" applyFont="1" applyFill="1" applyBorder="1" applyAlignment="1"/>
    <xf numFmtId="0" fontId="3" fillId="0" borderId="70" xfId="0" applyFont="1" applyBorder="1"/>
    <xf numFmtId="0" fontId="3" fillId="0" borderId="19" xfId="0" applyFont="1" applyBorder="1"/>
    <xf numFmtId="0" fontId="3" fillId="0" borderId="24" xfId="0" applyFont="1" applyBorder="1"/>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9" fillId="0" borderId="3" xfId="20960" applyFont="1" applyFill="1" applyBorder="1" applyAlignment="1" applyProtection="1">
      <alignment horizontal="center" vertical="center"/>
    </xf>
    <xf numFmtId="0" fontId="90" fillId="0" borderId="0" xfId="0" applyFont="1" applyBorder="1" applyAlignment="1">
      <alignment wrapText="1"/>
    </xf>
    <xf numFmtId="0" fontId="7" fillId="0" borderId="2" xfId="20960" applyFont="1" applyFill="1" applyBorder="1" applyAlignment="1" applyProtection="1">
      <alignment horizontal="left" wrapText="1" inden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193" fontId="3" fillId="36" borderId="25" xfId="0" applyNumberFormat="1" applyFont="1" applyFill="1" applyBorder="1"/>
    <xf numFmtId="0" fontId="3" fillId="0" borderId="29" xfId="0"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0" fontId="3" fillId="0" borderId="0" xfId="0" applyFont="1"/>
    <xf numFmtId="0" fontId="8" fillId="0" borderId="86" xfId="17" applyFill="1" applyBorder="1" applyAlignment="1" applyProtection="1"/>
    <xf numFmtId="0" fontId="5" fillId="3" borderId="86" xfId="20960" applyFont="1" applyFill="1" applyBorder="1" applyAlignment="1" applyProtection="1"/>
    <xf numFmtId="0" fontId="89" fillId="0" borderId="86" xfId="20960" applyFont="1" applyFill="1" applyBorder="1" applyAlignment="1" applyProtection="1">
      <alignment horizontal="center" vertical="center"/>
    </xf>
    <xf numFmtId="0" fontId="3" fillId="0" borderId="86" xfId="0" applyFont="1" applyBorder="1"/>
    <xf numFmtId="0" fontId="8" fillId="0" borderId="86" xfId="17" applyFill="1" applyBorder="1" applyAlignment="1" applyProtection="1">
      <alignment horizontal="left" vertical="center" wrapText="1"/>
    </xf>
    <xf numFmtId="49" fontId="91" fillId="0" borderId="86" xfId="0" applyNumberFormat="1" applyFont="1" applyFill="1" applyBorder="1" applyAlignment="1">
      <alignment horizontal="right" vertical="center" wrapText="1"/>
    </xf>
    <xf numFmtId="0" fontId="8" fillId="0" borderId="86" xfId="17" applyFill="1" applyBorder="1" applyAlignment="1" applyProtection="1">
      <alignment horizontal="left" vertical="center"/>
    </xf>
    <xf numFmtId="0" fontId="8" fillId="0" borderId="86" xfId="17" applyBorder="1" applyAlignment="1" applyProtection="1"/>
    <xf numFmtId="0" fontId="3" fillId="0" borderId="86" xfId="0" applyFont="1" applyFill="1" applyBorder="1"/>
    <xf numFmtId="0" fontId="92" fillId="0" borderId="86" xfId="0" applyFont="1" applyBorder="1"/>
    <xf numFmtId="0" fontId="93" fillId="0" borderId="86" xfId="17" applyFont="1" applyBorder="1" applyAlignment="1" applyProtection="1"/>
    <xf numFmtId="0" fontId="3" fillId="0" borderId="0" xfId="0" applyFont="1" applyAlignment="1">
      <alignment horizontal="left"/>
    </xf>
    <xf numFmtId="14" fontId="3" fillId="0" borderId="0" xfId="0" applyNumberFormat="1" applyFont="1" applyAlignment="1">
      <alignment horizontal="left"/>
    </xf>
    <xf numFmtId="0" fontId="94" fillId="0" borderId="0" xfId="0" applyFont="1"/>
    <xf numFmtId="14" fontId="94" fillId="0" borderId="0" xfId="0" applyNumberFormat="1" applyFont="1" applyAlignment="1">
      <alignment horizontal="left"/>
    </xf>
    <xf numFmtId="0" fontId="10" fillId="0" borderId="0" xfId="0" applyFont="1" applyFill="1" applyBorder="1" applyAlignment="1">
      <alignment horizontal="center"/>
    </xf>
    <xf numFmtId="0" fontId="10" fillId="0" borderId="0" xfId="0" applyFont="1" applyFill="1" applyAlignment="1">
      <alignment horizontal="center"/>
    </xf>
    <xf numFmtId="0" fontId="95" fillId="0" borderId="0" xfId="0" applyFont="1" applyFill="1" applyAlignment="1">
      <alignment horizontal="center"/>
    </xf>
    <xf numFmtId="0" fontId="10" fillId="0" borderId="3"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94" fillId="0" borderId="21" xfId="0" applyFont="1" applyFill="1" applyBorder="1" applyAlignment="1">
      <alignment horizontal="center" vertical="center"/>
    </xf>
    <xf numFmtId="0" fontId="11" fillId="0" borderId="10" xfId="0" applyNumberFormat="1" applyFont="1" applyFill="1" applyBorder="1" applyAlignment="1">
      <alignment vertical="center" wrapText="1"/>
    </xf>
    <xf numFmtId="164" fontId="11" fillId="36" borderId="86" xfId="7" applyNumberFormat="1" applyFont="1" applyFill="1" applyBorder="1" applyAlignment="1" applyProtection="1">
      <alignment horizontal="right"/>
    </xf>
    <xf numFmtId="0" fontId="94" fillId="0" borderId="0" xfId="0" applyFont="1" applyFill="1"/>
    <xf numFmtId="0" fontId="10" fillId="0" borderId="10" xfId="0" applyNumberFormat="1" applyFont="1" applyFill="1" applyBorder="1" applyAlignment="1">
      <alignment horizontal="left" vertical="center" wrapText="1"/>
    </xf>
    <xf numFmtId="164" fontId="10" fillId="0" borderId="86" xfId="7" applyNumberFormat="1" applyFont="1" applyFill="1" applyBorder="1" applyAlignment="1" applyProtection="1">
      <alignment horizontal="right"/>
    </xf>
    <xf numFmtId="164" fontId="10" fillId="36" borderId="86" xfId="7" applyNumberFormat="1" applyFont="1" applyFill="1" applyBorder="1" applyAlignment="1" applyProtection="1">
      <alignment horizontal="right"/>
    </xf>
    <xf numFmtId="0" fontId="95" fillId="0" borderId="10" xfId="0" applyFont="1" applyFill="1" applyBorder="1" applyAlignment="1" applyProtection="1">
      <alignment horizontal="left" vertical="center" indent="1"/>
      <protection locked="0"/>
    </xf>
    <xf numFmtId="0" fontId="95" fillId="0" borderId="10" xfId="0" applyFont="1" applyFill="1" applyBorder="1" applyAlignment="1" applyProtection="1">
      <alignment horizontal="left" vertical="center"/>
      <protection locked="0"/>
    </xf>
    <xf numFmtId="0" fontId="94" fillId="0" borderId="24" xfId="0" applyFont="1" applyFill="1" applyBorder="1" applyAlignment="1">
      <alignment horizontal="center" vertical="center"/>
    </xf>
    <xf numFmtId="0" fontId="11" fillId="0" borderId="28" xfId="0" applyNumberFormat="1" applyFont="1" applyFill="1" applyBorder="1" applyAlignment="1">
      <alignment vertical="center" wrapText="1"/>
    </xf>
    <xf numFmtId="164" fontId="11" fillId="36" borderId="25" xfId="7" applyNumberFormat="1" applyFont="1" applyFill="1" applyBorder="1" applyAlignment="1" applyProtection="1">
      <alignment horizontal="right"/>
    </xf>
    <xf numFmtId="0" fontId="10" fillId="0" borderId="0" xfId="11" applyFont="1" applyFill="1" applyBorder="1" applyProtection="1"/>
    <xf numFmtId="0" fontId="10" fillId="0" borderId="0" xfId="0" applyFont="1"/>
    <xf numFmtId="14" fontId="10" fillId="0" borderId="0" xfId="0" applyNumberFormat="1" applyFont="1" applyAlignment="1">
      <alignment horizontal="left"/>
    </xf>
    <xf numFmtId="0" fontId="10" fillId="0" borderId="0" xfId="0" applyFont="1" applyBorder="1"/>
    <xf numFmtId="0" fontId="94" fillId="0" borderId="0" xfId="0" applyFont="1" applyBorder="1"/>
    <xf numFmtId="0" fontId="10" fillId="0" borderId="0" xfId="0" applyFont="1" applyFill="1" applyBorder="1"/>
    <xf numFmtId="0" fontId="11" fillId="0" borderId="0" xfId="0" applyFont="1" applyAlignment="1">
      <alignment horizontal="center"/>
    </xf>
    <xf numFmtId="0" fontId="10" fillId="0" borderId="0" xfId="0" applyFont="1" applyFill="1" applyBorder="1" applyProtection="1">
      <protection locked="0"/>
    </xf>
    <xf numFmtId="0" fontId="96" fillId="0" borderId="0" xfId="0" applyFont="1"/>
    <xf numFmtId="0" fontId="97" fillId="0" borderId="0" xfId="0" applyFont="1"/>
    <xf numFmtId="14" fontId="96" fillId="0" borderId="0" xfId="0" applyNumberFormat="1" applyFont="1" applyBorder="1" applyAlignment="1">
      <alignment horizontal="left"/>
    </xf>
    <xf numFmtId="0" fontId="97" fillId="0" borderId="0" xfId="0" applyFont="1" applyBorder="1"/>
    <xf numFmtId="0" fontId="10" fillId="0" borderId="1" xfId="0" applyFont="1" applyBorder="1"/>
    <xf numFmtId="0" fontId="11" fillId="0" borderId="1" xfId="0" applyFont="1" applyBorder="1" applyAlignment="1">
      <alignment horizontal="center"/>
    </xf>
    <xf numFmtId="0" fontId="96" fillId="0" borderId="1" xfId="0" applyFont="1" applyBorder="1" applyAlignment="1">
      <alignment horizontal="center" vertical="center"/>
    </xf>
    <xf numFmtId="0" fontId="10" fillId="0" borderId="18" xfId="0" applyFont="1" applyFill="1" applyBorder="1" applyAlignment="1">
      <alignment horizontal="right" vertical="center" wrapText="1"/>
    </xf>
    <xf numFmtId="0" fontId="10" fillId="0" borderId="19" xfId="0" applyFont="1" applyFill="1" applyBorder="1" applyAlignment="1">
      <alignment vertical="center" wrapText="1"/>
    </xf>
    <xf numFmtId="0" fontId="94" fillId="0" borderId="19" xfId="0" applyFont="1" applyFill="1" applyBorder="1" applyAlignment="1">
      <alignment horizontal="center" vertical="center" wrapText="1"/>
    </xf>
    <xf numFmtId="0" fontId="94" fillId="0" borderId="20" xfId="0" applyFont="1" applyFill="1" applyBorder="1" applyAlignment="1">
      <alignment horizontal="center" vertical="center" wrapText="1"/>
    </xf>
    <xf numFmtId="0" fontId="10" fillId="0" borderId="102" xfId="0" applyFont="1" applyFill="1" applyBorder="1" applyAlignment="1">
      <alignment horizontal="center" vertical="center" wrapText="1"/>
    </xf>
    <xf numFmtId="169" fontId="10" fillId="37" borderId="0" xfId="20" applyFont="1" applyBorder="1"/>
    <xf numFmtId="169" fontId="10" fillId="37" borderId="79" xfId="20" applyFont="1" applyBorder="1"/>
    <xf numFmtId="0" fontId="10" fillId="0" borderId="102" xfId="0" applyFont="1" applyFill="1" applyBorder="1" applyAlignment="1">
      <alignment horizontal="right" vertical="center" wrapText="1"/>
    </xf>
    <xf numFmtId="0" fontId="97" fillId="0" borderId="0" xfId="0" applyFont="1" applyFill="1"/>
    <xf numFmtId="0" fontId="10" fillId="0" borderId="102" xfId="0" applyFont="1" applyBorder="1" applyAlignment="1">
      <alignment horizontal="right" vertical="center" wrapText="1"/>
    </xf>
    <xf numFmtId="0" fontId="10" fillId="2" borderId="102" xfId="0" applyFont="1" applyFill="1" applyBorder="1" applyAlignment="1">
      <alignment horizontal="right" vertical="center"/>
    </xf>
    <xf numFmtId="0" fontId="11" fillId="0" borderId="102" xfId="0" applyFont="1" applyFill="1" applyBorder="1" applyAlignment="1">
      <alignment horizontal="center" vertical="center" wrapText="1"/>
    </xf>
    <xf numFmtId="0" fontId="10" fillId="2" borderId="24" xfId="0" applyFont="1" applyFill="1" applyBorder="1" applyAlignment="1">
      <alignment horizontal="right" vertical="center"/>
    </xf>
    <xf numFmtId="193" fontId="10" fillId="2" borderId="25" xfId="0" applyNumberFormat="1" applyFont="1" applyFill="1" applyBorder="1" applyAlignment="1" applyProtection="1">
      <alignment vertical="center"/>
      <protection locked="0"/>
    </xf>
    <xf numFmtId="10" fontId="10" fillId="0" borderId="25" xfId="20641" applyNumberFormat="1" applyFont="1" applyFill="1" applyBorder="1" applyAlignment="1" applyProtection="1">
      <alignment vertical="center"/>
      <protection locked="0"/>
    </xf>
    <xf numFmtId="10" fontId="10" fillId="0" borderId="26" xfId="20641" applyNumberFormat="1" applyFont="1" applyFill="1" applyBorder="1" applyAlignment="1" applyProtection="1">
      <alignment vertical="center"/>
      <protection locked="0"/>
    </xf>
    <xf numFmtId="0" fontId="10" fillId="0" borderId="0" xfId="0" applyFont="1" applyAlignment="1">
      <alignment horizontal="right"/>
    </xf>
    <xf numFmtId="0" fontId="10" fillId="0" borderId="0" xfId="0" applyFont="1" applyAlignment="1">
      <alignment wrapText="1"/>
    </xf>
    <xf numFmtId="0" fontId="10" fillId="0" borderId="0" xfId="0" applyFont="1" applyFill="1" applyAlignment="1">
      <alignment wrapText="1"/>
    </xf>
    <xf numFmtId="193" fontId="94" fillId="0" borderId="0" xfId="0" applyNumberFormat="1" applyFont="1"/>
    <xf numFmtId="0" fontId="10" fillId="0" borderId="0" xfId="0" applyFont="1" applyFill="1" applyBorder="1" applyProtection="1"/>
    <xf numFmtId="0" fontId="11" fillId="0" borderId="0" xfId="0" applyFont="1" applyFill="1" applyBorder="1" applyAlignment="1" applyProtection="1">
      <alignment horizontal="center" vertical="center"/>
    </xf>
    <xf numFmtId="10" fontId="10" fillId="0" borderId="0" xfId="6" applyNumberFormat="1" applyFont="1" applyFill="1" applyBorder="1" applyProtection="1">
      <protection locked="0"/>
    </xf>
    <xf numFmtId="0" fontId="95" fillId="0" borderId="0" xfId="0" applyFont="1" applyFill="1" applyBorder="1" applyAlignment="1" applyProtection="1">
      <alignment horizontal="center"/>
      <protection locked="0"/>
    </xf>
    <xf numFmtId="0" fontId="11" fillId="0" borderId="18" xfId="0" applyFont="1" applyFill="1" applyBorder="1" applyAlignment="1" applyProtection="1">
      <alignment horizontal="center" vertical="center"/>
    </xf>
    <xf numFmtId="0" fontId="10" fillId="0" borderId="19" xfId="0" applyFont="1" applyFill="1" applyBorder="1" applyProtection="1"/>
    <xf numFmtId="0" fontId="10" fillId="0" borderId="21" xfId="0" applyFont="1" applyFill="1" applyBorder="1" applyAlignment="1" applyProtection="1">
      <alignment horizontal="left" indent="1"/>
    </xf>
    <xf numFmtId="0" fontId="11" fillId="0" borderId="8" xfId="0" applyFont="1" applyFill="1" applyBorder="1" applyAlignment="1" applyProtection="1">
      <alignment horizontal="center"/>
    </xf>
    <xf numFmtId="0" fontId="10" fillId="0" borderId="8" xfId="0" applyFont="1" applyFill="1" applyBorder="1" applyAlignment="1" applyProtection="1">
      <alignment horizontal="left" indent="1"/>
    </xf>
    <xf numFmtId="0" fontId="10" fillId="0" borderId="8" xfId="0" applyFont="1" applyFill="1" applyBorder="1" applyAlignment="1" applyProtection="1">
      <alignment horizontal="left" indent="2"/>
    </xf>
    <xf numFmtId="0" fontId="11" fillId="0" borderId="8" xfId="0" applyFont="1" applyFill="1" applyBorder="1" applyAlignment="1" applyProtection="1"/>
    <xf numFmtId="0" fontId="10" fillId="0" borderId="24" xfId="0" applyFont="1" applyFill="1" applyBorder="1" applyAlignment="1" applyProtection="1">
      <alignment horizontal="left" indent="1"/>
    </xf>
    <xf numFmtId="0" fontId="11" fillId="0" borderId="27" xfId="0" applyFont="1" applyFill="1" applyBorder="1" applyAlignment="1" applyProtection="1"/>
    <xf numFmtId="0" fontId="99" fillId="0" borderId="0" xfId="0" applyFont="1" applyAlignment="1">
      <alignment vertical="center"/>
    </xf>
    <xf numFmtId="0" fontId="100" fillId="0" borderId="0" xfId="0" applyFont="1"/>
    <xf numFmtId="0" fontId="97" fillId="0" borderId="0" xfId="0" applyFont="1" applyAlignment="1">
      <alignment horizontal="left" indent="1"/>
    </xf>
    <xf numFmtId="0" fontId="100" fillId="0" borderId="0" xfId="0" applyFont="1" applyAlignment="1">
      <alignment horizontal="left" indent="1"/>
    </xf>
    <xf numFmtId="0" fontId="100" fillId="0" borderId="0" xfId="0" applyFont="1" applyBorder="1"/>
    <xf numFmtId="0" fontId="94" fillId="0" borderId="1" xfId="0" applyFont="1" applyBorder="1"/>
    <xf numFmtId="0" fontId="96" fillId="0" borderId="1" xfId="0" applyFont="1" applyBorder="1" applyAlignment="1">
      <alignment horizontal="center"/>
    </xf>
    <xf numFmtId="0" fontId="94" fillId="0" borderId="76" xfId="0" applyFont="1" applyBorder="1" applyAlignment="1">
      <alignment vertical="center" wrapText="1"/>
    </xf>
    <xf numFmtId="0" fontId="96" fillId="0" borderId="7" xfId="0" applyFont="1" applyBorder="1" applyAlignment="1">
      <alignment vertical="center" wrapText="1"/>
    </xf>
    <xf numFmtId="14" fontId="10" fillId="3" borderId="86" xfId="8" quotePrefix="1" applyNumberFormat="1" applyFont="1" applyFill="1" applyBorder="1" applyAlignment="1" applyProtection="1">
      <alignment horizontal="left" vertical="center" wrapText="1" indent="2"/>
      <protection locked="0"/>
    </xf>
    <xf numFmtId="14" fontId="10" fillId="3" borderId="86" xfId="8" quotePrefix="1" applyNumberFormat="1" applyFont="1" applyFill="1" applyBorder="1" applyAlignment="1" applyProtection="1">
      <alignment horizontal="left" vertical="center" wrapText="1" indent="3"/>
      <protection locked="0"/>
    </xf>
    <xf numFmtId="0" fontId="94" fillId="0" borderId="0" xfId="0" applyFont="1" applyAlignment="1">
      <alignment wrapText="1"/>
    </xf>
    <xf numFmtId="0" fontId="94" fillId="0" borderId="0" xfId="0" applyFont="1" applyFill="1" applyBorder="1" applyAlignment="1">
      <alignment wrapText="1"/>
    </xf>
    <xf numFmtId="0" fontId="95" fillId="0" borderId="1" xfId="0" applyFont="1" applyFill="1" applyBorder="1" applyAlignment="1">
      <alignment horizontal="center"/>
    </xf>
    <xf numFmtId="0" fontId="94" fillId="0" borderId="7" xfId="0" applyFont="1" applyBorder="1" applyAlignment="1">
      <alignment horizontal="center" vertical="center" wrapText="1"/>
    </xf>
    <xf numFmtId="0" fontId="94" fillId="0" borderId="71" xfId="0" applyFont="1" applyBorder="1" applyAlignment="1">
      <alignment horizontal="center" vertical="center" wrapText="1"/>
    </xf>
    <xf numFmtId="0" fontId="94" fillId="0" borderId="102" xfId="0" applyFont="1" applyBorder="1" applyAlignment="1">
      <alignment horizontal="center" vertical="center" wrapText="1"/>
    </xf>
    <xf numFmtId="0" fontId="94" fillId="0" borderId="86" xfId="0" applyFont="1" applyBorder="1" applyAlignment="1">
      <alignment vertical="center" wrapText="1"/>
    </xf>
    <xf numFmtId="3" fontId="94" fillId="36" borderId="86" xfId="0" applyNumberFormat="1" applyFont="1" applyFill="1" applyBorder="1" applyAlignment="1">
      <alignment vertical="center" wrapText="1"/>
    </xf>
    <xf numFmtId="3" fontId="94" fillId="36" borderId="100" xfId="0" applyNumberFormat="1" applyFont="1" applyFill="1" applyBorder="1" applyAlignment="1">
      <alignment vertical="center" wrapText="1"/>
    </xf>
    <xf numFmtId="0" fontId="94" fillId="0" borderId="86" xfId="0" applyFont="1" applyFill="1" applyBorder="1" applyAlignment="1">
      <alignment horizontal="left" vertical="center" wrapText="1" indent="2"/>
    </xf>
    <xf numFmtId="0" fontId="94" fillId="0" borderId="102" xfId="0" applyFont="1" applyFill="1" applyBorder="1" applyAlignment="1">
      <alignment horizontal="center" vertical="center" wrapText="1"/>
    </xf>
    <xf numFmtId="0" fontId="94" fillId="0" borderId="86" xfId="0" applyFont="1" applyFill="1" applyBorder="1" applyAlignment="1">
      <alignment vertical="center" wrapText="1"/>
    </xf>
    <xf numFmtId="0" fontId="94" fillId="0" borderId="24" xfId="0" applyFont="1" applyBorder="1" applyAlignment="1">
      <alignment horizontal="center" vertical="center" wrapText="1"/>
    </xf>
    <xf numFmtId="0" fontId="94" fillId="0" borderId="25" xfId="0" applyFont="1" applyBorder="1" applyAlignment="1">
      <alignment vertical="center" wrapText="1"/>
    </xf>
    <xf numFmtId="0" fontId="94" fillId="0" borderId="23" xfId="0" applyFont="1" applyBorder="1" applyAlignment="1"/>
    <xf numFmtId="0" fontId="94" fillId="0" borderId="42" xfId="0" applyFont="1" applyBorder="1" applyAlignment="1"/>
    <xf numFmtId="0" fontId="10" fillId="0" borderId="0" xfId="0" applyFont="1" applyBorder="1" applyAlignment="1">
      <alignment horizontal="left" wrapText="1"/>
    </xf>
    <xf numFmtId="0" fontId="11" fillId="0" borderId="0" xfId="0" applyFont="1" applyFill="1" applyBorder="1" applyAlignment="1">
      <alignment horizontal="center" vertical="center" wrapText="1"/>
    </xf>
    <xf numFmtId="0" fontId="10" fillId="0" borderId="0" xfId="0" applyFont="1" applyBorder="1" applyAlignment="1">
      <alignment horizontal="right" wrapText="1"/>
    </xf>
    <xf numFmtId="0" fontId="10" fillId="0" borderId="18" xfId="0" applyFont="1" applyBorder="1"/>
    <xf numFmtId="0" fontId="10" fillId="0" borderId="102" xfId="0" applyFont="1" applyBorder="1" applyAlignment="1">
      <alignment vertical="center"/>
    </xf>
    <xf numFmtId="0" fontId="10" fillId="0" borderId="87" xfId="0" applyFont="1" applyBorder="1" applyAlignment="1">
      <alignment wrapText="1"/>
    </xf>
    <xf numFmtId="0" fontId="10" fillId="0" borderId="21" xfId="0" applyFont="1" applyBorder="1" applyAlignment="1">
      <alignment vertical="center"/>
    </xf>
    <xf numFmtId="0" fontId="10" fillId="0" borderId="8" xfId="0" applyFont="1" applyBorder="1" applyAlignment="1">
      <alignment wrapText="1"/>
    </xf>
    <xf numFmtId="0" fontId="10" fillId="0" borderId="23" xfId="0" applyFont="1" applyBorder="1" applyAlignment="1"/>
    <xf numFmtId="0" fontId="10" fillId="0" borderId="23" xfId="0" applyFont="1" applyBorder="1" applyAlignment="1">
      <alignment wrapText="1"/>
    </xf>
    <xf numFmtId="0" fontId="10" fillId="0" borderId="87" xfId="0" applyFont="1" applyBorder="1" applyAlignment="1">
      <alignment vertical="top" wrapText="1"/>
    </xf>
    <xf numFmtId="0" fontId="10" fillId="0" borderId="94" xfId="0" applyFont="1" applyBorder="1" applyAlignment="1">
      <alignment vertical="center"/>
    </xf>
    <xf numFmtId="0" fontId="10" fillId="0" borderId="82" xfId="0" applyFont="1" applyBorder="1" applyAlignment="1">
      <alignment wrapText="1"/>
    </xf>
    <xf numFmtId="0" fontId="10" fillId="0" borderId="24" xfId="0" applyFont="1" applyBorder="1"/>
    <xf numFmtId="0" fontId="10" fillId="0" borderId="27" xfId="0" applyFont="1" applyBorder="1" applyAlignment="1">
      <alignment wrapText="1"/>
    </xf>
    <xf numFmtId="14" fontId="94" fillId="0" borderId="0" xfId="0" applyNumberFormat="1" applyFont="1" applyFill="1" applyAlignment="1">
      <alignment horizontal="left"/>
    </xf>
    <xf numFmtId="0" fontId="96" fillId="0" borderId="0" xfId="0" applyFont="1" applyFill="1" applyAlignment="1">
      <alignment horizontal="center"/>
    </xf>
    <xf numFmtId="0" fontId="99" fillId="3" borderId="98" xfId="0" applyFont="1" applyFill="1" applyBorder="1" applyAlignment="1">
      <alignment horizontal="left"/>
    </xf>
    <xf numFmtId="0" fontId="99" fillId="3" borderId="99" xfId="0" applyFont="1" applyFill="1" applyBorder="1" applyAlignment="1">
      <alignment horizontal="left"/>
    </xf>
    <xf numFmtId="0" fontId="94" fillId="0" borderId="86" xfId="0" applyFont="1" applyFill="1" applyBorder="1" applyAlignment="1">
      <alignment horizontal="center" vertical="center" wrapText="1"/>
    </xf>
    <xf numFmtId="0" fontId="94" fillId="0" borderId="100" xfId="0" applyFont="1" applyFill="1" applyBorder="1" applyAlignment="1">
      <alignment horizontal="center" vertical="center" wrapText="1"/>
    </xf>
    <xf numFmtId="0" fontId="96" fillId="3" borderId="101" xfId="0" applyFont="1" applyFill="1" applyBorder="1" applyAlignment="1">
      <alignment vertical="center"/>
    </xf>
    <xf numFmtId="0" fontId="94" fillId="3" borderId="84" xfId="0" applyFont="1" applyFill="1" applyBorder="1" applyAlignment="1">
      <alignment vertical="center"/>
    </xf>
    <xf numFmtId="0" fontId="94" fillId="3" borderId="23" xfId="0" applyFont="1" applyFill="1" applyBorder="1" applyAlignment="1">
      <alignment vertical="center"/>
    </xf>
    <xf numFmtId="0" fontId="94" fillId="0" borderId="76" xfId="0" applyFont="1" applyFill="1" applyBorder="1" applyAlignment="1">
      <alignment horizontal="center" vertical="center"/>
    </xf>
    <xf numFmtId="0" fontId="94" fillId="0" borderId="7" xfId="0" applyFont="1" applyFill="1" applyBorder="1" applyAlignment="1">
      <alignment vertical="center"/>
    </xf>
    <xf numFmtId="0" fontId="94" fillId="0" borderId="102" xfId="0" applyFont="1" applyFill="1" applyBorder="1" applyAlignment="1">
      <alignment horizontal="center" vertical="center"/>
    </xf>
    <xf numFmtId="0" fontId="94" fillId="0" borderId="86" xfId="0" applyFont="1" applyFill="1" applyBorder="1" applyAlignment="1">
      <alignment vertical="center"/>
    </xf>
    <xf numFmtId="0" fontId="96" fillId="0" borderId="86" xfId="0" applyFont="1" applyFill="1" applyBorder="1" applyAlignment="1">
      <alignment vertical="center"/>
    </xf>
    <xf numFmtId="0" fontId="96" fillId="0" borderId="25" xfId="0" applyFont="1" applyFill="1" applyBorder="1" applyAlignment="1">
      <alignment vertical="center"/>
    </xf>
    <xf numFmtId="0" fontId="94" fillId="3" borderId="70" xfId="0" applyFont="1" applyFill="1" applyBorder="1" applyAlignment="1">
      <alignment horizontal="center" vertical="center"/>
    </xf>
    <xf numFmtId="0" fontId="94" fillId="3" borderId="0" xfId="0" applyFont="1" applyFill="1" applyBorder="1" applyAlignment="1">
      <alignment vertical="center"/>
    </xf>
    <xf numFmtId="0" fontId="94" fillId="0" borderId="18" xfId="0" applyFont="1" applyFill="1" applyBorder="1" applyAlignment="1">
      <alignment horizontal="center" vertical="center"/>
    </xf>
    <xf numFmtId="0" fontId="94" fillId="0" borderId="19" xfId="0" applyFont="1" applyFill="1" applyBorder="1" applyAlignment="1">
      <alignment vertical="center"/>
    </xf>
    <xf numFmtId="0" fontId="94" fillId="0" borderId="94" xfId="0" applyFont="1" applyFill="1" applyBorder="1" applyAlignment="1">
      <alignment horizontal="center" vertical="center"/>
    </xf>
    <xf numFmtId="0" fontId="94" fillId="0" borderId="81" xfId="0" applyFont="1" applyFill="1" applyBorder="1" applyAlignment="1">
      <alignment vertical="center"/>
    </xf>
    <xf numFmtId="0" fontId="94" fillId="0" borderId="95" xfId="0" applyFont="1" applyFill="1" applyBorder="1" applyAlignment="1">
      <alignment horizontal="center" vertical="center"/>
    </xf>
    <xf numFmtId="0" fontId="94" fillId="0" borderId="83" xfId="0" applyFont="1" applyFill="1" applyBorder="1" applyAlignment="1">
      <alignment vertical="center"/>
    </xf>
    <xf numFmtId="169" fontId="10" fillId="37" borderId="60" xfId="20" applyFont="1" applyBorder="1"/>
    <xf numFmtId="169" fontId="10" fillId="37" borderId="27" xfId="20" applyFont="1" applyBorder="1"/>
    <xf numFmtId="169" fontId="10" fillId="37" borderId="97" xfId="20" applyFont="1" applyBorder="1"/>
    <xf numFmtId="169" fontId="10" fillId="37" borderId="88" xfId="20" applyFont="1" applyBorder="1"/>
    <xf numFmtId="169" fontId="10" fillId="37" borderId="33" xfId="20" applyFont="1" applyBorder="1"/>
    <xf numFmtId="3" fontId="10" fillId="37" borderId="0" xfId="20" applyNumberFormat="1" applyFont="1" applyBorder="1"/>
    <xf numFmtId="3" fontId="94" fillId="0" borderId="58" xfId="0" applyNumberFormat="1" applyFont="1" applyFill="1" applyBorder="1" applyAlignment="1">
      <alignment vertical="center"/>
    </xf>
    <xf numFmtId="3" fontId="94" fillId="0" borderId="71" xfId="0" applyNumberFormat="1" applyFont="1" applyFill="1" applyBorder="1" applyAlignment="1">
      <alignment vertical="center"/>
    </xf>
    <xf numFmtId="3" fontId="94" fillId="3" borderId="84" xfId="0" applyNumberFormat="1" applyFont="1" applyFill="1" applyBorder="1" applyAlignment="1">
      <alignment vertical="center"/>
    </xf>
    <xf numFmtId="3" fontId="94" fillId="3" borderId="23" xfId="0" applyNumberFormat="1" applyFont="1" applyFill="1" applyBorder="1" applyAlignment="1">
      <alignment vertical="center"/>
    </xf>
    <xf numFmtId="3" fontId="94" fillId="0" borderId="86" xfId="0" applyNumberFormat="1" applyFont="1" applyFill="1" applyBorder="1" applyAlignment="1">
      <alignment vertical="center"/>
    </xf>
    <xf numFmtId="3" fontId="94" fillId="0" borderId="87" xfId="0" applyNumberFormat="1" applyFont="1" applyFill="1" applyBorder="1" applyAlignment="1">
      <alignment vertical="center"/>
    </xf>
    <xf numFmtId="3" fontId="94" fillId="0" borderId="100" xfId="0" applyNumberFormat="1" applyFont="1" applyFill="1" applyBorder="1" applyAlignment="1">
      <alignment vertical="center"/>
    </xf>
    <xf numFmtId="3" fontId="94" fillId="0" borderId="25" xfId="0" applyNumberFormat="1" applyFont="1" applyFill="1" applyBorder="1" applyAlignment="1">
      <alignment vertical="center"/>
    </xf>
    <xf numFmtId="3" fontId="94" fillId="0" borderId="27" xfId="0" applyNumberFormat="1" applyFont="1" applyFill="1" applyBorder="1" applyAlignment="1">
      <alignment vertical="center"/>
    </xf>
    <xf numFmtId="3" fontId="94" fillId="0" borderId="26" xfId="0" applyNumberFormat="1" applyFont="1" applyFill="1" applyBorder="1" applyAlignment="1">
      <alignment vertical="center"/>
    </xf>
    <xf numFmtId="10" fontId="94" fillId="0" borderId="0" xfId="0" applyNumberFormat="1" applyFont="1"/>
    <xf numFmtId="0" fontId="94" fillId="0" borderId="67" xfId="0" applyFont="1" applyFill="1" applyBorder="1" applyAlignment="1">
      <alignment horizontal="center" vertical="center" wrapText="1"/>
    </xf>
    <xf numFmtId="0" fontId="10" fillId="0" borderId="0" xfId="11" applyFont="1" applyFill="1" applyBorder="1" applyAlignment="1" applyProtection="1"/>
    <xf numFmtId="14" fontId="10" fillId="0" borderId="0" xfId="11" applyNumberFormat="1" applyFont="1" applyFill="1" applyBorder="1" applyAlignment="1" applyProtection="1">
      <alignment horizontal="left"/>
    </xf>
    <xf numFmtId="0" fontId="11" fillId="0" borderId="0" xfId="11" applyFont="1" applyFill="1" applyBorder="1" applyAlignment="1" applyProtection="1"/>
    <xf numFmtId="0" fontId="11" fillId="0" borderId="0" xfId="11" applyFont="1" applyFill="1" applyBorder="1" applyAlignment="1" applyProtection="1">
      <alignment horizontal="center"/>
    </xf>
    <xf numFmtId="0" fontId="95" fillId="0" borderId="0" xfId="0" applyFont="1" applyFill="1" applyBorder="1" applyAlignment="1" applyProtection="1">
      <alignment horizontal="right"/>
      <protection locked="0"/>
    </xf>
    <xf numFmtId="0" fontId="94" fillId="0" borderId="4" xfId="0" applyFont="1" applyFill="1" applyBorder="1" applyAlignment="1">
      <alignment horizontal="center" vertical="center" wrapText="1"/>
    </xf>
    <xf numFmtId="0" fontId="94" fillId="0" borderId="5" xfId="0" applyFont="1" applyFill="1" applyBorder="1" applyAlignment="1">
      <alignment horizontal="center" vertical="center" wrapText="1"/>
    </xf>
    <xf numFmtId="0" fontId="94" fillId="0" borderId="6" xfId="0" applyFont="1" applyFill="1" applyBorder="1" applyAlignment="1">
      <alignment horizontal="center" vertical="center" wrapText="1"/>
    </xf>
    <xf numFmtId="0" fontId="94" fillId="0" borderId="21" xfId="0" applyFont="1" applyBorder="1" applyAlignment="1">
      <alignment horizontal="center"/>
    </xf>
    <xf numFmtId="0" fontId="94" fillId="0" borderId="35" xfId="0" applyFont="1" applyBorder="1" applyAlignment="1">
      <alignment wrapText="1"/>
    </xf>
    <xf numFmtId="167" fontId="94" fillId="0" borderId="68" xfId="0" applyNumberFormat="1" applyFont="1" applyBorder="1" applyAlignment="1">
      <alignment horizontal="center"/>
    </xf>
    <xf numFmtId="167" fontId="97" fillId="0" borderId="0" xfId="0" applyNumberFormat="1" applyFont="1" applyBorder="1" applyAlignment="1">
      <alignment horizontal="center"/>
    </xf>
    <xf numFmtId="0" fontId="94" fillId="0" borderId="11" xfId="0" applyFont="1" applyBorder="1" applyAlignment="1">
      <alignment wrapText="1"/>
    </xf>
    <xf numFmtId="167" fontId="94" fillId="0" borderId="66" xfId="0" applyNumberFormat="1" applyFont="1" applyBorder="1" applyAlignment="1">
      <alignment horizontal="center"/>
    </xf>
    <xf numFmtId="167" fontId="99" fillId="0" borderId="66" xfId="0" applyNumberFormat="1" applyFont="1" applyBorder="1" applyAlignment="1">
      <alignment horizontal="center"/>
    </xf>
    <xf numFmtId="167" fontId="101" fillId="0" borderId="0" xfId="0" applyNumberFormat="1" applyFont="1" applyBorder="1" applyAlignment="1">
      <alignment horizontal="center"/>
    </xf>
    <xf numFmtId="0" fontId="99" fillId="0" borderId="11" xfId="0" applyFont="1" applyBorder="1" applyAlignment="1">
      <alignment wrapText="1"/>
    </xf>
    <xf numFmtId="0" fontId="99" fillId="0" borderId="11" xfId="0" applyFont="1" applyBorder="1" applyAlignment="1">
      <alignment horizontal="right" wrapText="1"/>
    </xf>
    <xf numFmtId="0" fontId="94" fillId="0" borderId="12" xfId="0" applyFont="1" applyBorder="1" applyAlignment="1">
      <alignment wrapText="1"/>
    </xf>
    <xf numFmtId="167" fontId="94" fillId="0" borderId="69" xfId="0" applyNumberFormat="1" applyFont="1" applyBorder="1" applyAlignment="1">
      <alignment horizontal="center"/>
    </xf>
    <xf numFmtId="0" fontId="96" fillId="36" borderId="15" xfId="0" applyFont="1" applyFill="1" applyBorder="1" applyAlignment="1">
      <alignment wrapText="1"/>
    </xf>
    <xf numFmtId="167" fontId="96" fillId="36" borderId="61" xfId="0" applyNumberFormat="1" applyFont="1" applyFill="1" applyBorder="1" applyAlignment="1">
      <alignment horizontal="center"/>
    </xf>
    <xf numFmtId="167" fontId="102" fillId="0" borderId="0" xfId="0" applyNumberFormat="1" applyFont="1" applyFill="1" applyBorder="1" applyAlignment="1">
      <alignment horizontal="center"/>
    </xf>
    <xf numFmtId="167" fontId="94" fillId="0" borderId="65" xfId="0" applyNumberFormat="1" applyFont="1" applyBorder="1" applyAlignment="1">
      <alignment horizontal="center"/>
    </xf>
    <xf numFmtId="0" fontId="99" fillId="0" borderId="12" xfId="0" applyFont="1" applyBorder="1" applyAlignment="1">
      <alignment horizontal="right" wrapText="1"/>
    </xf>
    <xf numFmtId="0" fontId="94" fillId="0" borderId="24" xfId="0" applyFont="1" applyBorder="1" applyAlignment="1">
      <alignment horizontal="center"/>
    </xf>
    <xf numFmtId="0" fontId="96" fillId="36" borderId="62" xfId="0" applyFont="1" applyFill="1" applyBorder="1" applyAlignment="1">
      <alignment wrapText="1"/>
    </xf>
    <xf numFmtId="167" fontId="96" fillId="36" borderId="64" xfId="0" applyNumberFormat="1" applyFont="1" applyFill="1" applyBorder="1" applyAlignment="1">
      <alignment horizontal="center"/>
    </xf>
    <xf numFmtId="0" fontId="10" fillId="0" borderId="1" xfId="11" applyFont="1" applyFill="1" applyBorder="1" applyAlignment="1" applyProtection="1"/>
    <xf numFmtId="0" fontId="11" fillId="0" borderId="1" xfId="11" applyFont="1" applyFill="1" applyBorder="1" applyAlignment="1" applyProtection="1">
      <alignment horizontal="left" vertical="center"/>
    </xf>
    <xf numFmtId="0" fontId="10" fillId="0" borderId="0" xfId="11" applyFont="1" applyFill="1" applyBorder="1" applyAlignment="1" applyProtection="1">
      <alignment horizontal="left"/>
    </xf>
    <xf numFmtId="0" fontId="95" fillId="0" borderId="0" xfId="11" applyFont="1" applyFill="1" applyBorder="1" applyAlignment="1" applyProtection="1">
      <alignment horizontal="right"/>
    </xf>
    <xf numFmtId="0" fontId="10" fillId="0" borderId="18" xfId="11" applyFont="1" applyFill="1" applyBorder="1" applyAlignment="1" applyProtection="1">
      <alignment vertical="center"/>
    </xf>
    <xf numFmtId="0" fontId="10" fillId="0" borderId="19" xfId="11" applyFont="1" applyFill="1" applyBorder="1" applyAlignment="1" applyProtection="1">
      <alignment vertical="center"/>
    </xf>
    <xf numFmtId="0" fontId="11" fillId="0" borderId="19" xfId="11" applyFont="1" applyFill="1" applyBorder="1" applyAlignment="1" applyProtection="1">
      <alignment horizontal="center" vertical="center"/>
    </xf>
    <xf numFmtId="0" fontId="11" fillId="0" borderId="20" xfId="11" applyFont="1" applyFill="1" applyBorder="1" applyAlignment="1" applyProtection="1">
      <alignment horizontal="center" vertical="center"/>
    </xf>
    <xf numFmtId="0" fontId="10" fillId="0" borderId="0" xfId="11" applyFont="1" applyFill="1" applyBorder="1" applyAlignment="1" applyProtection="1">
      <alignment vertical="center"/>
    </xf>
    <xf numFmtId="0" fontId="97" fillId="0" borderId="102" xfId="0" applyFont="1" applyBorder="1"/>
    <xf numFmtId="0" fontId="94" fillId="0" borderId="7" xfId="0" applyFont="1" applyFill="1" applyBorder="1" applyAlignment="1">
      <alignment horizontal="center" vertical="center" wrapText="1"/>
    </xf>
    <xf numFmtId="0" fontId="94" fillId="0" borderId="71" xfId="0" applyFont="1" applyFill="1" applyBorder="1" applyAlignment="1">
      <alignment horizontal="center" vertical="center" wrapText="1"/>
    </xf>
    <xf numFmtId="0" fontId="97" fillId="0" borderId="102" xfId="0" applyFont="1" applyBorder="1" applyAlignment="1">
      <alignment horizontal="center"/>
    </xf>
    <xf numFmtId="0" fontId="94" fillId="0" borderId="85" xfId="0" applyFont="1" applyBorder="1" applyAlignment="1">
      <alignment vertical="center" wrapText="1"/>
    </xf>
    <xf numFmtId="167" fontId="94" fillId="0" borderId="86" xfId="0" applyNumberFormat="1" applyFont="1" applyBorder="1" applyAlignment="1">
      <alignment horizontal="center" vertical="center"/>
    </xf>
    <xf numFmtId="167" fontId="99" fillId="0" borderId="86" xfId="0" applyNumberFormat="1" applyFont="1" applyBorder="1" applyAlignment="1">
      <alignment horizontal="center" vertical="center"/>
    </xf>
    <xf numFmtId="0" fontId="99" fillId="0" borderId="85" xfId="0" applyFont="1" applyBorder="1" applyAlignment="1">
      <alignment vertical="center" wrapText="1"/>
    </xf>
    <xf numFmtId="167" fontId="97" fillId="0" borderId="0" xfId="0" applyNumberFormat="1" applyFont="1"/>
    <xf numFmtId="0" fontId="97" fillId="0" borderId="24" xfId="0" applyFont="1" applyBorder="1"/>
    <xf numFmtId="0" fontId="96" fillId="36" borderId="103" xfId="0" applyFont="1" applyFill="1" applyBorder="1" applyAlignment="1">
      <alignment vertical="center" wrapText="1"/>
    </xf>
    <xf numFmtId="167" fontId="96" fillId="36" borderId="25" xfId="0" applyNumberFormat="1" applyFont="1" applyFill="1" applyBorder="1" applyAlignment="1">
      <alignment horizontal="center" vertical="center"/>
    </xf>
    <xf numFmtId="167" fontId="96" fillId="36" borderId="26" xfId="0" applyNumberFormat="1" applyFont="1" applyFill="1" applyBorder="1" applyAlignment="1">
      <alignment horizontal="center" vertical="center"/>
    </xf>
    <xf numFmtId="0" fontId="94" fillId="0" borderId="0" xfId="0" applyFont="1" applyAlignment="1">
      <alignment vertical="center"/>
    </xf>
    <xf numFmtId="0" fontId="11" fillId="0" borderId="0" xfId="11" applyFont="1" applyFill="1" applyBorder="1" applyAlignment="1" applyProtection="1">
      <alignment horizontal="center" vertical="center" wrapText="1"/>
    </xf>
    <xf numFmtId="0" fontId="97" fillId="0" borderId="18" xfId="0" applyFont="1" applyBorder="1" applyAlignment="1">
      <alignment horizontal="center" vertical="center"/>
    </xf>
    <xf numFmtId="0" fontId="96" fillId="36" borderId="30" xfId="0" applyFont="1" applyFill="1" applyBorder="1" applyAlignment="1">
      <alignment wrapText="1"/>
    </xf>
    <xf numFmtId="0" fontId="94" fillId="0" borderId="21" xfId="0" applyFont="1" applyBorder="1" applyAlignment="1">
      <alignment horizontal="center" vertical="center"/>
    </xf>
    <xf numFmtId="0" fontId="94" fillId="0" borderId="9" xfId="0" applyFont="1" applyFill="1" applyBorder="1" applyAlignment="1"/>
    <xf numFmtId="0" fontId="97" fillId="0" borderId="0" xfId="0" applyFont="1" applyAlignment="1"/>
    <xf numFmtId="0" fontId="94" fillId="0" borderId="21" xfId="0" applyFont="1" applyBorder="1" applyAlignment="1">
      <alignment horizontal="center" vertical="center" wrapText="1"/>
    </xf>
    <xf numFmtId="0" fontId="94" fillId="0" borderId="9" xfId="0" applyFont="1" applyFill="1" applyBorder="1" applyAlignment="1">
      <alignment vertical="center" wrapText="1"/>
    </xf>
    <xf numFmtId="0" fontId="97" fillId="0" borderId="0" xfId="0" applyFont="1" applyAlignment="1">
      <alignment wrapText="1"/>
    </xf>
    <xf numFmtId="0" fontId="96" fillId="36" borderId="9" xfId="0" applyFont="1" applyFill="1" applyBorder="1" applyAlignment="1">
      <alignment wrapText="1"/>
    </xf>
    <xf numFmtId="0" fontId="94" fillId="0" borderId="9" xfId="0" applyFont="1" applyFill="1" applyBorder="1" applyAlignment="1">
      <alignment vertical="center"/>
    </xf>
    <xf numFmtId="0" fontId="94" fillId="0" borderId="9" xfId="0" applyFont="1" applyBorder="1" applyAlignment="1">
      <alignment wrapText="1"/>
    </xf>
    <xf numFmtId="0" fontId="96" fillId="36" borderId="75" xfId="0" applyFont="1" applyFill="1" applyBorder="1" applyAlignment="1">
      <alignment wrapText="1"/>
    </xf>
    <xf numFmtId="0" fontId="94" fillId="0" borderId="0" xfId="0" applyFont="1" applyAlignment="1">
      <alignment horizontal="center" vertical="center"/>
    </xf>
    <xf numFmtId="0" fontId="96" fillId="0" borderId="0" xfId="0" applyFont="1" applyAlignment="1">
      <alignment horizontal="center"/>
    </xf>
    <xf numFmtId="0" fontId="10" fillId="0" borderId="18" xfId="9" applyFont="1" applyFill="1" applyBorder="1" applyAlignment="1" applyProtection="1">
      <alignment horizontal="center" vertical="center"/>
      <protection locked="0"/>
    </xf>
    <xf numFmtId="0" fontId="11" fillId="3" borderId="5" xfId="9" applyFont="1" applyFill="1" applyBorder="1" applyAlignment="1" applyProtection="1">
      <alignment horizontal="center" vertical="center" wrapText="1"/>
      <protection locked="0"/>
    </xf>
    <xf numFmtId="164" fontId="10" fillId="3" borderId="20" xfId="2" applyNumberFormat="1" applyFont="1" applyFill="1" applyBorder="1" applyAlignment="1" applyProtection="1">
      <alignment horizontal="center" vertical="center"/>
      <protection locked="0"/>
    </xf>
    <xf numFmtId="0" fontId="10" fillId="0" borderId="21" xfId="9" applyFont="1" applyFill="1" applyBorder="1" applyAlignment="1" applyProtection="1">
      <alignment horizontal="center" vertical="center"/>
      <protection locked="0"/>
    </xf>
    <xf numFmtId="0" fontId="96" fillId="36" borderId="3" xfId="0" applyFont="1" applyFill="1" applyBorder="1" applyAlignment="1">
      <alignment horizontal="left" vertical="top" wrapText="1"/>
    </xf>
    <xf numFmtId="0" fontId="10" fillId="3" borderId="7" xfId="13" applyFont="1" applyFill="1" applyBorder="1" applyAlignment="1" applyProtection="1">
      <alignment vertical="center" wrapText="1"/>
      <protection locked="0"/>
    </xf>
    <xf numFmtId="0" fontId="10" fillId="3" borderId="3" xfId="13" applyFont="1" applyFill="1" applyBorder="1" applyAlignment="1" applyProtection="1">
      <alignment vertical="center" wrapText="1"/>
      <protection locked="0"/>
    </xf>
    <xf numFmtId="0" fontId="10" fillId="3" borderId="2" xfId="13" applyFont="1" applyFill="1" applyBorder="1" applyAlignment="1" applyProtection="1">
      <alignment vertical="center" wrapText="1"/>
      <protection locked="0"/>
    </xf>
    <xf numFmtId="0" fontId="10" fillId="3" borderId="7" xfId="13" applyFont="1" applyFill="1" applyBorder="1" applyAlignment="1" applyProtection="1">
      <alignment horizontal="left" vertical="center" wrapText="1"/>
      <protection locked="0"/>
    </xf>
    <xf numFmtId="0" fontId="10" fillId="3" borderId="3" xfId="13" applyFont="1" applyFill="1" applyBorder="1" applyAlignment="1" applyProtection="1">
      <alignment horizontal="left" vertical="center" wrapText="1"/>
      <protection locked="0"/>
    </xf>
    <xf numFmtId="0" fontId="10" fillId="3" borderId="3" xfId="9" applyFont="1" applyFill="1" applyBorder="1" applyAlignment="1" applyProtection="1">
      <alignment horizontal="left" vertical="center" wrapText="1"/>
      <protection locked="0"/>
    </xf>
    <xf numFmtId="0" fontId="10" fillId="0" borderId="3" xfId="13" applyFont="1" applyBorder="1" applyAlignment="1" applyProtection="1">
      <alignment horizontal="left" vertical="center" wrapText="1"/>
      <protection locked="0"/>
    </xf>
    <xf numFmtId="0" fontId="10" fillId="0" borderId="0" xfId="13" applyFont="1" applyBorder="1" applyAlignment="1" applyProtection="1">
      <alignment wrapText="1"/>
      <protection locked="0"/>
    </xf>
    <xf numFmtId="0" fontId="10" fillId="0" borderId="3" xfId="13" applyFont="1" applyFill="1" applyBorder="1" applyAlignment="1" applyProtection="1">
      <alignment horizontal="left" vertical="center" wrapText="1"/>
      <protection locked="0"/>
    </xf>
    <xf numFmtId="1" fontId="11" fillId="36" borderId="3" xfId="2" applyNumberFormat="1" applyFont="1" applyFill="1" applyBorder="1" applyAlignment="1" applyProtection="1">
      <alignment horizontal="left" vertical="top" wrapText="1"/>
    </xf>
    <xf numFmtId="0" fontId="10" fillId="0" borderId="21" xfId="9" applyFont="1" applyFill="1" applyBorder="1" applyAlignment="1" applyProtection="1">
      <alignment horizontal="center" vertical="center" wrapText="1"/>
      <protection locked="0"/>
    </xf>
    <xf numFmtId="0" fontId="11" fillId="3" borderId="3" xfId="13" applyFont="1" applyFill="1" applyBorder="1" applyAlignment="1" applyProtection="1">
      <alignment vertical="center" wrapText="1"/>
      <protection locked="0"/>
    </xf>
    <xf numFmtId="0" fontId="10" fillId="3" borderId="3" xfId="13" applyFont="1" applyFill="1" applyBorder="1" applyAlignment="1" applyProtection="1">
      <alignment horizontal="left" vertical="center" wrapText="1" indent="3"/>
      <protection locked="0"/>
    </xf>
    <xf numFmtId="0" fontId="11" fillId="36" borderId="3" xfId="13" applyFont="1" applyFill="1" applyBorder="1" applyAlignment="1" applyProtection="1">
      <alignment vertical="center" wrapText="1"/>
      <protection locked="0"/>
    </xf>
    <xf numFmtId="0" fontId="10" fillId="0" borderId="24" xfId="9" applyFont="1" applyFill="1" applyBorder="1" applyAlignment="1" applyProtection="1">
      <alignment horizontal="center" vertical="center" wrapText="1"/>
      <protection locked="0"/>
    </xf>
    <xf numFmtId="0" fontId="11" fillId="36" borderId="25" xfId="13" applyFont="1" applyFill="1" applyBorder="1" applyAlignment="1" applyProtection="1">
      <alignment vertical="center" wrapText="1"/>
      <protection locked="0"/>
    </xf>
    <xf numFmtId="0" fontId="96" fillId="0" borderId="0" xfId="21410" applyFont="1" applyFill="1" applyAlignment="1" applyProtection="1">
      <alignment horizontal="left" vertical="center"/>
      <protection locked="0"/>
    </xf>
    <xf numFmtId="0" fontId="96" fillId="36" borderId="19"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4" fillId="0" borderId="0" xfId="0" applyFont="1" applyFill="1" applyAlignment="1">
      <alignment horizontal="center" vertical="center"/>
    </xf>
    <xf numFmtId="0" fontId="96" fillId="36" borderId="102" xfId="0" applyFont="1" applyFill="1" applyBorder="1" applyAlignment="1">
      <alignment horizontal="left" vertical="center" wrapText="1"/>
    </xf>
    <xf numFmtId="0" fontId="96" fillId="36" borderId="86" xfId="0" applyFont="1" applyFill="1" applyBorder="1" applyAlignment="1">
      <alignment horizontal="left" vertical="center" wrapText="1"/>
    </xf>
    <xf numFmtId="0" fontId="96" fillId="36" borderId="100" xfId="0" applyFont="1" applyFill="1" applyBorder="1" applyAlignment="1">
      <alignment horizontal="left" vertical="center" wrapText="1"/>
    </xf>
    <xf numFmtId="0" fontId="94" fillId="0" borderId="0" xfId="0" applyFont="1" applyFill="1" applyAlignment="1">
      <alignment horizontal="left" vertical="center"/>
    </xf>
    <xf numFmtId="0" fontId="94" fillId="0" borderId="102" xfId="0" applyFont="1" applyFill="1" applyBorder="1" applyAlignment="1">
      <alignment horizontal="right" vertical="center" wrapText="1"/>
    </xf>
    <xf numFmtId="0" fontId="94" fillId="0" borderId="86" xfId="0" applyFont="1" applyFill="1" applyBorder="1" applyAlignment="1">
      <alignment horizontal="left" vertical="center" wrapText="1"/>
    </xf>
    <xf numFmtId="10" fontId="10" fillId="0" borderId="86" xfId="20961" applyNumberFormat="1" applyFont="1" applyFill="1" applyBorder="1" applyAlignment="1">
      <alignment horizontal="left" vertical="center" wrapText="1"/>
    </xf>
    <xf numFmtId="10" fontId="94" fillId="0" borderId="86" xfId="20961" applyNumberFormat="1" applyFont="1" applyFill="1" applyBorder="1" applyAlignment="1">
      <alignment horizontal="left" vertical="center" wrapText="1"/>
    </xf>
    <xf numFmtId="10" fontId="96" fillId="36" borderId="86" xfId="0" applyNumberFormat="1" applyFont="1" applyFill="1" applyBorder="1" applyAlignment="1">
      <alignment horizontal="left" vertical="center" wrapText="1"/>
    </xf>
    <xf numFmtId="10" fontId="96" fillId="36" borderId="86" xfId="20961" applyNumberFormat="1" applyFont="1" applyFill="1" applyBorder="1" applyAlignment="1">
      <alignment horizontal="left" vertical="center" wrapText="1"/>
    </xf>
    <xf numFmtId="49" fontId="94" fillId="0" borderId="102" xfId="0" applyNumberFormat="1" applyFont="1" applyFill="1" applyBorder="1" applyAlignment="1">
      <alignment horizontal="right" vertical="center" wrapText="1"/>
    </xf>
    <xf numFmtId="10" fontId="96" fillId="36" borderId="86" xfId="0" applyNumberFormat="1" applyFont="1" applyFill="1" applyBorder="1" applyAlignment="1">
      <alignment horizontal="center" vertical="center" wrapText="1"/>
    </xf>
    <xf numFmtId="0" fontId="96" fillId="0" borderId="102" xfId="0" applyFont="1" applyFill="1" applyBorder="1" applyAlignment="1">
      <alignment horizontal="left" vertical="center" wrapText="1"/>
    </xf>
    <xf numFmtId="49" fontId="11" fillId="0" borderId="24" xfId="5" applyNumberFormat="1" applyFont="1" applyFill="1" applyBorder="1" applyAlignment="1" applyProtection="1">
      <alignment horizontal="left" vertical="center"/>
      <protection locked="0"/>
    </xf>
    <xf numFmtId="0" fontId="10" fillId="0" borderId="25" xfId="9" applyFont="1" applyFill="1" applyBorder="1" applyAlignment="1" applyProtection="1">
      <alignment horizontal="left" vertical="center" wrapText="1"/>
      <protection locked="0"/>
    </xf>
    <xf numFmtId="10" fontId="10" fillId="0" borderId="25" xfId="20961" applyNumberFormat="1" applyFont="1" applyFill="1" applyBorder="1" applyAlignment="1" applyProtection="1">
      <alignment horizontal="left" vertical="center"/>
    </xf>
    <xf numFmtId="0" fontId="96" fillId="0" borderId="0" xfId="0" applyFont="1" applyFill="1" applyBorder="1" applyAlignment="1">
      <alignment horizontal="center" wrapText="1"/>
    </xf>
    <xf numFmtId="0" fontId="94" fillId="0" borderId="59" xfId="0" applyFont="1" applyBorder="1"/>
    <xf numFmtId="0" fontId="94" fillId="0" borderId="60" xfId="0" applyFont="1" applyBorder="1"/>
    <xf numFmtId="0" fontId="94" fillId="0" borderId="19" xfId="0" applyFont="1" applyBorder="1" applyAlignment="1">
      <alignment horizontal="center" vertical="center"/>
    </xf>
    <xf numFmtId="0" fontId="94" fillId="0" borderId="29" xfId="0" applyFont="1" applyBorder="1" applyAlignment="1">
      <alignment horizontal="center" vertical="center"/>
    </xf>
    <xf numFmtId="0" fontId="94" fillId="0" borderId="20" xfId="0" applyFont="1" applyBorder="1" applyAlignment="1">
      <alignment horizontal="center" vertical="center"/>
    </xf>
    <xf numFmtId="0" fontId="94" fillId="0" borderId="70" xfId="0" applyFont="1" applyBorder="1"/>
    <xf numFmtId="9" fontId="103" fillId="0" borderId="3" xfId="0" applyNumberFormat="1" applyFont="1" applyFill="1" applyBorder="1" applyAlignment="1">
      <alignment horizontal="center" vertical="center"/>
    </xf>
    <xf numFmtId="0" fontId="94" fillId="0" borderId="21" xfId="0" applyFont="1" applyBorder="1" applyAlignment="1">
      <alignment vertical="center"/>
    </xf>
    <xf numFmtId="0" fontId="10" fillId="3" borderId="3" xfId="13" applyFont="1" applyFill="1" applyBorder="1" applyAlignment="1" applyProtection="1">
      <alignment horizontal="left" vertical="center"/>
      <protection locked="0"/>
    </xf>
    <xf numFmtId="167" fontId="94" fillId="0" borderId="22" xfId="0" applyNumberFormat="1" applyFont="1" applyBorder="1" applyAlignment="1"/>
    <xf numFmtId="0" fontId="100" fillId="0" borderId="0" xfId="0" applyFont="1" applyAlignment="1"/>
    <xf numFmtId="0" fontId="10" fillId="3" borderId="24" xfId="9" applyFont="1" applyFill="1" applyBorder="1" applyAlignment="1" applyProtection="1">
      <alignment horizontal="left" vertical="center"/>
      <protection locked="0"/>
    </xf>
    <xf numFmtId="0" fontId="11" fillId="3" borderId="25" xfId="16" applyFont="1" applyFill="1" applyBorder="1" applyAlignment="1" applyProtection="1">
      <protection locked="0"/>
    </xf>
    <xf numFmtId="0" fontId="96" fillId="0" borderId="0" xfId="0" applyFont="1" applyFill="1" applyAlignment="1">
      <alignment horizontal="center" wrapText="1"/>
    </xf>
    <xf numFmtId="0" fontId="94" fillId="0" borderId="18" xfId="0" applyFont="1" applyBorder="1"/>
    <xf numFmtId="0" fontId="94" fillId="0" borderId="20" xfId="0" applyFont="1" applyBorder="1"/>
    <xf numFmtId="0" fontId="94" fillId="0" borderId="22" xfId="0" applyFont="1" applyBorder="1" applyAlignment="1">
      <alignment horizontal="center" vertical="center"/>
    </xf>
    <xf numFmtId="164" fontId="10" fillId="3" borderId="21" xfId="1" applyNumberFormat="1" applyFont="1" applyFill="1" applyBorder="1" applyAlignment="1" applyProtection="1">
      <alignment horizontal="center" vertical="center" wrapText="1"/>
      <protection locked="0"/>
    </xf>
    <xf numFmtId="164" fontId="10" fillId="3" borderId="3" xfId="1" applyNumberFormat="1" applyFont="1" applyFill="1" applyBorder="1" applyAlignment="1" applyProtection="1">
      <alignment horizontal="center" vertical="center" wrapText="1"/>
      <protection locked="0"/>
    </xf>
    <xf numFmtId="0" fontId="10" fillId="0" borderId="3" xfId="13" applyFont="1" applyBorder="1" applyAlignment="1" applyProtection="1">
      <alignment horizontal="center" vertical="center" wrapText="1"/>
      <protection locked="0"/>
    </xf>
    <xf numFmtId="0" fontId="10" fillId="0" borderId="3" xfId="13" applyFont="1" applyFill="1" applyBorder="1" applyAlignment="1" applyProtection="1">
      <alignment horizontal="center" vertical="center" wrapText="1"/>
      <protection locked="0"/>
    </xf>
    <xf numFmtId="164" fontId="10" fillId="3" borderId="22" xfId="1" applyNumberFormat="1" applyFont="1" applyFill="1" applyBorder="1" applyAlignment="1" applyProtection="1">
      <alignment horizontal="center" vertical="center" wrapText="1"/>
      <protection locked="0"/>
    </xf>
    <xf numFmtId="0" fontId="10" fillId="3" borderId="21" xfId="5" applyFont="1" applyFill="1" applyBorder="1" applyAlignment="1" applyProtection="1">
      <alignment horizontal="right" vertical="center"/>
      <protection locked="0"/>
    </xf>
    <xf numFmtId="0" fontId="10" fillId="3" borderId="22" xfId="13" applyFont="1" applyFill="1" applyBorder="1" applyAlignment="1" applyProtection="1">
      <alignment horizontal="left" vertical="center"/>
      <protection locked="0"/>
    </xf>
    <xf numFmtId="0" fontId="11" fillId="3" borderId="26" xfId="16" applyFont="1" applyFill="1" applyBorder="1" applyAlignment="1" applyProtection="1">
      <protection locked="0"/>
    </xf>
    <xf numFmtId="0" fontId="94" fillId="0" borderId="0" xfId="0" applyFont="1" applyBorder="1" applyAlignment="1">
      <alignment horizontal="center" vertical="center" wrapText="1"/>
    </xf>
    <xf numFmtId="0" fontId="94" fillId="0" borderId="0" xfId="0" applyFont="1" applyBorder="1" applyAlignment="1">
      <alignment vertical="center"/>
    </xf>
    <xf numFmtId="0" fontId="94" fillId="0" borderId="0" xfId="0" applyFont="1" applyBorder="1" applyAlignment="1">
      <alignment vertical="center" wrapText="1"/>
    </xf>
    <xf numFmtId="0" fontId="94" fillId="0" borderId="59" xfId="0" applyFont="1" applyBorder="1" applyAlignment="1">
      <alignment horizontal="center"/>
    </xf>
    <xf numFmtId="0" fontId="94" fillId="0" borderId="60" xfId="0" applyFont="1" applyBorder="1" applyAlignment="1">
      <alignment horizontal="center"/>
    </xf>
    <xf numFmtId="0" fontId="94" fillId="0" borderId="19" xfId="0" applyFont="1" applyBorder="1" applyAlignment="1">
      <alignment horizontal="center"/>
    </xf>
    <xf numFmtId="0" fontId="94" fillId="0" borderId="20" xfId="0" applyFont="1" applyBorder="1" applyAlignment="1">
      <alignment horizontal="center"/>
    </xf>
    <xf numFmtId="0" fontId="100" fillId="0" borderId="0" xfId="0" applyFont="1" applyAlignment="1">
      <alignment horizontal="center"/>
    </xf>
    <xf numFmtId="0" fontId="10" fillId="3" borderId="21" xfId="5" applyFont="1" applyFill="1" applyBorder="1" applyAlignment="1" applyProtection="1">
      <alignment horizontal="left" vertical="center"/>
      <protection locked="0"/>
    </xf>
    <xf numFmtId="0" fontId="10" fillId="3" borderId="3" xfId="5" applyFont="1" applyFill="1" applyBorder="1" applyProtection="1">
      <protection locked="0"/>
    </xf>
    <xf numFmtId="0" fontId="10" fillId="3" borderId="3" xfId="13" applyFont="1" applyFill="1" applyBorder="1" applyAlignment="1" applyProtection="1">
      <alignment horizontal="center" vertical="center" wrapText="1"/>
      <protection locked="0"/>
    </xf>
    <xf numFmtId="3" fontId="10" fillId="3" borderId="3" xfId="1" applyNumberFormat="1" applyFont="1" applyFill="1" applyBorder="1" applyAlignment="1" applyProtection="1">
      <alignment horizontal="center" vertical="center" wrapText="1"/>
      <protection locked="0"/>
    </xf>
    <xf numFmtId="9" fontId="10" fillId="3" borderId="3" xfId="15" applyNumberFormat="1" applyFont="1" applyFill="1" applyBorder="1" applyAlignment="1" applyProtection="1">
      <alignment horizontal="center" vertical="center"/>
      <protection locked="0"/>
    </xf>
    <xf numFmtId="0" fontId="10" fillId="3" borderId="22" xfId="13" applyFont="1" applyFill="1" applyBorder="1" applyAlignment="1" applyProtection="1">
      <alignment horizontal="center" vertical="center" wrapText="1"/>
      <protection locked="0"/>
    </xf>
    <xf numFmtId="0" fontId="11" fillId="3" borderId="3" xfId="13" applyFont="1" applyFill="1" applyBorder="1" applyAlignment="1" applyProtection="1">
      <alignment wrapText="1"/>
      <protection locked="0"/>
    </xf>
    <xf numFmtId="165" fontId="10" fillId="3" borderId="3" xfId="8" applyNumberFormat="1" applyFont="1" applyFill="1" applyBorder="1" applyAlignment="1" applyProtection="1">
      <alignment horizontal="right" wrapText="1"/>
      <protection locked="0"/>
    </xf>
    <xf numFmtId="165" fontId="10" fillId="4" borderId="3" xfId="8" applyNumberFormat="1" applyFont="1" applyFill="1" applyBorder="1" applyAlignment="1" applyProtection="1">
      <alignment horizontal="right" wrapText="1"/>
      <protection locked="0"/>
    </xf>
    <xf numFmtId="0" fontId="11" fillId="0" borderId="3" xfId="13" applyFont="1" applyFill="1" applyBorder="1" applyAlignment="1" applyProtection="1">
      <alignment wrapText="1"/>
      <protection locked="0"/>
    </xf>
    <xf numFmtId="0" fontId="10" fillId="3" borderId="24" xfId="9" applyFont="1" applyFill="1" applyBorder="1" applyAlignment="1" applyProtection="1">
      <alignment horizontal="right" vertical="center"/>
      <protection locked="0"/>
    </xf>
    <xf numFmtId="3" fontId="11" fillId="36" borderId="25" xfId="16" applyNumberFormat="1" applyFont="1" applyFill="1" applyBorder="1" applyAlignment="1" applyProtection="1">
      <protection locked="0"/>
    </xf>
    <xf numFmtId="14" fontId="97" fillId="0" borderId="0" xfId="0" applyNumberFormat="1" applyFont="1" applyAlignment="1">
      <alignment horizontal="left"/>
    </xf>
    <xf numFmtId="0" fontId="104" fillId="77" borderId="87" xfId="21412" applyFont="1" applyFill="1" applyBorder="1" applyAlignment="1" applyProtection="1">
      <alignment vertical="center" wrapText="1"/>
      <protection locked="0"/>
    </xf>
    <xf numFmtId="0" fontId="11" fillId="77" borderId="85" xfId="21412" applyFont="1" applyFill="1" applyBorder="1" applyAlignment="1" applyProtection="1">
      <alignment vertical="center"/>
      <protection locked="0"/>
    </xf>
    <xf numFmtId="0" fontId="105" fillId="70" borderId="81" xfId="21412" applyFont="1" applyFill="1" applyBorder="1" applyAlignment="1" applyProtection="1">
      <alignment horizontal="center" vertical="center"/>
      <protection locked="0"/>
    </xf>
    <xf numFmtId="0" fontId="105" fillId="0" borderId="85" xfId="21412" applyFont="1" applyFill="1" applyBorder="1" applyAlignment="1" applyProtection="1">
      <alignment horizontal="left" vertical="center" wrapText="1"/>
      <protection locked="0"/>
    </xf>
    <xf numFmtId="164" fontId="105" fillId="0" borderId="86" xfId="948" applyNumberFormat="1" applyFont="1" applyFill="1" applyBorder="1" applyAlignment="1" applyProtection="1">
      <alignment horizontal="right" vertical="center"/>
      <protection locked="0"/>
    </xf>
    <xf numFmtId="0" fontId="104" fillId="78" borderId="86" xfId="21412" applyFont="1" applyFill="1" applyBorder="1" applyAlignment="1" applyProtection="1">
      <alignment horizontal="center" vertical="center"/>
      <protection locked="0"/>
    </xf>
    <xf numFmtId="0" fontId="104" fillId="78" borderId="85" xfId="21412" applyFont="1" applyFill="1" applyBorder="1" applyAlignment="1" applyProtection="1">
      <alignment vertical="top" wrapText="1"/>
      <protection locked="0"/>
    </xf>
    <xf numFmtId="164" fontId="105" fillId="78" borderId="86" xfId="948" applyNumberFormat="1" applyFont="1" applyFill="1" applyBorder="1" applyAlignment="1" applyProtection="1">
      <alignment horizontal="right" vertical="center"/>
    </xf>
    <xf numFmtId="0" fontId="104" fillId="77" borderId="87" xfId="21412" applyFont="1" applyFill="1" applyBorder="1" applyAlignment="1" applyProtection="1">
      <alignment vertical="center"/>
      <protection locked="0"/>
    </xf>
    <xf numFmtId="164" fontId="11" fillId="77" borderId="85" xfId="948" applyNumberFormat="1" applyFont="1" applyFill="1" applyBorder="1" applyAlignment="1" applyProtection="1">
      <alignment horizontal="right" vertical="center"/>
      <protection locked="0"/>
    </xf>
    <xf numFmtId="0" fontId="105" fillId="70" borderId="85" xfId="21412" applyFont="1" applyFill="1" applyBorder="1" applyAlignment="1" applyProtection="1">
      <alignment vertical="center" wrapText="1"/>
      <protection locked="0"/>
    </xf>
    <xf numFmtId="0" fontId="105" fillId="70" borderId="85" xfId="21412" applyFont="1" applyFill="1" applyBorder="1" applyAlignment="1" applyProtection="1">
      <alignment horizontal="left" vertical="center" wrapText="1"/>
      <protection locked="0"/>
    </xf>
    <xf numFmtId="0" fontId="105" fillId="3" borderId="81" xfId="21412" applyFont="1" applyFill="1" applyBorder="1" applyAlignment="1" applyProtection="1">
      <alignment horizontal="center" vertical="center"/>
      <protection locked="0"/>
    </xf>
    <xf numFmtId="0" fontId="105" fillId="0" borderId="85" xfId="21412" applyFont="1" applyFill="1" applyBorder="1" applyAlignment="1" applyProtection="1">
      <alignment vertical="center" wrapText="1"/>
      <protection locked="0"/>
    </xf>
    <xf numFmtId="0" fontId="105" fillId="3" borderId="85" xfId="21412" applyFont="1" applyFill="1" applyBorder="1" applyAlignment="1" applyProtection="1">
      <alignment horizontal="left" vertical="center" wrapText="1"/>
      <protection locked="0"/>
    </xf>
    <xf numFmtId="0" fontId="105" fillId="0" borderId="81" xfId="21412" applyFont="1" applyFill="1" applyBorder="1" applyAlignment="1" applyProtection="1">
      <alignment horizontal="center" vertical="center"/>
      <protection locked="0"/>
    </xf>
    <xf numFmtId="0" fontId="104" fillId="78" borderId="85" xfId="21412" applyFont="1" applyFill="1" applyBorder="1" applyAlignment="1" applyProtection="1">
      <alignment vertical="center" wrapText="1"/>
      <protection locked="0"/>
    </xf>
    <xf numFmtId="164" fontId="104" fillId="77" borderId="85" xfId="948" applyNumberFormat="1" applyFont="1" applyFill="1" applyBorder="1" applyAlignment="1" applyProtection="1">
      <alignment horizontal="right" vertical="center"/>
      <protection locked="0"/>
    </xf>
    <xf numFmtId="0" fontId="104" fillId="77" borderId="87" xfId="21412" applyFont="1" applyFill="1" applyBorder="1" applyAlignment="1" applyProtection="1">
      <alignment horizontal="center" vertical="center"/>
      <protection locked="0"/>
    </xf>
    <xf numFmtId="164" fontId="105" fillId="3" borderId="86" xfId="948" applyNumberFormat="1" applyFont="1" applyFill="1" applyBorder="1" applyAlignment="1" applyProtection="1">
      <alignment horizontal="right" vertical="center"/>
      <protection locked="0"/>
    </xf>
    <xf numFmtId="0" fontId="11" fillId="77" borderId="87" xfId="21412" applyFont="1" applyFill="1" applyBorder="1" applyAlignment="1" applyProtection="1">
      <alignment vertical="center"/>
      <protection locked="0"/>
    </xf>
    <xf numFmtId="0" fontId="105" fillId="70" borderId="86" xfId="21412" applyFont="1" applyFill="1" applyBorder="1" applyAlignment="1" applyProtection="1">
      <alignment horizontal="center" vertical="center"/>
      <protection locked="0"/>
    </xf>
    <xf numFmtId="0" fontId="106" fillId="70" borderId="86" xfId="21412" applyFont="1" applyFill="1" applyBorder="1" applyAlignment="1" applyProtection="1">
      <alignment horizontal="center" vertical="center"/>
      <protection locked="0"/>
    </xf>
    <xf numFmtId="164" fontId="10" fillId="0" borderId="3" xfId="7" applyNumberFormat="1" applyFont="1" applyFill="1" applyBorder="1" applyAlignment="1" applyProtection="1">
      <alignment horizontal="right"/>
    </xf>
    <xf numFmtId="164" fontId="10" fillId="36" borderId="3" xfId="7" applyNumberFormat="1" applyFont="1" applyFill="1" applyBorder="1" applyAlignment="1" applyProtection="1">
      <alignment horizontal="right"/>
    </xf>
    <xf numFmtId="164" fontId="10" fillId="0" borderId="10" xfId="7" applyNumberFormat="1" applyFont="1" applyFill="1" applyBorder="1" applyAlignment="1" applyProtection="1">
      <alignment horizontal="right"/>
    </xf>
    <xf numFmtId="164" fontId="10" fillId="36" borderId="22" xfId="7" applyNumberFormat="1" applyFont="1" applyFill="1" applyBorder="1" applyAlignment="1" applyProtection="1">
      <alignment horizontal="right"/>
    </xf>
    <xf numFmtId="164" fontId="11" fillId="36" borderId="3" xfId="7" applyNumberFormat="1" applyFont="1" applyFill="1" applyBorder="1" applyAlignment="1" applyProtection="1">
      <alignment horizontal="right"/>
    </xf>
    <xf numFmtId="164" fontId="11" fillId="36" borderId="22" xfId="7" applyNumberFormat="1" applyFont="1" applyFill="1" applyBorder="1" applyAlignment="1" applyProtection="1">
      <alignment horizontal="right"/>
    </xf>
    <xf numFmtId="164" fontId="10" fillId="0" borderId="3" xfId="7" applyNumberFormat="1" applyFont="1" applyFill="1" applyBorder="1" applyAlignment="1" applyProtection="1">
      <alignment horizontal="right"/>
      <protection locked="0"/>
    </xf>
    <xf numFmtId="164" fontId="10" fillId="0" borderId="10" xfId="7" applyNumberFormat="1" applyFont="1" applyFill="1" applyBorder="1" applyAlignment="1" applyProtection="1">
      <alignment horizontal="right"/>
      <protection locked="0"/>
    </xf>
    <xf numFmtId="164" fontId="10" fillId="0" borderId="22" xfId="7" applyNumberFormat="1" applyFont="1" applyFill="1" applyBorder="1" applyAlignment="1" applyProtection="1">
      <alignment horizontal="right"/>
    </xf>
    <xf numFmtId="164" fontId="11" fillId="0" borderId="3" xfId="7" applyNumberFormat="1" applyFont="1" applyFill="1" applyBorder="1" applyAlignment="1" applyProtection="1">
      <alignment horizontal="right"/>
    </xf>
    <xf numFmtId="164" fontId="11" fillId="0" borderId="3" xfId="7" applyNumberFormat="1" applyFont="1" applyFill="1" applyBorder="1" applyAlignment="1" applyProtection="1">
      <alignment horizontal="right"/>
      <protection locked="0"/>
    </xf>
    <xf numFmtId="164" fontId="11" fillId="0" borderId="10" xfId="7" applyNumberFormat="1" applyFont="1" applyFill="1" applyBorder="1" applyAlignment="1" applyProtection="1">
      <alignment horizontal="right"/>
    </xf>
    <xf numFmtId="164" fontId="11" fillId="36" borderId="26" xfId="7" applyNumberFormat="1" applyFont="1" applyFill="1" applyBorder="1" applyAlignment="1" applyProtection="1">
      <alignment horizontal="right"/>
    </xf>
    <xf numFmtId="164" fontId="10" fillId="36" borderId="3" xfId="7" applyNumberFormat="1" applyFont="1" applyFill="1" applyBorder="1" applyAlignment="1">
      <alignment horizontal="right"/>
    </xf>
    <xf numFmtId="164" fontId="11" fillId="36" borderId="3" xfId="7" applyNumberFormat="1" applyFont="1" applyFill="1" applyBorder="1" applyAlignment="1">
      <alignment horizontal="right"/>
    </xf>
    <xf numFmtId="164" fontId="11" fillId="0" borderId="3" xfId="7" applyNumberFormat="1" applyFont="1" applyFill="1" applyBorder="1" applyAlignment="1">
      <alignment horizontal="center"/>
    </xf>
    <xf numFmtId="164" fontId="11" fillId="0" borderId="22" xfId="7" applyNumberFormat="1" applyFont="1" applyFill="1" applyBorder="1" applyAlignment="1">
      <alignment horizontal="center"/>
    </xf>
    <xf numFmtId="164" fontId="10" fillId="0" borderId="22" xfId="7" applyNumberFormat="1" applyFont="1" applyFill="1" applyBorder="1" applyAlignment="1" applyProtection="1">
      <alignment horizontal="right"/>
      <protection locked="0"/>
    </xf>
    <xf numFmtId="164" fontId="10" fillId="36" borderId="3" xfId="7" applyNumberFormat="1" applyFont="1" applyFill="1" applyBorder="1" applyAlignment="1" applyProtection="1"/>
    <xf numFmtId="164" fontId="10" fillId="0" borderId="3" xfId="7" applyNumberFormat="1" applyFont="1" applyFill="1" applyBorder="1" applyAlignment="1" applyProtection="1">
      <protection locked="0"/>
    </xf>
    <xf numFmtId="164" fontId="10" fillId="36" borderId="22" xfId="7" applyNumberFormat="1" applyFont="1" applyFill="1" applyBorder="1" applyAlignment="1" applyProtection="1"/>
    <xf numFmtId="164" fontId="10" fillId="0" borderId="3" xfId="7" applyNumberFormat="1" applyFont="1" applyFill="1" applyBorder="1" applyAlignment="1" applyProtection="1">
      <alignment horizontal="right" vertical="center"/>
      <protection locked="0"/>
    </xf>
    <xf numFmtId="164" fontId="11" fillId="36" borderId="25" xfId="7" applyNumberFormat="1" applyFont="1" applyFill="1" applyBorder="1" applyAlignment="1">
      <alignment horizontal="right"/>
    </xf>
    <xf numFmtId="164" fontId="94" fillId="0" borderId="86" xfId="7" applyNumberFormat="1" applyFont="1" applyBorder="1" applyAlignment="1">
      <alignment vertical="center" wrapText="1"/>
    </xf>
    <xf numFmtId="164" fontId="94" fillId="0" borderId="100" xfId="7" applyNumberFormat="1" applyFont="1" applyBorder="1" applyAlignment="1">
      <alignment vertical="center" wrapText="1"/>
    </xf>
    <xf numFmtId="164" fontId="94" fillId="0" borderId="86" xfId="7" applyNumberFormat="1" applyFont="1" applyFill="1" applyBorder="1" applyAlignment="1">
      <alignment vertical="center" wrapText="1"/>
    </xf>
    <xf numFmtId="164" fontId="94" fillId="0" borderId="100" xfId="7" applyNumberFormat="1" applyFont="1" applyFill="1" applyBorder="1" applyAlignment="1">
      <alignment vertical="center" wrapText="1"/>
    </xf>
    <xf numFmtId="164" fontId="97" fillId="36" borderId="20" xfId="7" applyNumberFormat="1" applyFont="1" applyFill="1" applyBorder="1" applyAlignment="1">
      <alignment horizontal="center" vertical="center"/>
    </xf>
    <xf numFmtId="164" fontId="97" fillId="0" borderId="22" xfId="7" applyNumberFormat="1" applyFont="1" applyBorder="1" applyAlignment="1"/>
    <xf numFmtId="164" fontId="97" fillId="0" borderId="22" xfId="7" applyNumberFormat="1" applyFont="1" applyBorder="1" applyAlignment="1">
      <alignment wrapText="1"/>
    </xf>
    <xf numFmtId="164" fontId="97" fillId="36" borderId="22" xfId="7" applyNumberFormat="1" applyFont="1" applyFill="1" applyBorder="1" applyAlignment="1">
      <alignment horizontal="center" vertical="center" wrapText="1"/>
    </xf>
    <xf numFmtId="164" fontId="97" fillId="0" borderId="22" xfId="7" applyNumberFormat="1" applyFont="1" applyFill="1" applyBorder="1" applyAlignment="1">
      <alignment wrapText="1"/>
    </xf>
    <xf numFmtId="164" fontId="97" fillId="36" borderId="26" xfId="7" applyNumberFormat="1" applyFont="1" applyFill="1" applyBorder="1" applyAlignment="1">
      <alignment horizontal="center" vertical="center" wrapText="1"/>
    </xf>
    <xf numFmtId="164" fontId="10" fillId="36" borderId="22" xfId="7" applyNumberFormat="1" applyFont="1" applyFill="1" applyBorder="1" applyAlignment="1" applyProtection="1">
      <alignment vertical="top" wrapText="1"/>
    </xf>
    <xf numFmtId="164" fontId="10" fillId="3" borderId="22" xfId="7" applyNumberFormat="1" applyFont="1" applyFill="1" applyBorder="1" applyAlignment="1" applyProtection="1">
      <alignment vertical="top" wrapText="1"/>
      <protection locked="0"/>
    </xf>
    <xf numFmtId="164" fontId="10" fillId="36" borderId="22" xfId="7" applyNumberFormat="1" applyFont="1" applyFill="1" applyBorder="1" applyAlignment="1" applyProtection="1">
      <alignment vertical="top" wrapText="1"/>
      <protection locked="0"/>
    </xf>
    <xf numFmtId="164" fontId="10" fillId="36" borderId="26" xfId="7" applyNumberFormat="1" applyFont="1" applyFill="1" applyBorder="1" applyAlignment="1" applyProtection="1">
      <alignment vertical="top" wrapText="1"/>
    </xf>
    <xf numFmtId="164" fontId="94" fillId="0" borderId="100" xfId="7" applyNumberFormat="1" applyFont="1" applyFill="1" applyBorder="1" applyAlignment="1">
      <alignment horizontal="right" vertical="center" wrapText="1"/>
    </xf>
    <xf numFmtId="164" fontId="96" fillId="36" borderId="100" xfId="7" applyNumberFormat="1" applyFont="1" applyFill="1" applyBorder="1" applyAlignment="1">
      <alignment horizontal="right" vertical="center" wrapText="1"/>
    </xf>
    <xf numFmtId="164" fontId="96" fillId="36" borderId="100" xfId="7" applyNumberFormat="1" applyFont="1" applyFill="1" applyBorder="1" applyAlignment="1">
      <alignment horizontal="center" vertical="center" wrapText="1"/>
    </xf>
    <xf numFmtId="164" fontId="94" fillId="0" borderId="34" xfId="7" applyNumberFormat="1" applyFont="1" applyBorder="1" applyAlignment="1">
      <alignment vertical="center"/>
    </xf>
    <xf numFmtId="164" fontId="94" fillId="0" borderId="13" xfId="7" applyNumberFormat="1" applyFont="1" applyBorder="1" applyAlignment="1">
      <alignment vertical="center"/>
    </xf>
    <xf numFmtId="164" fontId="99" fillId="0" borderId="13" xfId="7" applyNumberFormat="1" applyFont="1" applyBorder="1" applyAlignment="1">
      <alignment vertical="center"/>
    </xf>
    <xf numFmtId="164" fontId="94" fillId="36" borderId="13" xfId="7" applyNumberFormat="1" applyFont="1" applyFill="1" applyBorder="1" applyAlignment="1">
      <alignment vertical="center"/>
    </xf>
    <xf numFmtId="164" fontId="94" fillId="0" borderId="14" xfId="7" applyNumberFormat="1" applyFont="1" applyBorder="1" applyAlignment="1">
      <alignment vertical="center"/>
    </xf>
    <xf numFmtId="164" fontId="96" fillId="36" borderId="16" xfId="7" applyNumberFormat="1" applyFont="1" applyFill="1" applyBorder="1" applyAlignment="1">
      <alignment vertical="center"/>
    </xf>
    <xf numFmtId="164" fontId="94" fillId="0" borderId="17" xfId="7" applyNumberFormat="1" applyFont="1" applyBorder="1" applyAlignment="1">
      <alignment vertical="center"/>
    </xf>
    <xf numFmtId="164" fontId="99" fillId="0" borderId="14" xfId="7" applyNumberFormat="1" applyFont="1" applyBorder="1" applyAlignment="1">
      <alignment vertical="center"/>
    </xf>
    <xf numFmtId="164" fontId="96" fillId="36" borderId="63" xfId="7" applyNumberFormat="1" applyFont="1" applyFill="1" applyBorder="1" applyAlignment="1">
      <alignment vertical="center"/>
    </xf>
    <xf numFmtId="164" fontId="94" fillId="0" borderId="3" xfId="7" applyNumberFormat="1" applyFont="1" applyBorder="1" applyAlignment="1"/>
    <xf numFmtId="164" fontId="94" fillId="0" borderId="8" xfId="7" applyNumberFormat="1" applyFont="1" applyBorder="1" applyAlignment="1"/>
    <xf numFmtId="164" fontId="94" fillId="36" borderId="25" xfId="7" applyNumberFormat="1" applyFont="1" applyFill="1" applyBorder="1"/>
    <xf numFmtId="164" fontId="94" fillId="36" borderId="26" xfId="7" applyNumberFormat="1" applyFont="1" applyFill="1" applyBorder="1"/>
    <xf numFmtId="164" fontId="94" fillId="0" borderId="21" xfId="7" applyNumberFormat="1" applyFont="1" applyBorder="1" applyAlignment="1"/>
    <xf numFmtId="164" fontId="94" fillId="0" borderId="22" xfId="7" applyNumberFormat="1" applyFont="1" applyBorder="1" applyAlignment="1"/>
    <xf numFmtId="164" fontId="94" fillId="0" borderId="23" xfId="7" applyNumberFormat="1" applyFont="1" applyBorder="1" applyAlignment="1">
      <alignment wrapText="1"/>
    </xf>
    <xf numFmtId="164" fontId="94" fillId="0" borderId="23" xfId="7" applyNumberFormat="1" applyFont="1" applyBorder="1" applyAlignment="1"/>
    <xf numFmtId="164" fontId="94" fillId="36" borderId="24" xfId="7" applyNumberFormat="1" applyFont="1" applyFill="1" applyBorder="1"/>
    <xf numFmtId="164" fontId="94" fillId="36" borderId="57" xfId="7" applyNumberFormat="1" applyFont="1" applyFill="1" applyBorder="1"/>
    <xf numFmtId="164" fontId="94" fillId="36" borderId="56" xfId="7" applyNumberFormat="1" applyFont="1" applyFill="1" applyBorder="1" applyAlignment="1"/>
    <xf numFmtId="164" fontId="3" fillId="0" borderId="3" xfId="7" applyNumberFormat="1" applyFont="1" applyBorder="1"/>
    <xf numFmtId="164" fontId="3" fillId="0" borderId="3" xfId="7" applyNumberFormat="1" applyFont="1" applyFill="1" applyBorder="1"/>
    <xf numFmtId="164" fontId="3" fillId="0" borderId="8" xfId="7" applyNumberFormat="1" applyFont="1" applyBorder="1"/>
    <xf numFmtId="164" fontId="3" fillId="0" borderId="8" xfId="7" applyNumberFormat="1" applyFont="1" applyFill="1" applyBorder="1"/>
    <xf numFmtId="10" fontId="3" fillId="0" borderId="22" xfId="20961" applyNumberFormat="1" applyFont="1" applyBorder="1" applyAlignment="1">
      <alignment horizontal="right"/>
    </xf>
    <xf numFmtId="10" fontId="3" fillId="36" borderId="26" xfId="20961" applyNumberFormat="1" applyFont="1" applyFill="1" applyBorder="1" applyAlignment="1">
      <alignment horizontal="right"/>
    </xf>
    <xf numFmtId="164" fontId="10" fillId="3" borderId="3" xfId="7" applyNumberFormat="1" applyFont="1" applyFill="1" applyBorder="1" applyProtection="1">
      <protection locked="0"/>
    </xf>
    <xf numFmtId="164" fontId="10" fillId="36" borderId="3" xfId="7" applyNumberFormat="1" applyFont="1" applyFill="1" applyBorder="1" applyProtection="1">
      <protection locked="0"/>
    </xf>
    <xf numFmtId="164" fontId="11" fillId="36" borderId="25" xfId="7" applyNumberFormat="1" applyFont="1" applyFill="1" applyBorder="1" applyAlignment="1" applyProtection="1">
      <protection locked="0"/>
    </xf>
    <xf numFmtId="164" fontId="10" fillId="36" borderId="22" xfId="7" applyNumberFormat="1" applyFont="1" applyFill="1" applyBorder="1" applyProtection="1">
      <protection locked="0"/>
    </xf>
    <xf numFmtId="164" fontId="10" fillId="0" borderId="3" xfId="7" applyNumberFormat="1" applyFont="1" applyFill="1" applyBorder="1" applyProtection="1">
      <protection locked="0"/>
    </xf>
    <xf numFmtId="164" fontId="10" fillId="3" borderId="25" xfId="7" applyNumberFormat="1" applyFont="1" applyFill="1" applyBorder="1" applyProtection="1">
      <protection locked="0"/>
    </xf>
    <xf numFmtId="164" fontId="11" fillId="36" borderId="26" xfId="7" applyNumberFormat="1" applyFont="1" applyFill="1" applyBorder="1" applyAlignment="1" applyProtection="1">
      <protection locked="0"/>
    </xf>
    <xf numFmtId="10" fontId="105" fillId="78" borderId="86" xfId="20961" applyNumberFormat="1" applyFont="1" applyFill="1" applyBorder="1" applyAlignment="1" applyProtection="1">
      <alignment horizontal="right" vertical="center"/>
    </xf>
    <xf numFmtId="164" fontId="10" fillId="36" borderId="22" xfId="7" applyNumberFormat="1" applyFont="1" applyFill="1" applyBorder="1" applyAlignment="1" applyProtection="1">
      <alignment vertical="top"/>
    </xf>
    <xf numFmtId="164" fontId="10" fillId="3" borderId="22" xfId="7" applyNumberFormat="1" applyFont="1" applyFill="1" applyBorder="1" applyAlignment="1" applyProtection="1">
      <alignment vertical="top"/>
      <protection locked="0"/>
    </xf>
    <xf numFmtId="167" fontId="107" fillId="76" borderId="100" xfId="0" applyNumberFormat="1" applyFont="1" applyFill="1" applyBorder="1" applyAlignment="1">
      <alignment horizontal="center"/>
    </xf>
    <xf numFmtId="167" fontId="107" fillId="76" borderId="66" xfId="0" applyNumberFormat="1" applyFont="1" applyFill="1" applyBorder="1" applyAlignment="1">
      <alignment horizontal="center"/>
    </xf>
    <xf numFmtId="164" fontId="3" fillId="0" borderId="0" xfId="7" applyNumberFormat="1" applyFont="1"/>
    <xf numFmtId="164" fontId="9" fillId="0" borderId="0" xfId="0" applyNumberFormat="1" applyFont="1"/>
    <xf numFmtId="164" fontId="94" fillId="0" borderId="0" xfId="0" applyNumberFormat="1" applyFont="1"/>
    <xf numFmtId="0" fontId="11" fillId="0" borderId="106" xfId="0" applyFont="1" applyFill="1" applyBorder="1" applyAlignment="1">
      <alignment horizontal="center" vertical="center" wrapText="1"/>
    </xf>
    <xf numFmtId="0" fontId="98" fillId="0" borderId="106" xfId="0" applyFont="1" applyFill="1" applyBorder="1" applyAlignment="1">
      <alignment horizontal="left" vertical="center" wrapText="1"/>
    </xf>
    <xf numFmtId="0" fontId="10" fillId="0" borderId="106" xfId="0" applyFont="1" applyFill="1" applyBorder="1" applyAlignment="1">
      <alignment vertical="center" wrapText="1"/>
    </xf>
    <xf numFmtId="193" fontId="94" fillId="0" borderId="106" xfId="0" applyNumberFormat="1" applyFont="1" applyFill="1" applyBorder="1" applyAlignment="1" applyProtection="1">
      <alignment vertical="center" wrapText="1"/>
      <protection locked="0"/>
    </xf>
    <xf numFmtId="193" fontId="94" fillId="0" borderId="107" xfId="0" applyNumberFormat="1" applyFont="1" applyFill="1" applyBorder="1" applyAlignment="1" applyProtection="1">
      <alignment vertical="center" wrapText="1"/>
      <protection locked="0"/>
    </xf>
    <xf numFmtId="0" fontId="10" fillId="0" borderId="106" xfId="0" applyFont="1" applyBorder="1" applyAlignment="1">
      <alignment vertical="center" wrapText="1"/>
    </xf>
    <xf numFmtId="10" fontId="10" fillId="0" borderId="106" xfId="20641" applyNumberFormat="1" applyFont="1" applyFill="1" applyBorder="1" applyAlignment="1" applyProtection="1">
      <alignment vertical="center" wrapText="1"/>
      <protection locked="0"/>
    </xf>
    <xf numFmtId="10" fontId="10" fillId="0" borderId="106" xfId="20641" applyNumberFormat="1" applyFont="1" applyBorder="1" applyAlignment="1" applyProtection="1">
      <alignment vertical="center" wrapText="1"/>
      <protection locked="0"/>
    </xf>
    <xf numFmtId="10" fontId="10" fillId="0" borderId="107" xfId="20641" applyNumberFormat="1" applyFont="1" applyFill="1" applyBorder="1" applyAlignment="1" applyProtection="1">
      <alignment vertical="center" wrapText="1"/>
      <protection locked="0"/>
    </xf>
    <xf numFmtId="0" fontId="10" fillId="2" borderId="106" xfId="0" applyFont="1" applyFill="1" applyBorder="1" applyAlignment="1">
      <alignment vertical="center"/>
    </xf>
    <xf numFmtId="193" fontId="10" fillId="2" borderId="106" xfId="0" applyNumberFormat="1" applyFont="1" applyFill="1" applyBorder="1" applyAlignment="1" applyProtection="1">
      <alignment vertical="center"/>
      <protection locked="0"/>
    </xf>
    <xf numFmtId="0" fontId="10" fillId="0" borderId="106" xfId="0" applyFont="1" applyFill="1" applyBorder="1" applyAlignment="1">
      <alignment horizontal="left" vertical="center" wrapText="1"/>
    </xf>
    <xf numFmtId="164" fontId="10" fillId="0" borderId="106" xfId="7" applyNumberFormat="1" applyFont="1" applyFill="1" applyBorder="1" applyAlignment="1" applyProtection="1">
      <alignment horizontal="right" vertical="center" wrapText="1"/>
      <protection locked="0"/>
    </xf>
    <xf numFmtId="164" fontId="10" fillId="0" borderId="107" xfId="7" applyNumberFormat="1" applyFont="1" applyFill="1" applyBorder="1" applyAlignment="1" applyProtection="1">
      <alignment horizontal="right" vertical="center" wrapText="1"/>
      <protection locked="0"/>
    </xf>
    <xf numFmtId="164" fontId="92" fillId="0" borderId="29" xfId="0" applyNumberFormat="1" applyFont="1" applyFill="1" applyBorder="1" applyAlignment="1">
      <alignment vertical="center"/>
    </xf>
    <xf numFmtId="164" fontId="92" fillId="0" borderId="29" xfId="7" applyNumberFormat="1" applyFont="1" applyFill="1" applyBorder="1" applyAlignment="1">
      <alignment vertical="center"/>
    </xf>
    <xf numFmtId="164" fontId="92" fillId="0" borderId="20" xfId="7" applyNumberFormat="1" applyFont="1" applyFill="1" applyBorder="1" applyAlignment="1">
      <alignment vertical="center"/>
    </xf>
    <xf numFmtId="164" fontId="92" fillId="0" borderId="108" xfId="7" applyNumberFormat="1" applyFont="1" applyFill="1" applyBorder="1" applyAlignment="1">
      <alignment vertical="center"/>
    </xf>
    <xf numFmtId="164" fontId="92" fillId="0" borderId="109" xfId="7" applyNumberFormat="1" applyFont="1" applyFill="1" applyBorder="1" applyAlignment="1">
      <alignment vertical="center"/>
    </xf>
    <xf numFmtId="10" fontId="92" fillId="0" borderId="80" xfId="20961" applyNumberFormat="1" applyFont="1" applyFill="1" applyBorder="1" applyAlignment="1">
      <alignment vertical="center"/>
    </xf>
    <xf numFmtId="10" fontId="92" fillId="0" borderId="96" xfId="20961" applyNumberFormat="1" applyFont="1" applyFill="1" applyBorder="1" applyAlignment="1">
      <alignment vertical="center"/>
    </xf>
    <xf numFmtId="167" fontId="94" fillId="0" borderId="107" xfId="0" applyNumberFormat="1" applyFont="1" applyBorder="1" applyAlignment="1">
      <alignment horizontal="center" vertical="center"/>
    </xf>
    <xf numFmtId="3" fontId="94" fillId="36" borderId="42" xfId="0" applyNumberFormat="1" applyFont="1" applyFill="1" applyBorder="1" applyAlignment="1">
      <alignment vertical="center" wrapText="1"/>
    </xf>
    <xf numFmtId="3" fontId="94" fillId="36" borderId="25" xfId="0" applyNumberFormat="1" applyFont="1" applyFill="1" applyBorder="1" applyAlignment="1">
      <alignment vertical="center" wrapText="1"/>
    </xf>
    <xf numFmtId="10" fontId="94" fillId="0" borderId="23" xfId="20961" applyNumberFormat="1" applyFont="1" applyFill="1" applyBorder="1" applyAlignment="1"/>
    <xf numFmtId="10" fontId="94" fillId="0" borderId="105" xfId="20961" applyNumberFormat="1" applyFont="1" applyFill="1" applyBorder="1" applyAlignment="1"/>
    <xf numFmtId="0" fontId="10" fillId="0" borderId="8" xfId="0" applyFont="1" applyFill="1" applyBorder="1" applyAlignment="1">
      <alignment wrapText="1"/>
    </xf>
    <xf numFmtId="164" fontId="94" fillId="0" borderId="0" xfId="0" applyNumberFormat="1" applyFont="1" applyFill="1"/>
    <xf numFmtId="164" fontId="100" fillId="0" borderId="0" xfId="0" applyNumberFormat="1" applyFont="1"/>
    <xf numFmtId="164" fontId="97" fillId="0" borderId="0" xfId="0" applyNumberFormat="1" applyFont="1"/>
    <xf numFmtId="193" fontId="97" fillId="0" borderId="0" xfId="0" applyNumberFormat="1" applyFont="1"/>
    <xf numFmtId="167" fontId="9" fillId="0" borderId="0" xfId="0" applyNumberFormat="1" applyFont="1"/>
    <xf numFmtId="43" fontId="9" fillId="0" borderId="0" xfId="0" applyNumberFormat="1" applyFont="1"/>
    <xf numFmtId="0" fontId="90" fillId="0" borderId="73" xfId="0" applyFont="1" applyBorder="1" applyAlignment="1">
      <alignment horizontal="left" vertical="center" wrapText="1"/>
    </xf>
    <xf numFmtId="0" fontId="90" fillId="0" borderId="72" xfId="0" applyFont="1" applyBorder="1" applyAlignment="1">
      <alignment horizontal="left" vertical="center" wrapText="1"/>
    </xf>
    <xf numFmtId="0" fontId="10" fillId="0" borderId="29" xfId="0" applyFont="1" applyFill="1" applyBorder="1" applyAlignment="1" applyProtection="1">
      <alignment horizontal="center"/>
    </xf>
    <xf numFmtId="0" fontId="10" fillId="0" borderId="30" xfId="0" applyFont="1" applyFill="1" applyBorder="1" applyAlignment="1" applyProtection="1">
      <alignment horizontal="center"/>
    </xf>
    <xf numFmtId="0" fontId="10" fillId="0" borderId="32" xfId="0" applyFont="1" applyFill="1" applyBorder="1" applyAlignment="1" applyProtection="1">
      <alignment horizontal="center"/>
    </xf>
    <xf numFmtId="0" fontId="10" fillId="0" borderId="31" xfId="0" applyFont="1" applyFill="1" applyBorder="1" applyAlignment="1" applyProtection="1">
      <alignment horizontal="center"/>
    </xf>
    <xf numFmtId="0" fontId="96" fillId="0" borderId="4" xfId="0" applyFont="1" applyBorder="1" applyAlignment="1">
      <alignment horizontal="center" vertical="center"/>
    </xf>
    <xf numFmtId="0" fontId="96" fillId="0" borderId="76" xfId="0" applyFont="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9" xfId="0" applyFont="1" applyFill="1" applyBorder="1" applyAlignment="1" applyProtection="1">
      <alignment horizontal="center"/>
    </xf>
    <xf numFmtId="0" fontId="11" fillId="0" borderId="20" xfId="0" applyFont="1" applyFill="1" applyBorder="1" applyAlignment="1" applyProtection="1">
      <alignment horizontal="center"/>
    </xf>
    <xf numFmtId="0" fontId="11" fillId="0" borderId="29" xfId="0" applyFont="1" applyBorder="1" applyAlignment="1">
      <alignment horizontal="center" wrapText="1"/>
    </xf>
    <xf numFmtId="0" fontId="10" fillId="0" borderId="31" xfId="0" applyFont="1" applyBorder="1" applyAlignment="1">
      <alignment horizontal="center"/>
    </xf>
    <xf numFmtId="0" fontId="10" fillId="0" borderId="3" xfId="0" applyFont="1" applyBorder="1" applyAlignment="1">
      <alignment wrapText="1"/>
    </xf>
    <xf numFmtId="0" fontId="94" fillId="0" borderId="22" xfId="0" applyFont="1" applyBorder="1" applyAlignment="1"/>
    <xf numFmtId="0" fontId="11" fillId="0" borderId="8" xfId="0" applyFont="1" applyBorder="1" applyAlignment="1">
      <alignment horizontal="center" wrapText="1"/>
    </xf>
    <xf numFmtId="0" fontId="10" fillId="0" borderId="23" xfId="0" applyFont="1" applyBorder="1" applyAlignment="1">
      <alignment horizontal="center"/>
    </xf>
    <xf numFmtId="0" fontId="11" fillId="0" borderId="8" xfId="0" applyFont="1" applyBorder="1" applyAlignment="1">
      <alignment horizontal="center" vertical="center" wrapText="1"/>
    </xf>
    <xf numFmtId="0" fontId="11" fillId="0" borderId="23" xfId="0" applyFont="1" applyBorder="1" applyAlignment="1">
      <alignment horizontal="center" vertical="center" wrapText="1"/>
    </xf>
    <xf numFmtId="0" fontId="94" fillId="0" borderId="86" xfId="0" applyFont="1" applyFill="1" applyBorder="1" applyAlignment="1">
      <alignment horizontal="center" vertical="center" wrapText="1"/>
    </xf>
    <xf numFmtId="0" fontId="94" fillId="0" borderId="87" xfId="0" applyFont="1" applyFill="1" applyBorder="1" applyAlignment="1">
      <alignment horizontal="center"/>
    </xf>
    <xf numFmtId="0" fontId="94" fillId="0" borderId="23" xfId="0" applyFont="1" applyFill="1" applyBorder="1" applyAlignment="1">
      <alignment horizontal="center"/>
    </xf>
    <xf numFmtId="0" fontId="96" fillId="36" borderId="104" xfId="0" applyFont="1" applyFill="1" applyBorder="1" applyAlignment="1">
      <alignment horizontal="center" vertical="center" wrapText="1"/>
    </xf>
    <xf numFmtId="0" fontId="96" fillId="36" borderId="32" xfId="0" applyFont="1" applyFill="1" applyBorder="1" applyAlignment="1">
      <alignment horizontal="center" vertical="center" wrapText="1"/>
    </xf>
    <xf numFmtId="0" fontId="96" fillId="36" borderId="101" xfId="0" applyFont="1" applyFill="1" applyBorder="1" applyAlignment="1">
      <alignment horizontal="center" vertical="center" wrapText="1"/>
    </xf>
    <xf numFmtId="0" fontId="96" fillId="36" borderId="85" xfId="0" applyFont="1" applyFill="1" applyBorder="1" applyAlignment="1">
      <alignment horizontal="center" vertical="center" wrapText="1"/>
    </xf>
    <xf numFmtId="0" fontId="10" fillId="3" borderId="74" xfId="13" applyFont="1" applyFill="1" applyBorder="1" applyAlignment="1" applyProtection="1">
      <alignment horizontal="center" vertical="center" wrapText="1"/>
      <protection locked="0"/>
    </xf>
    <xf numFmtId="0" fontId="10" fillId="3" borderId="71" xfId="13" applyFont="1" applyFill="1" applyBorder="1" applyAlignment="1" applyProtection="1">
      <alignment horizontal="center" vertical="center" wrapText="1"/>
      <protection locked="0"/>
    </xf>
    <xf numFmtId="9" fontId="94" fillId="0" borderId="8" xfId="0" applyNumberFormat="1" applyFont="1" applyBorder="1" applyAlignment="1">
      <alignment horizontal="center" vertical="center"/>
    </xf>
    <xf numFmtId="9" fontId="94" fillId="0" borderId="10" xfId="0" applyNumberFormat="1" applyFont="1" applyBorder="1" applyAlignment="1">
      <alignment horizontal="center" vertical="center"/>
    </xf>
    <xf numFmtId="0" fontId="94" fillId="0" borderId="2" xfId="0" applyFont="1" applyBorder="1" applyAlignment="1">
      <alignment horizontal="center" vertical="center" wrapText="1"/>
    </xf>
    <xf numFmtId="0" fontId="94" fillId="0" borderId="7" xfId="0" applyFont="1" applyBorder="1" applyAlignment="1">
      <alignment horizontal="center" vertical="center" wrapText="1"/>
    </xf>
    <xf numFmtId="164" fontId="11" fillId="3" borderId="18" xfId="1" applyNumberFormat="1" applyFont="1" applyFill="1" applyBorder="1" applyAlignment="1" applyProtection="1">
      <alignment horizontal="center"/>
      <protection locked="0"/>
    </xf>
    <xf numFmtId="164" fontId="11" fillId="3" borderId="19" xfId="1" applyNumberFormat="1" applyFont="1" applyFill="1" applyBorder="1" applyAlignment="1" applyProtection="1">
      <alignment horizontal="center"/>
      <protection locked="0"/>
    </xf>
    <xf numFmtId="164" fontId="11" fillId="3" borderId="20" xfId="1" applyNumberFormat="1" applyFont="1" applyFill="1" applyBorder="1" applyAlignment="1" applyProtection="1">
      <alignment horizontal="center"/>
      <protection locked="0"/>
    </xf>
    <xf numFmtId="0" fontId="96" fillId="0" borderId="55" xfId="0" applyFont="1" applyBorder="1" applyAlignment="1">
      <alignment horizontal="center" vertical="center" wrapText="1"/>
    </xf>
    <xf numFmtId="0" fontId="96" fillId="0" borderId="56" xfId="0" applyFont="1" applyBorder="1" applyAlignment="1">
      <alignment horizontal="center" vertical="center" wrapText="1"/>
    </xf>
    <xf numFmtId="164" fontId="11" fillId="0" borderId="77" xfId="1" applyNumberFormat="1" applyFont="1" applyFill="1" applyBorder="1" applyAlignment="1" applyProtection="1">
      <alignment horizontal="center" vertical="center" wrapText="1"/>
      <protection locked="0"/>
    </xf>
    <xf numFmtId="164" fontId="11" fillId="0" borderId="7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4" fillId="0" borderId="67" xfId="0" applyFont="1" applyFill="1" applyBorder="1" applyAlignment="1">
      <alignment horizontal="center" vertical="center" wrapText="1"/>
    </xf>
    <xf numFmtId="0" fontId="94" fillId="0" borderId="60" xfId="0" applyFont="1" applyFill="1" applyBorder="1" applyAlignment="1">
      <alignment horizontal="center" vertical="center" wrapText="1"/>
    </xf>
    <xf numFmtId="0" fontId="94" fillId="0" borderId="93" xfId="0" applyFont="1" applyFill="1" applyBorder="1" applyAlignment="1">
      <alignment horizontal="center" vertical="center" wrapText="1"/>
    </xf>
    <xf numFmtId="0" fontId="99" fillId="0" borderId="59" xfId="0" applyFont="1" applyFill="1" applyBorder="1" applyAlignment="1">
      <alignment horizontal="left" vertical="center"/>
    </xf>
    <xf numFmtId="0" fontId="99" fillId="0" borderId="60" xfId="0" applyFont="1" applyFill="1" applyBorder="1" applyAlignment="1">
      <alignment horizontal="left" vertical="center"/>
    </xf>
    <xf numFmtId="164" fontId="10" fillId="0" borderId="26" xfId="7" applyNumberFormat="1" applyFont="1" applyFill="1" applyBorder="1" applyAlignment="1" applyProtection="1">
      <alignment horizontal="righ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FF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21</xdr:row>
      <xdr:rowOff>104775</xdr:rowOff>
    </xdr:from>
    <xdr:ext cx="76200" cy="219075"/>
    <xdr:sp macro="" textlink="">
      <xdr:nvSpPr>
        <xdr:cNvPr id="2" name="Text Box 2"/>
        <xdr:cNvSpPr txBox="1">
          <a:spLocks noChangeArrowheads="1"/>
        </xdr:cNvSpPr>
      </xdr:nvSpPr>
      <xdr:spPr bwMode="auto">
        <a:xfrm>
          <a:off x="12849225"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22</xdr:row>
      <xdr:rowOff>104775</xdr:rowOff>
    </xdr:from>
    <xdr:ext cx="76200" cy="219075"/>
    <xdr:sp macro="" textlink="">
      <xdr:nvSpPr>
        <xdr:cNvPr id="3" name="Text Box 2"/>
        <xdr:cNvSpPr txBox="1">
          <a:spLocks noChangeArrowheads="1"/>
        </xdr:cNvSpPr>
      </xdr:nvSpPr>
      <xdr:spPr bwMode="auto">
        <a:xfrm>
          <a:off x="12849225"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21</xdr:row>
      <xdr:rowOff>104775</xdr:rowOff>
    </xdr:from>
    <xdr:ext cx="76200" cy="219075"/>
    <xdr:sp macro="" textlink="">
      <xdr:nvSpPr>
        <xdr:cNvPr id="4" name="Text Box 2"/>
        <xdr:cNvSpPr txBox="1">
          <a:spLocks noChangeArrowheads="1"/>
        </xdr:cNvSpPr>
      </xdr:nvSpPr>
      <xdr:spPr bwMode="auto">
        <a:xfrm>
          <a:off x="13696950"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104775</xdr:rowOff>
    </xdr:from>
    <xdr:ext cx="76200" cy="219075"/>
    <xdr:sp macro="" textlink="">
      <xdr:nvSpPr>
        <xdr:cNvPr id="5" name="Text Box 2"/>
        <xdr:cNvSpPr txBox="1">
          <a:spLocks noChangeArrowheads="1"/>
        </xdr:cNvSpPr>
      </xdr:nvSpPr>
      <xdr:spPr bwMode="auto">
        <a:xfrm>
          <a:off x="13696950"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104775</xdr:rowOff>
    </xdr:from>
    <xdr:ext cx="76200" cy="219075"/>
    <xdr:sp macro="" textlink="">
      <xdr:nvSpPr>
        <xdr:cNvPr id="6" name="Text Box 2"/>
        <xdr:cNvSpPr txBox="1">
          <a:spLocks noChangeArrowheads="1"/>
        </xdr:cNvSpPr>
      </xdr:nvSpPr>
      <xdr:spPr bwMode="auto">
        <a:xfrm>
          <a:off x="10306050"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104775</xdr:rowOff>
    </xdr:from>
    <xdr:ext cx="76200" cy="219075"/>
    <xdr:sp macro="" textlink="">
      <xdr:nvSpPr>
        <xdr:cNvPr id="7" name="Text Box 2"/>
        <xdr:cNvSpPr txBox="1">
          <a:spLocks noChangeArrowheads="1"/>
        </xdr:cNvSpPr>
      </xdr:nvSpPr>
      <xdr:spPr bwMode="auto">
        <a:xfrm>
          <a:off x="10306050"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104775</xdr:rowOff>
    </xdr:from>
    <xdr:ext cx="76200" cy="219075"/>
    <xdr:sp macro="" textlink="">
      <xdr:nvSpPr>
        <xdr:cNvPr id="8" name="Text Box 2"/>
        <xdr:cNvSpPr txBox="1">
          <a:spLocks noChangeArrowheads="1"/>
        </xdr:cNvSpPr>
      </xdr:nvSpPr>
      <xdr:spPr bwMode="auto">
        <a:xfrm>
          <a:off x="11153775"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104775</xdr:rowOff>
    </xdr:from>
    <xdr:ext cx="76200" cy="219075"/>
    <xdr:sp macro="" textlink="">
      <xdr:nvSpPr>
        <xdr:cNvPr id="9" name="Text Box 2"/>
        <xdr:cNvSpPr txBox="1">
          <a:spLocks noChangeArrowheads="1"/>
        </xdr:cNvSpPr>
      </xdr:nvSpPr>
      <xdr:spPr bwMode="auto">
        <a:xfrm>
          <a:off x="11153775"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104775</xdr:rowOff>
    </xdr:from>
    <xdr:ext cx="76200" cy="219075"/>
    <xdr:sp macro="" textlink="">
      <xdr:nvSpPr>
        <xdr:cNvPr id="10" name="Text Box 2"/>
        <xdr:cNvSpPr txBox="1">
          <a:spLocks noChangeArrowheads="1"/>
        </xdr:cNvSpPr>
      </xdr:nvSpPr>
      <xdr:spPr bwMode="auto">
        <a:xfrm>
          <a:off x="12001500"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104775</xdr:rowOff>
    </xdr:from>
    <xdr:ext cx="76200" cy="219075"/>
    <xdr:sp macro="" textlink="">
      <xdr:nvSpPr>
        <xdr:cNvPr id="11" name="Text Box 2"/>
        <xdr:cNvSpPr txBox="1">
          <a:spLocks noChangeArrowheads="1"/>
        </xdr:cNvSpPr>
      </xdr:nvSpPr>
      <xdr:spPr bwMode="auto">
        <a:xfrm>
          <a:off x="12001500"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21</xdr:row>
      <xdr:rowOff>104775</xdr:rowOff>
    </xdr:from>
    <xdr:ext cx="76200" cy="219075"/>
    <xdr:sp macro="" textlink="">
      <xdr:nvSpPr>
        <xdr:cNvPr id="12" name="Text Box 2"/>
        <xdr:cNvSpPr txBox="1">
          <a:spLocks noChangeArrowheads="1"/>
        </xdr:cNvSpPr>
      </xdr:nvSpPr>
      <xdr:spPr bwMode="auto">
        <a:xfrm>
          <a:off x="14544675"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104775</xdr:rowOff>
    </xdr:from>
    <xdr:ext cx="76200" cy="219075"/>
    <xdr:sp macro="" textlink="">
      <xdr:nvSpPr>
        <xdr:cNvPr id="13" name="Text Box 2"/>
        <xdr:cNvSpPr txBox="1">
          <a:spLocks noChangeArrowheads="1"/>
        </xdr:cNvSpPr>
      </xdr:nvSpPr>
      <xdr:spPr bwMode="auto">
        <a:xfrm>
          <a:off x="14544675"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activeCell="F6" sqref="F6"/>
      <selection pane="topRight" activeCell="F6" sqref="F6"/>
      <selection pane="bottomLeft" activeCell="F6" sqref="F6"/>
      <selection pane="bottomRight" activeCell="E20" sqref="E20"/>
    </sheetView>
  </sheetViews>
  <sheetFormatPr defaultRowHeight="15"/>
  <cols>
    <col min="1" max="1" width="10.28515625" style="1" customWidth="1"/>
    <col min="2" max="2" width="131" customWidth="1"/>
    <col min="3" max="3" width="28.85546875" customWidth="1"/>
    <col min="4" max="4" width="10.140625" customWidth="1"/>
    <col min="5" max="6" width="9.85546875" customWidth="1"/>
    <col min="7" max="7" width="9.28515625" customWidth="1"/>
  </cols>
  <sheetData>
    <row r="1" spans="1:3" ht="15.75">
      <c r="A1" s="4"/>
      <c r="B1" s="40" t="s">
        <v>257</v>
      </c>
      <c r="C1" s="59"/>
    </row>
    <row r="2" spans="1:3" s="37" customFormat="1" ht="15.75">
      <c r="A2" s="43">
        <v>1</v>
      </c>
      <c r="B2" s="38" t="s">
        <v>258</v>
      </c>
      <c r="C2" s="59" t="s">
        <v>483</v>
      </c>
    </row>
    <row r="3" spans="1:3" s="37" customFormat="1" ht="15.75">
      <c r="A3" s="43">
        <v>2</v>
      </c>
      <c r="B3" s="39" t="s">
        <v>259</v>
      </c>
      <c r="C3" s="59" t="s">
        <v>487</v>
      </c>
    </row>
    <row r="4" spans="1:3" s="37" customFormat="1" ht="15.75">
      <c r="A4" s="43">
        <v>3</v>
      </c>
      <c r="B4" s="39" t="s">
        <v>260</v>
      </c>
      <c r="C4" s="59" t="s">
        <v>516</v>
      </c>
    </row>
    <row r="5" spans="1:3" s="37" customFormat="1" ht="15.75">
      <c r="A5" s="44">
        <v>4</v>
      </c>
      <c r="B5" s="42" t="s">
        <v>261</v>
      </c>
      <c r="C5" s="60" t="s">
        <v>488</v>
      </c>
    </row>
    <row r="6" spans="1:3" s="41" customFormat="1" ht="65.25" customHeight="1">
      <c r="A6" s="504" t="s">
        <v>378</v>
      </c>
      <c r="B6" s="505"/>
      <c r="C6" s="505"/>
    </row>
    <row r="7" spans="1:3">
      <c r="A7" s="51" t="s">
        <v>331</v>
      </c>
      <c r="B7" s="52" t="s">
        <v>262</v>
      </c>
    </row>
    <row r="8" spans="1:3">
      <c r="A8" s="53">
        <v>1</v>
      </c>
      <c r="B8" s="50" t="s">
        <v>226</v>
      </c>
    </row>
    <row r="9" spans="1:3">
      <c r="A9" s="53">
        <v>2</v>
      </c>
      <c r="B9" s="50" t="s">
        <v>263</v>
      </c>
    </row>
    <row r="10" spans="1:3">
      <c r="A10" s="53">
        <v>3</v>
      </c>
      <c r="B10" s="50" t="s">
        <v>264</v>
      </c>
    </row>
    <row r="11" spans="1:3">
      <c r="A11" s="53">
        <v>4</v>
      </c>
      <c r="B11" s="50" t="s">
        <v>265</v>
      </c>
      <c r="C11" s="36"/>
    </row>
    <row r="12" spans="1:3">
      <c r="A12" s="53">
        <v>5</v>
      </c>
      <c r="B12" s="50" t="s">
        <v>190</v>
      </c>
    </row>
    <row r="13" spans="1:3">
      <c r="A13" s="53">
        <v>6</v>
      </c>
      <c r="B13" s="54" t="s">
        <v>151</v>
      </c>
    </row>
    <row r="14" spans="1:3">
      <c r="A14" s="53">
        <v>7</v>
      </c>
      <c r="B14" s="50" t="s">
        <v>266</v>
      </c>
    </row>
    <row r="15" spans="1:3">
      <c r="A15" s="53">
        <v>8</v>
      </c>
      <c r="B15" s="50" t="s">
        <v>270</v>
      </c>
    </row>
    <row r="16" spans="1:3">
      <c r="A16" s="53">
        <v>9</v>
      </c>
      <c r="B16" s="50" t="s">
        <v>89</v>
      </c>
    </row>
    <row r="17" spans="1:2">
      <c r="A17" s="55" t="s">
        <v>428</v>
      </c>
      <c r="B17" s="50" t="s">
        <v>407</v>
      </c>
    </row>
    <row r="18" spans="1:2">
      <c r="A18" s="53">
        <v>10</v>
      </c>
      <c r="B18" s="50" t="s">
        <v>273</v>
      </c>
    </row>
    <row r="19" spans="1:2">
      <c r="A19" s="53">
        <v>11</v>
      </c>
      <c r="B19" s="54" t="s">
        <v>253</v>
      </c>
    </row>
    <row r="20" spans="1:2">
      <c r="A20" s="53">
        <v>12</v>
      </c>
      <c r="B20" s="54" t="s">
        <v>250</v>
      </c>
    </row>
    <row r="21" spans="1:2">
      <c r="A21" s="53">
        <v>13</v>
      </c>
      <c r="B21" s="56" t="s">
        <v>368</v>
      </c>
    </row>
    <row r="22" spans="1:2">
      <c r="A22" s="53">
        <v>14</v>
      </c>
      <c r="B22" s="57" t="s">
        <v>399</v>
      </c>
    </row>
    <row r="23" spans="1:2">
      <c r="A23" s="58">
        <v>15</v>
      </c>
      <c r="B23" s="54" t="s">
        <v>78</v>
      </c>
    </row>
    <row r="24" spans="1:2">
      <c r="A24" s="58">
        <v>15.1</v>
      </c>
      <c r="B24" s="50" t="s">
        <v>437</v>
      </c>
    </row>
    <row r="25" spans="1:2">
      <c r="A25" s="3"/>
      <c r="B25" s="2"/>
    </row>
    <row r="26" spans="1:2">
      <c r="A26" s="3"/>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scale="5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3" activePane="bottomRight" state="frozen"/>
      <selection activeCell="C12" sqref="C12"/>
      <selection pane="topRight" activeCell="C12" sqref="C12"/>
      <selection pane="bottomLeft" activeCell="C12" sqref="C12"/>
      <selection pane="bottomRight" activeCell="E17" sqref="E17"/>
    </sheetView>
  </sheetViews>
  <sheetFormatPr defaultRowHeight="15"/>
  <cols>
    <col min="1" max="1" width="9.5703125" style="73" bestFit="1" customWidth="1"/>
    <col min="2" max="2" width="132.42578125" style="63" customWidth="1"/>
    <col min="3" max="3" width="18.42578125" style="63" customWidth="1"/>
    <col min="4" max="16384" width="9.140625" style="91"/>
  </cols>
  <sheetData>
    <row r="1" spans="1:6">
      <c r="A1" s="82" t="s">
        <v>191</v>
      </c>
      <c r="B1" s="83" t="str">
        <f>Info!C2</f>
        <v>სს ”ლიბერთი ბანკი”</v>
      </c>
      <c r="D1" s="63"/>
      <c r="E1" s="63"/>
      <c r="F1" s="63"/>
    </row>
    <row r="2" spans="1:6" s="213" customFormat="1" ht="15.75" customHeight="1">
      <c r="A2" s="213" t="s">
        <v>192</v>
      </c>
      <c r="B2" s="214">
        <f>'1. key ratios'!B2</f>
        <v>43646</v>
      </c>
    </row>
    <row r="3" spans="1:6" s="213" customFormat="1" ht="15.75" customHeight="1"/>
    <row r="4" spans="1:6" ht="15.75" thickBot="1">
      <c r="A4" s="73" t="s">
        <v>340</v>
      </c>
      <c r="B4" s="278" t="s">
        <v>89</v>
      </c>
    </row>
    <row r="5" spans="1:6">
      <c r="A5" s="279" t="s">
        <v>27</v>
      </c>
      <c r="B5" s="280"/>
      <c r="C5" s="281" t="s">
        <v>28</v>
      </c>
    </row>
    <row r="6" spans="1:6">
      <c r="A6" s="282">
        <v>1</v>
      </c>
      <c r="B6" s="283" t="s">
        <v>29</v>
      </c>
      <c r="C6" s="464">
        <f>SUM(C7:C11)</f>
        <v>278143167</v>
      </c>
    </row>
    <row r="7" spans="1:6">
      <c r="A7" s="282">
        <v>2</v>
      </c>
      <c r="B7" s="284" t="s">
        <v>30</v>
      </c>
      <c r="C7" s="465">
        <v>44490460</v>
      </c>
    </row>
    <row r="8" spans="1:6">
      <c r="A8" s="282">
        <v>3</v>
      </c>
      <c r="B8" s="285" t="s">
        <v>31</v>
      </c>
      <c r="C8" s="465">
        <v>35132256</v>
      </c>
    </row>
    <row r="9" spans="1:6">
      <c r="A9" s="282">
        <v>4</v>
      </c>
      <c r="B9" s="285" t="s">
        <v>32</v>
      </c>
      <c r="C9" s="465">
        <v>28500093</v>
      </c>
    </row>
    <row r="10" spans="1:6">
      <c r="A10" s="282">
        <v>5</v>
      </c>
      <c r="B10" s="285" t="s">
        <v>33</v>
      </c>
      <c r="C10" s="465">
        <v>1694028</v>
      </c>
    </row>
    <row r="11" spans="1:6">
      <c r="A11" s="282">
        <v>6</v>
      </c>
      <c r="B11" s="286" t="s">
        <v>34</v>
      </c>
      <c r="C11" s="465">
        <v>168326330</v>
      </c>
    </row>
    <row r="12" spans="1:6" s="272" customFormat="1">
      <c r="A12" s="282">
        <v>7</v>
      </c>
      <c r="B12" s="283" t="s">
        <v>35</v>
      </c>
      <c r="C12" s="423">
        <f>SUM(C13:C27)</f>
        <v>72866083.973731399</v>
      </c>
    </row>
    <row r="13" spans="1:6" s="272" customFormat="1">
      <c r="A13" s="282">
        <v>8</v>
      </c>
      <c r="B13" s="287" t="s">
        <v>36</v>
      </c>
      <c r="C13" s="424">
        <v>28500093</v>
      </c>
    </row>
    <row r="14" spans="1:6" s="272" customFormat="1" ht="25.5">
      <c r="A14" s="282">
        <v>9</v>
      </c>
      <c r="B14" s="288" t="s">
        <v>37</v>
      </c>
      <c r="C14" s="424">
        <v>2368463.4337313883</v>
      </c>
    </row>
    <row r="15" spans="1:6" s="272" customFormat="1">
      <c r="A15" s="282">
        <v>10</v>
      </c>
      <c r="B15" s="289" t="s">
        <v>38</v>
      </c>
      <c r="C15" s="424">
        <v>41850639.540000007</v>
      </c>
    </row>
    <row r="16" spans="1:6" s="272" customFormat="1">
      <c r="A16" s="282">
        <v>11</v>
      </c>
      <c r="B16" s="290" t="s">
        <v>39</v>
      </c>
      <c r="C16" s="424">
        <v>0</v>
      </c>
    </row>
    <row r="17" spans="1:3" s="272" customFormat="1">
      <c r="A17" s="282">
        <v>12</v>
      </c>
      <c r="B17" s="289" t="s">
        <v>40</v>
      </c>
      <c r="C17" s="424">
        <v>0</v>
      </c>
    </row>
    <row r="18" spans="1:3" s="272" customFormat="1">
      <c r="A18" s="282">
        <v>13</v>
      </c>
      <c r="B18" s="289" t="s">
        <v>41</v>
      </c>
      <c r="C18" s="424">
        <v>0</v>
      </c>
    </row>
    <row r="19" spans="1:3" s="272" customFormat="1">
      <c r="A19" s="282">
        <v>14</v>
      </c>
      <c r="B19" s="289" t="s">
        <v>42</v>
      </c>
      <c r="C19" s="424">
        <v>0</v>
      </c>
    </row>
    <row r="20" spans="1:3" s="272" customFormat="1" ht="25.5">
      <c r="A20" s="282">
        <v>15</v>
      </c>
      <c r="B20" s="289" t="s">
        <v>43</v>
      </c>
      <c r="C20" s="424">
        <v>0</v>
      </c>
    </row>
    <row r="21" spans="1:3" s="272" customFormat="1" ht="25.5">
      <c r="A21" s="282">
        <v>16</v>
      </c>
      <c r="B21" s="288" t="s">
        <v>44</v>
      </c>
      <c r="C21" s="424">
        <v>0</v>
      </c>
    </row>
    <row r="22" spans="1:3" s="272" customFormat="1">
      <c r="A22" s="282">
        <v>17</v>
      </c>
      <c r="B22" s="291" t="s">
        <v>45</v>
      </c>
      <c r="C22" s="424">
        <v>146888</v>
      </c>
    </row>
    <row r="23" spans="1:3" s="272" customFormat="1" ht="25.5">
      <c r="A23" s="282">
        <v>18</v>
      </c>
      <c r="B23" s="288" t="s">
        <v>46</v>
      </c>
      <c r="C23" s="424">
        <v>0</v>
      </c>
    </row>
    <row r="24" spans="1:3" s="272" customFormat="1" ht="25.5">
      <c r="A24" s="282">
        <v>19</v>
      </c>
      <c r="B24" s="288" t="s">
        <v>47</v>
      </c>
      <c r="C24" s="424">
        <v>0</v>
      </c>
    </row>
    <row r="25" spans="1:3" s="272" customFormat="1" ht="25.5">
      <c r="A25" s="282">
        <v>20</v>
      </c>
      <c r="B25" s="292" t="s">
        <v>48</v>
      </c>
      <c r="C25" s="424">
        <v>0</v>
      </c>
    </row>
    <row r="26" spans="1:3" s="272" customFormat="1">
      <c r="A26" s="282">
        <v>21</v>
      </c>
      <c r="B26" s="292" t="s">
        <v>49</v>
      </c>
      <c r="C26" s="424">
        <v>0</v>
      </c>
    </row>
    <row r="27" spans="1:3" s="272" customFormat="1" ht="25.5">
      <c r="A27" s="282">
        <v>22</v>
      </c>
      <c r="B27" s="292" t="s">
        <v>50</v>
      </c>
      <c r="C27" s="424">
        <v>0</v>
      </c>
    </row>
    <row r="28" spans="1:3" s="272" customFormat="1">
      <c r="A28" s="282">
        <v>23</v>
      </c>
      <c r="B28" s="293" t="s">
        <v>24</v>
      </c>
      <c r="C28" s="423">
        <f>C6-C12</f>
        <v>205277083.0262686</v>
      </c>
    </row>
    <row r="29" spans="1:3" s="272" customFormat="1">
      <c r="A29" s="294"/>
      <c r="B29" s="295"/>
      <c r="C29" s="424"/>
    </row>
    <row r="30" spans="1:3" s="272" customFormat="1">
      <c r="A30" s="294">
        <v>24</v>
      </c>
      <c r="B30" s="293" t="s">
        <v>51</v>
      </c>
      <c r="C30" s="423">
        <f>C31+C34</f>
        <v>4565384</v>
      </c>
    </row>
    <row r="31" spans="1:3" s="272" customFormat="1">
      <c r="A31" s="294">
        <v>25</v>
      </c>
      <c r="B31" s="285" t="s">
        <v>52</v>
      </c>
      <c r="C31" s="425">
        <f>C32+C33</f>
        <v>45654</v>
      </c>
    </row>
    <row r="32" spans="1:3" s="272" customFormat="1">
      <c r="A32" s="294">
        <v>26</v>
      </c>
      <c r="B32" s="296" t="s">
        <v>53</v>
      </c>
      <c r="C32" s="424">
        <v>45654</v>
      </c>
    </row>
    <row r="33" spans="1:3" s="272" customFormat="1">
      <c r="A33" s="294">
        <v>27</v>
      </c>
      <c r="B33" s="296" t="s">
        <v>54</v>
      </c>
      <c r="C33" s="424">
        <v>0</v>
      </c>
    </row>
    <row r="34" spans="1:3" s="272" customFormat="1">
      <c r="A34" s="294">
        <v>28</v>
      </c>
      <c r="B34" s="285" t="s">
        <v>55</v>
      </c>
      <c r="C34" s="424">
        <v>4519730</v>
      </c>
    </row>
    <row r="35" spans="1:3" s="272" customFormat="1">
      <c r="A35" s="294">
        <v>29</v>
      </c>
      <c r="B35" s="293" t="s">
        <v>56</v>
      </c>
      <c r="C35" s="423">
        <f>SUM(C36:C40)</f>
        <v>0</v>
      </c>
    </row>
    <row r="36" spans="1:3" s="272" customFormat="1">
      <c r="A36" s="294">
        <v>30</v>
      </c>
      <c r="B36" s="288" t="s">
        <v>57</v>
      </c>
      <c r="C36" s="424">
        <v>0</v>
      </c>
    </row>
    <row r="37" spans="1:3" s="272" customFormat="1">
      <c r="A37" s="294">
        <v>31</v>
      </c>
      <c r="B37" s="289" t="s">
        <v>58</v>
      </c>
      <c r="C37" s="424">
        <v>0</v>
      </c>
    </row>
    <row r="38" spans="1:3" s="272" customFormat="1" ht="25.5">
      <c r="A38" s="294">
        <v>32</v>
      </c>
      <c r="B38" s="288" t="s">
        <v>59</v>
      </c>
      <c r="C38" s="424">
        <v>0</v>
      </c>
    </row>
    <row r="39" spans="1:3" s="272" customFormat="1" ht="25.5">
      <c r="A39" s="294">
        <v>33</v>
      </c>
      <c r="B39" s="288" t="s">
        <v>47</v>
      </c>
      <c r="C39" s="424">
        <v>0</v>
      </c>
    </row>
    <row r="40" spans="1:3" s="272" customFormat="1" ht="25.5">
      <c r="A40" s="294">
        <v>34</v>
      </c>
      <c r="B40" s="292" t="s">
        <v>60</v>
      </c>
      <c r="C40" s="424">
        <v>0</v>
      </c>
    </row>
    <row r="41" spans="1:3" s="272" customFormat="1">
      <c r="A41" s="294">
        <v>35</v>
      </c>
      <c r="B41" s="293" t="s">
        <v>25</v>
      </c>
      <c r="C41" s="423">
        <f>C30-C35</f>
        <v>4565384</v>
      </c>
    </row>
    <row r="42" spans="1:3" s="272" customFormat="1">
      <c r="A42" s="294"/>
      <c r="B42" s="295"/>
      <c r="C42" s="424"/>
    </row>
    <row r="43" spans="1:3" s="272" customFormat="1">
      <c r="A43" s="294">
        <v>36</v>
      </c>
      <c r="B43" s="297" t="s">
        <v>61</v>
      </c>
      <c r="C43" s="423">
        <f>SUM(C44:C46)</f>
        <v>91684424.48961997</v>
      </c>
    </row>
    <row r="44" spans="1:3" s="272" customFormat="1">
      <c r="A44" s="294">
        <v>37</v>
      </c>
      <c r="B44" s="285" t="s">
        <v>62</v>
      </c>
      <c r="C44" s="424">
        <v>76666158.840000004</v>
      </c>
    </row>
    <row r="45" spans="1:3" s="272" customFormat="1">
      <c r="A45" s="294">
        <v>38</v>
      </c>
      <c r="B45" s="285" t="s">
        <v>63</v>
      </c>
      <c r="C45" s="424">
        <v>0</v>
      </c>
    </row>
    <row r="46" spans="1:3" s="272" customFormat="1">
      <c r="A46" s="294">
        <v>39</v>
      </c>
      <c r="B46" s="285" t="s">
        <v>64</v>
      </c>
      <c r="C46" s="424">
        <v>15018265.649619967</v>
      </c>
    </row>
    <row r="47" spans="1:3" s="272" customFormat="1">
      <c r="A47" s="294">
        <v>40</v>
      </c>
      <c r="B47" s="297" t="s">
        <v>65</v>
      </c>
      <c r="C47" s="423">
        <f>SUM(C48:C51)</f>
        <v>0</v>
      </c>
    </row>
    <row r="48" spans="1:3" s="272" customFormat="1">
      <c r="A48" s="294">
        <v>41</v>
      </c>
      <c r="B48" s="288" t="s">
        <v>66</v>
      </c>
      <c r="C48" s="424">
        <v>0</v>
      </c>
    </row>
    <row r="49" spans="1:3" s="272" customFormat="1">
      <c r="A49" s="294">
        <v>42</v>
      </c>
      <c r="B49" s="289" t="s">
        <v>67</v>
      </c>
      <c r="C49" s="424">
        <v>0</v>
      </c>
    </row>
    <row r="50" spans="1:3" s="272" customFormat="1" ht="25.5">
      <c r="A50" s="294">
        <v>43</v>
      </c>
      <c r="B50" s="288" t="s">
        <v>68</v>
      </c>
      <c r="C50" s="424">
        <v>0</v>
      </c>
    </row>
    <row r="51" spans="1:3" s="272" customFormat="1" ht="25.5">
      <c r="A51" s="294">
        <v>44</v>
      </c>
      <c r="B51" s="288" t="s">
        <v>47</v>
      </c>
      <c r="C51" s="424">
        <v>0</v>
      </c>
    </row>
    <row r="52" spans="1:3" s="272" customFormat="1" ht="15.75" thickBot="1">
      <c r="A52" s="298">
        <v>45</v>
      </c>
      <c r="B52" s="299" t="s">
        <v>26</v>
      </c>
      <c r="C52" s="426">
        <f>C43-C47</f>
        <v>91684424.48961997</v>
      </c>
    </row>
    <row r="55" spans="1:3">
      <c r="B55" s="63"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zoomScaleNormal="100" workbookViewId="0">
      <selection activeCell="I38" sqref="I38"/>
    </sheetView>
  </sheetViews>
  <sheetFormatPr defaultColWidth="9.140625" defaultRowHeight="12.75"/>
  <cols>
    <col min="1" max="1" width="10.85546875" style="63" bestFit="1" customWidth="1"/>
    <col min="2" max="2" width="59" style="63" customWidth="1"/>
    <col min="3" max="3" width="16.7109375" style="63" bestFit="1" customWidth="1"/>
    <col min="4" max="4" width="22.140625" style="63" customWidth="1"/>
    <col min="5" max="16384" width="9.140625" style="63"/>
  </cols>
  <sheetData>
    <row r="1" spans="1:4">
      <c r="A1" s="82" t="s">
        <v>191</v>
      </c>
      <c r="B1" s="83" t="str">
        <f>Info!C2</f>
        <v>სს ”ლიბერთი ბანკი”</v>
      </c>
    </row>
    <row r="2" spans="1:4" s="213" customFormat="1" ht="15.75" customHeight="1">
      <c r="A2" s="213" t="s">
        <v>192</v>
      </c>
      <c r="B2" s="214">
        <f>'1. key ratios'!B2</f>
        <v>43646</v>
      </c>
    </row>
    <row r="3" spans="1:4" s="213" customFormat="1" ht="15.75" customHeight="1"/>
    <row r="4" spans="1:4" ht="13.5" thickBot="1">
      <c r="A4" s="73" t="s">
        <v>406</v>
      </c>
      <c r="B4" s="300" t="s">
        <v>407</v>
      </c>
    </row>
    <row r="5" spans="1:4" s="303" customFormat="1">
      <c r="A5" s="527" t="s">
        <v>408</v>
      </c>
      <c r="B5" s="528"/>
      <c r="C5" s="301" t="s">
        <v>409</v>
      </c>
      <c r="D5" s="302" t="s">
        <v>410</v>
      </c>
    </row>
    <row r="6" spans="1:4" s="307" customFormat="1">
      <c r="A6" s="304">
        <v>1</v>
      </c>
      <c r="B6" s="305" t="s">
        <v>411</v>
      </c>
      <c r="C6" s="305"/>
      <c r="D6" s="306"/>
    </row>
    <row r="7" spans="1:4" s="307" customFormat="1">
      <c r="A7" s="308" t="s">
        <v>412</v>
      </c>
      <c r="B7" s="309" t="s">
        <v>413</v>
      </c>
      <c r="C7" s="310">
        <v>4.4999999999999998E-2</v>
      </c>
      <c r="D7" s="427">
        <v>71989960.078404337</v>
      </c>
    </row>
    <row r="8" spans="1:4" s="307" customFormat="1">
      <c r="A8" s="308" t="s">
        <v>414</v>
      </c>
      <c r="B8" s="309" t="s">
        <v>415</v>
      </c>
      <c r="C8" s="311">
        <v>0.06</v>
      </c>
      <c r="D8" s="427">
        <v>95986613.43787244</v>
      </c>
    </row>
    <row r="9" spans="1:4" s="307" customFormat="1">
      <c r="A9" s="308" t="s">
        <v>416</v>
      </c>
      <c r="B9" s="309" t="s">
        <v>417</v>
      </c>
      <c r="C9" s="311">
        <v>0.08</v>
      </c>
      <c r="D9" s="427">
        <v>127982151.2504966</v>
      </c>
    </row>
    <row r="10" spans="1:4" s="307" customFormat="1">
      <c r="A10" s="304" t="s">
        <v>418</v>
      </c>
      <c r="B10" s="305" t="s">
        <v>419</v>
      </c>
      <c r="C10" s="312"/>
      <c r="D10" s="428"/>
    </row>
    <row r="11" spans="1:4" s="307" customFormat="1">
      <c r="A11" s="308" t="s">
        <v>420</v>
      </c>
      <c r="B11" s="309" t="s">
        <v>421</v>
      </c>
      <c r="C11" s="311">
        <v>2.5000000000000001E-2</v>
      </c>
      <c r="D11" s="427">
        <v>39994422.265780188</v>
      </c>
    </row>
    <row r="12" spans="1:4" s="307" customFormat="1">
      <c r="A12" s="308" t="s">
        <v>422</v>
      </c>
      <c r="B12" s="309" t="s">
        <v>423</v>
      </c>
      <c r="C12" s="311">
        <v>0</v>
      </c>
      <c r="D12" s="427">
        <v>0</v>
      </c>
    </row>
    <row r="13" spans="1:4" s="307" customFormat="1">
      <c r="A13" s="308" t="s">
        <v>424</v>
      </c>
      <c r="B13" s="309" t="s">
        <v>425</v>
      </c>
      <c r="C13" s="311">
        <v>6.0000000000000001E-3</v>
      </c>
      <c r="D13" s="427">
        <v>9598661.3437872455</v>
      </c>
    </row>
    <row r="14" spans="1:4" s="307" customFormat="1">
      <c r="A14" s="304" t="s">
        <v>426</v>
      </c>
      <c r="B14" s="305" t="s">
        <v>481</v>
      </c>
      <c r="C14" s="313"/>
      <c r="D14" s="428"/>
    </row>
    <row r="15" spans="1:4" s="307" customFormat="1">
      <c r="A15" s="314" t="s">
        <v>429</v>
      </c>
      <c r="B15" s="309" t="s">
        <v>482</v>
      </c>
      <c r="C15" s="311">
        <v>1.4349006910454678E-2</v>
      </c>
      <c r="D15" s="427">
        <v>22955209.658852894</v>
      </c>
    </row>
    <row r="16" spans="1:4" s="307" customFormat="1">
      <c r="A16" s="314" t="s">
        <v>430</v>
      </c>
      <c r="B16" s="309" t="s">
        <v>432</v>
      </c>
      <c r="C16" s="311">
        <v>1.9167774331041311E-2</v>
      </c>
      <c r="D16" s="427">
        <v>30664162.419633944</v>
      </c>
    </row>
    <row r="17" spans="1:6" s="307" customFormat="1">
      <c r="A17" s="314" t="s">
        <v>431</v>
      </c>
      <c r="B17" s="309" t="s">
        <v>479</v>
      </c>
      <c r="C17" s="311">
        <v>6.633265004626869E-2</v>
      </c>
      <c r="D17" s="427">
        <v>106117440.63834776</v>
      </c>
    </row>
    <row r="18" spans="1:6" s="303" customFormat="1">
      <c r="A18" s="529" t="s">
        <v>480</v>
      </c>
      <c r="B18" s="530"/>
      <c r="C18" s="315" t="s">
        <v>409</v>
      </c>
      <c r="D18" s="429" t="s">
        <v>410</v>
      </c>
    </row>
    <row r="19" spans="1:6" s="307" customFormat="1">
      <c r="A19" s="316">
        <v>4</v>
      </c>
      <c r="B19" s="309" t="s">
        <v>24</v>
      </c>
      <c r="C19" s="311">
        <v>9.0349006910454679E-2</v>
      </c>
      <c r="D19" s="427">
        <v>144538253.34682468</v>
      </c>
    </row>
    <row r="20" spans="1:6" s="307" customFormat="1">
      <c r="A20" s="316">
        <v>5</v>
      </c>
      <c r="B20" s="309" t="s">
        <v>90</v>
      </c>
      <c r="C20" s="311">
        <v>0.1101677743310413</v>
      </c>
      <c r="D20" s="427">
        <v>176243859.4670738</v>
      </c>
    </row>
    <row r="21" spans="1:6" s="307" customFormat="1" ht="13.5" thickBot="1">
      <c r="A21" s="317" t="s">
        <v>427</v>
      </c>
      <c r="B21" s="318" t="s">
        <v>89</v>
      </c>
      <c r="C21" s="319">
        <v>0.17733265004626869</v>
      </c>
      <c r="D21" s="555">
        <v>283692675.49841201</v>
      </c>
    </row>
    <row r="22" spans="1:6">
      <c r="F22" s="73"/>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G11" sqref="G11"/>
    </sheetView>
  </sheetViews>
  <sheetFormatPr defaultRowHeight="15"/>
  <cols>
    <col min="1" max="1" width="10.7109375" style="63" customWidth="1"/>
    <col min="2" max="2" width="91.85546875" style="63" customWidth="1"/>
    <col min="3" max="3" width="45.7109375" style="63" customWidth="1"/>
    <col min="4" max="4" width="30.28515625" style="63" customWidth="1"/>
    <col min="5" max="5" width="9.42578125" style="91" customWidth="1"/>
    <col min="6" max="16384" width="9.140625" style="91"/>
  </cols>
  <sheetData>
    <row r="1" spans="1:6">
      <c r="A1" s="82" t="s">
        <v>191</v>
      </c>
      <c r="B1" s="83" t="str">
        <f>Info!C2</f>
        <v>სს ”ლიბერთი ბანკი”</v>
      </c>
      <c r="E1" s="63"/>
      <c r="F1" s="63"/>
    </row>
    <row r="2" spans="1:6" s="213" customFormat="1" ht="15.75" customHeight="1">
      <c r="A2" s="213" t="s">
        <v>192</v>
      </c>
      <c r="B2" s="214">
        <f>'1. key ratios'!B2</f>
        <v>43646</v>
      </c>
    </row>
    <row r="3" spans="1:6" s="213" customFormat="1" ht="15.75" customHeight="1">
      <c r="A3" s="215"/>
    </row>
    <row r="4" spans="1:6" s="213" customFormat="1" ht="15.75" customHeight="1" thickBot="1">
      <c r="A4" s="213" t="s">
        <v>341</v>
      </c>
      <c r="B4" s="216" t="s">
        <v>273</v>
      </c>
      <c r="D4" s="217" t="s">
        <v>95</v>
      </c>
    </row>
    <row r="5" spans="1:6" ht="63" customHeight="1">
      <c r="A5" s="218" t="s">
        <v>27</v>
      </c>
      <c r="B5" s="219" t="s">
        <v>234</v>
      </c>
      <c r="C5" s="212" t="s">
        <v>240</v>
      </c>
      <c r="D5" s="220" t="s">
        <v>274</v>
      </c>
    </row>
    <row r="6" spans="1:6">
      <c r="A6" s="221">
        <v>1</v>
      </c>
      <c r="B6" s="222" t="s">
        <v>156</v>
      </c>
      <c r="C6" s="430">
        <v>194677353</v>
      </c>
      <c r="D6" s="223"/>
      <c r="E6" s="224"/>
    </row>
    <row r="7" spans="1:6">
      <c r="A7" s="221">
        <v>2</v>
      </c>
      <c r="B7" s="225" t="s">
        <v>157</v>
      </c>
      <c r="C7" s="431">
        <v>146969968</v>
      </c>
      <c r="D7" s="226"/>
      <c r="E7" s="224"/>
    </row>
    <row r="8" spans="1:6">
      <c r="A8" s="221">
        <v>3</v>
      </c>
      <c r="B8" s="225" t="s">
        <v>158</v>
      </c>
      <c r="C8" s="431">
        <v>56858545</v>
      </c>
      <c r="D8" s="226"/>
      <c r="E8" s="224"/>
    </row>
    <row r="9" spans="1:6">
      <c r="A9" s="221">
        <v>4</v>
      </c>
      <c r="B9" s="225" t="s">
        <v>187</v>
      </c>
      <c r="C9" s="431">
        <v>0</v>
      </c>
      <c r="D9" s="226"/>
      <c r="E9" s="224"/>
    </row>
    <row r="10" spans="1:6">
      <c r="A10" s="221">
        <v>5</v>
      </c>
      <c r="B10" s="225" t="s">
        <v>159</v>
      </c>
      <c r="C10" s="431">
        <v>139376687</v>
      </c>
      <c r="D10" s="226"/>
      <c r="E10" s="224"/>
    </row>
    <row r="11" spans="1:6">
      <c r="A11" s="221">
        <v>6.1</v>
      </c>
      <c r="B11" s="225" t="s">
        <v>160</v>
      </c>
      <c r="C11" s="432">
        <v>1245420113.9902253</v>
      </c>
      <c r="D11" s="227"/>
      <c r="E11" s="228"/>
    </row>
    <row r="12" spans="1:6">
      <c r="A12" s="221">
        <v>6.2</v>
      </c>
      <c r="B12" s="229" t="s">
        <v>161</v>
      </c>
      <c r="C12" s="432">
        <v>-83773604.299201548</v>
      </c>
      <c r="D12" s="227"/>
      <c r="E12" s="228"/>
    </row>
    <row r="13" spans="1:6" ht="15.75">
      <c r="A13" s="221" t="s">
        <v>376</v>
      </c>
      <c r="B13" s="230" t="s">
        <v>377</v>
      </c>
      <c r="C13" s="432">
        <v>15018265.649619967</v>
      </c>
      <c r="D13" s="467" t="s">
        <v>508</v>
      </c>
      <c r="E13" s="228"/>
    </row>
    <row r="14" spans="1:6">
      <c r="A14" s="221">
        <v>6</v>
      </c>
      <c r="B14" s="225" t="s">
        <v>162</v>
      </c>
      <c r="C14" s="433">
        <f>C11+C12</f>
        <v>1161646509.6910238</v>
      </c>
      <c r="D14" s="227"/>
      <c r="E14" s="224"/>
    </row>
    <row r="15" spans="1:6">
      <c r="A15" s="221">
        <v>7</v>
      </c>
      <c r="B15" s="225" t="s">
        <v>163</v>
      </c>
      <c r="C15" s="431">
        <v>17158290</v>
      </c>
      <c r="D15" s="226"/>
      <c r="E15" s="224"/>
    </row>
    <row r="16" spans="1:6">
      <c r="A16" s="221">
        <v>8</v>
      </c>
      <c r="B16" s="225" t="s">
        <v>164</v>
      </c>
      <c r="C16" s="431">
        <v>59635</v>
      </c>
      <c r="D16" s="226"/>
      <c r="E16" s="224"/>
    </row>
    <row r="17" spans="1:5">
      <c r="A17" s="221">
        <v>9</v>
      </c>
      <c r="B17" s="225" t="s">
        <v>165</v>
      </c>
      <c r="C17" s="431">
        <v>146888</v>
      </c>
      <c r="D17" s="226"/>
      <c r="E17" s="224"/>
    </row>
    <row r="18" spans="1:5" ht="15.75">
      <c r="A18" s="221">
        <v>9.1</v>
      </c>
      <c r="B18" s="230" t="s">
        <v>249</v>
      </c>
      <c r="C18" s="432">
        <v>146888</v>
      </c>
      <c r="D18" s="467" t="s">
        <v>509</v>
      </c>
      <c r="E18" s="224"/>
    </row>
    <row r="19" spans="1:5">
      <c r="A19" s="221">
        <v>9.1999999999999993</v>
      </c>
      <c r="B19" s="230" t="s">
        <v>239</v>
      </c>
      <c r="C19" s="432">
        <v>0</v>
      </c>
      <c r="D19" s="226"/>
      <c r="E19" s="224"/>
    </row>
    <row r="20" spans="1:5">
      <c r="A20" s="221">
        <v>9.3000000000000007</v>
      </c>
      <c r="B20" s="230" t="s">
        <v>238</v>
      </c>
      <c r="C20" s="432">
        <v>0</v>
      </c>
      <c r="D20" s="226"/>
      <c r="E20" s="224"/>
    </row>
    <row r="21" spans="1:5">
      <c r="A21" s="221">
        <v>10</v>
      </c>
      <c r="B21" s="225" t="s">
        <v>166</v>
      </c>
      <c r="C21" s="431">
        <v>183565261</v>
      </c>
      <c r="D21" s="226"/>
      <c r="E21" s="224"/>
    </row>
    <row r="22" spans="1:5" ht="15.75">
      <c r="A22" s="221">
        <v>10.1</v>
      </c>
      <c r="B22" s="230" t="s">
        <v>237</v>
      </c>
      <c r="C22" s="431">
        <v>41850639.540000007</v>
      </c>
      <c r="D22" s="467" t="s">
        <v>349</v>
      </c>
      <c r="E22" s="224"/>
    </row>
    <row r="23" spans="1:5">
      <c r="A23" s="221">
        <v>11</v>
      </c>
      <c r="B23" s="231" t="s">
        <v>167</v>
      </c>
      <c r="C23" s="434">
        <v>96097278</v>
      </c>
      <c r="D23" s="232"/>
      <c r="E23" s="224"/>
    </row>
    <row r="24" spans="1:5">
      <c r="A24" s="221">
        <v>12</v>
      </c>
      <c r="B24" s="233" t="s">
        <v>168</v>
      </c>
      <c r="C24" s="435">
        <f>SUM(C6:C10,C14:C17,C21,C23)</f>
        <v>1996556414.6910238</v>
      </c>
      <c r="D24" s="234"/>
      <c r="E24" s="235"/>
    </row>
    <row r="25" spans="1:5">
      <c r="A25" s="221">
        <v>13</v>
      </c>
      <c r="B25" s="225" t="s">
        <v>169</v>
      </c>
      <c r="C25" s="436">
        <v>12232688</v>
      </c>
      <c r="D25" s="236"/>
      <c r="E25" s="224"/>
    </row>
    <row r="26" spans="1:5">
      <c r="A26" s="221">
        <v>14</v>
      </c>
      <c r="B26" s="225" t="s">
        <v>170</v>
      </c>
      <c r="C26" s="431">
        <v>643565923</v>
      </c>
      <c r="D26" s="226"/>
      <c r="E26" s="224"/>
    </row>
    <row r="27" spans="1:5">
      <c r="A27" s="221">
        <v>15</v>
      </c>
      <c r="B27" s="225" t="s">
        <v>171</v>
      </c>
      <c r="C27" s="431">
        <v>252600683</v>
      </c>
      <c r="D27" s="226"/>
      <c r="E27" s="224"/>
    </row>
    <row r="28" spans="1:5">
      <c r="A28" s="221">
        <v>16</v>
      </c>
      <c r="B28" s="225" t="s">
        <v>172</v>
      </c>
      <c r="C28" s="431">
        <v>641355111</v>
      </c>
      <c r="D28" s="226"/>
      <c r="E28" s="224"/>
    </row>
    <row r="29" spans="1:5">
      <c r="A29" s="221">
        <v>17</v>
      </c>
      <c r="B29" s="225" t="s">
        <v>173</v>
      </c>
      <c r="C29" s="431">
        <v>0</v>
      </c>
      <c r="D29" s="226"/>
      <c r="E29" s="224"/>
    </row>
    <row r="30" spans="1:5">
      <c r="A30" s="221">
        <v>18</v>
      </c>
      <c r="B30" s="225" t="s">
        <v>174</v>
      </c>
      <c r="C30" s="431">
        <v>0</v>
      </c>
      <c r="D30" s="226"/>
      <c r="E30" s="224"/>
    </row>
    <row r="31" spans="1:5">
      <c r="A31" s="221">
        <v>19</v>
      </c>
      <c r="B31" s="225" t="s">
        <v>175</v>
      </c>
      <c r="C31" s="431">
        <v>5991608</v>
      </c>
      <c r="D31" s="226"/>
      <c r="E31" s="224"/>
    </row>
    <row r="32" spans="1:5">
      <c r="A32" s="221">
        <v>20</v>
      </c>
      <c r="B32" s="225" t="s">
        <v>97</v>
      </c>
      <c r="C32" s="431">
        <v>76805314</v>
      </c>
      <c r="D32" s="226"/>
      <c r="E32" s="224"/>
    </row>
    <row r="33" spans="1:5">
      <c r="A33" s="221">
        <v>20.100000000000001</v>
      </c>
      <c r="B33" s="237" t="s">
        <v>375</v>
      </c>
      <c r="C33" s="434">
        <v>-66853</v>
      </c>
      <c r="D33" s="232"/>
      <c r="E33" s="224"/>
    </row>
    <row r="34" spans="1:5">
      <c r="A34" s="221">
        <v>21</v>
      </c>
      <c r="B34" s="231" t="s">
        <v>176</v>
      </c>
      <c r="C34" s="434">
        <v>81296536.679999992</v>
      </c>
      <c r="D34" s="232"/>
      <c r="E34" s="224"/>
    </row>
    <row r="35" spans="1:5" ht="15.75">
      <c r="A35" s="221">
        <v>21.1</v>
      </c>
      <c r="B35" s="237" t="s">
        <v>236</v>
      </c>
      <c r="C35" s="437">
        <v>76666158.840000004</v>
      </c>
      <c r="D35" s="467" t="s">
        <v>511</v>
      </c>
      <c r="E35" s="224"/>
    </row>
    <row r="36" spans="1:5">
      <c r="A36" s="221">
        <v>22</v>
      </c>
      <c r="B36" s="233" t="s">
        <v>177</v>
      </c>
      <c r="C36" s="435">
        <f>SUM(C25:C32)+C34</f>
        <v>1713847863.6800001</v>
      </c>
      <c r="D36" s="234"/>
      <c r="E36" s="235"/>
    </row>
    <row r="37" spans="1:5" ht="15.75">
      <c r="A37" s="221">
        <v>23</v>
      </c>
      <c r="B37" s="231" t="s">
        <v>178</v>
      </c>
      <c r="C37" s="431">
        <v>54628743</v>
      </c>
      <c r="D37" s="466" t="s">
        <v>502</v>
      </c>
      <c r="E37" s="224"/>
    </row>
    <row r="38" spans="1:5" ht="15.75">
      <c r="A38" s="221">
        <v>24</v>
      </c>
      <c r="B38" s="231" t="s">
        <v>179</v>
      </c>
      <c r="C38" s="431">
        <v>61391</v>
      </c>
      <c r="D38" s="466" t="s">
        <v>503</v>
      </c>
      <c r="E38" s="224"/>
    </row>
    <row r="39" spans="1:5" ht="15.75">
      <c r="A39" s="221">
        <v>25</v>
      </c>
      <c r="B39" s="231" t="s">
        <v>235</v>
      </c>
      <c r="C39" s="431">
        <v>-10154020</v>
      </c>
      <c r="D39" s="466" t="s">
        <v>512</v>
      </c>
      <c r="E39" s="224"/>
    </row>
    <row r="40" spans="1:5" ht="15.75">
      <c r="A40" s="221">
        <v>26</v>
      </c>
      <c r="B40" s="231" t="s">
        <v>181</v>
      </c>
      <c r="C40" s="431">
        <v>39651986</v>
      </c>
      <c r="D40" s="466" t="s">
        <v>504</v>
      </c>
      <c r="E40" s="224"/>
    </row>
    <row r="41" spans="1:5" ht="15.75">
      <c r="A41" s="221">
        <v>27</v>
      </c>
      <c r="B41" s="231" t="s">
        <v>182</v>
      </c>
      <c r="C41" s="431">
        <v>1694028</v>
      </c>
      <c r="D41" s="466" t="s">
        <v>505</v>
      </c>
      <c r="E41" s="224"/>
    </row>
    <row r="42" spans="1:5" ht="15.75">
      <c r="A42" s="221">
        <v>28</v>
      </c>
      <c r="B42" s="231" t="s">
        <v>183</v>
      </c>
      <c r="C42" s="431">
        <v>168326330</v>
      </c>
      <c r="D42" s="466" t="s">
        <v>506</v>
      </c>
      <c r="E42" s="224"/>
    </row>
    <row r="43" spans="1:5" ht="15.75">
      <c r="A43" s="221">
        <v>29</v>
      </c>
      <c r="B43" s="231" t="s">
        <v>36</v>
      </c>
      <c r="C43" s="431">
        <v>28500093</v>
      </c>
      <c r="D43" s="466" t="s">
        <v>507</v>
      </c>
      <c r="E43" s="224"/>
    </row>
    <row r="44" spans="1:5" ht="15.75" thickBot="1">
      <c r="A44" s="238">
        <v>30</v>
      </c>
      <c r="B44" s="239" t="s">
        <v>184</v>
      </c>
      <c r="C44" s="438">
        <f>SUM(C37:C43)</f>
        <v>282708551</v>
      </c>
      <c r="D44" s="240"/>
      <c r="E44" s="235"/>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zoomScaleSheetLayoutView="80" workbookViewId="0">
      <pane xSplit="2" ySplit="7" topLeftCell="H8" activePane="bottomRight" state="frozen"/>
      <selection pane="topRight" activeCell="C1" sqref="C1"/>
      <selection pane="bottomLeft" activeCell="A8" sqref="A8"/>
      <selection pane="bottomRight" activeCell="L29" sqref="L29"/>
    </sheetView>
  </sheetViews>
  <sheetFormatPr defaultColWidth="9.140625" defaultRowHeight="12.75"/>
  <cols>
    <col min="1" max="1" width="9.5703125" style="63" customWidth="1"/>
    <col min="2" max="2" width="89.85546875" style="63" customWidth="1"/>
    <col min="3" max="3" width="13.5703125" style="63" customWidth="1"/>
    <col min="4" max="4" width="12.7109375" style="63" bestFit="1" customWidth="1"/>
    <col min="5" max="5" width="13.28515625" style="63" customWidth="1"/>
    <col min="6" max="6" width="12.7109375" style="63" bestFit="1" customWidth="1"/>
    <col min="7" max="7" width="13.7109375" style="63" customWidth="1"/>
    <col min="8" max="8" width="12.7109375" style="63" bestFit="1" customWidth="1"/>
    <col min="9" max="9" width="12.7109375" style="63" customWidth="1"/>
    <col min="10" max="10" width="12.7109375" style="63" bestFit="1" customWidth="1"/>
    <col min="11" max="11" width="14.140625" style="63" customWidth="1"/>
    <col min="12" max="12" width="12.7109375" style="63" bestFit="1" customWidth="1"/>
    <col min="13" max="13" width="14.28515625" style="63" customWidth="1"/>
    <col min="14" max="14" width="12.7109375" style="63" bestFit="1" customWidth="1"/>
    <col min="15" max="15" width="13.140625" style="63" customWidth="1"/>
    <col min="16" max="16" width="12.7109375" style="63" bestFit="1" customWidth="1"/>
    <col min="17" max="17" width="12.140625" style="63" customWidth="1"/>
    <col min="18" max="18" width="12.7109375" style="63" bestFit="1" customWidth="1"/>
    <col min="19" max="19" width="25.140625" style="63" customWidth="1"/>
    <col min="20" max="16384" width="9.140625" style="131"/>
  </cols>
  <sheetData>
    <row r="1" spans="1:19">
      <c r="A1" s="63" t="s">
        <v>191</v>
      </c>
      <c r="B1" s="63" t="str">
        <f>Info!C2</f>
        <v>სს ”ლიბერთი ბანკი”</v>
      </c>
    </row>
    <row r="2" spans="1:19">
      <c r="A2" s="63" t="s">
        <v>192</v>
      </c>
      <c r="B2" s="64">
        <f>'1. key ratios'!B2</f>
        <v>43646</v>
      </c>
    </row>
    <row r="4" spans="1:19" ht="39" thickBot="1">
      <c r="A4" s="277" t="s">
        <v>342</v>
      </c>
      <c r="B4" s="320" t="s">
        <v>365</v>
      </c>
    </row>
    <row r="5" spans="1:19">
      <c r="A5" s="321"/>
      <c r="B5" s="322"/>
      <c r="C5" s="323" t="s">
        <v>0</v>
      </c>
      <c r="D5" s="323" t="s">
        <v>1</v>
      </c>
      <c r="E5" s="323" t="s">
        <v>2</v>
      </c>
      <c r="F5" s="323" t="s">
        <v>3</v>
      </c>
      <c r="G5" s="323" t="s">
        <v>4</v>
      </c>
      <c r="H5" s="323" t="s">
        <v>5</v>
      </c>
      <c r="I5" s="323" t="s">
        <v>241</v>
      </c>
      <c r="J5" s="323" t="s">
        <v>242</v>
      </c>
      <c r="K5" s="323" t="s">
        <v>243</v>
      </c>
      <c r="L5" s="323" t="s">
        <v>244</v>
      </c>
      <c r="M5" s="323" t="s">
        <v>245</v>
      </c>
      <c r="N5" s="323" t="s">
        <v>246</v>
      </c>
      <c r="O5" s="323" t="s">
        <v>352</v>
      </c>
      <c r="P5" s="323" t="s">
        <v>353</v>
      </c>
      <c r="Q5" s="323" t="s">
        <v>354</v>
      </c>
      <c r="R5" s="324" t="s">
        <v>355</v>
      </c>
      <c r="S5" s="325" t="s">
        <v>356</v>
      </c>
    </row>
    <row r="6" spans="1:19" ht="45" customHeight="1">
      <c r="A6" s="326"/>
      <c r="B6" s="535" t="s">
        <v>357</v>
      </c>
      <c r="C6" s="533">
        <v>0</v>
      </c>
      <c r="D6" s="534"/>
      <c r="E6" s="533">
        <v>0.2</v>
      </c>
      <c r="F6" s="534"/>
      <c r="G6" s="533">
        <v>0.35</v>
      </c>
      <c r="H6" s="534"/>
      <c r="I6" s="533">
        <v>0.5</v>
      </c>
      <c r="J6" s="534"/>
      <c r="K6" s="533">
        <v>0.75</v>
      </c>
      <c r="L6" s="534"/>
      <c r="M6" s="533">
        <v>1</v>
      </c>
      <c r="N6" s="534"/>
      <c r="O6" s="533">
        <v>1.5</v>
      </c>
      <c r="P6" s="534"/>
      <c r="Q6" s="533">
        <v>2.5</v>
      </c>
      <c r="R6" s="534"/>
      <c r="S6" s="531" t="s">
        <v>254</v>
      </c>
    </row>
    <row r="7" spans="1:19" ht="43.5" customHeight="1">
      <c r="A7" s="326"/>
      <c r="B7" s="536"/>
      <c r="C7" s="327" t="s">
        <v>350</v>
      </c>
      <c r="D7" s="327" t="s">
        <v>351</v>
      </c>
      <c r="E7" s="327" t="s">
        <v>350</v>
      </c>
      <c r="F7" s="327" t="s">
        <v>351</v>
      </c>
      <c r="G7" s="327" t="s">
        <v>350</v>
      </c>
      <c r="H7" s="327" t="s">
        <v>351</v>
      </c>
      <c r="I7" s="327" t="s">
        <v>350</v>
      </c>
      <c r="J7" s="327" t="s">
        <v>351</v>
      </c>
      <c r="K7" s="327" t="s">
        <v>350</v>
      </c>
      <c r="L7" s="327" t="s">
        <v>351</v>
      </c>
      <c r="M7" s="327" t="s">
        <v>350</v>
      </c>
      <c r="N7" s="327" t="s">
        <v>351</v>
      </c>
      <c r="O7" s="327" t="s">
        <v>350</v>
      </c>
      <c r="P7" s="327" t="s">
        <v>351</v>
      </c>
      <c r="Q7" s="327" t="s">
        <v>350</v>
      </c>
      <c r="R7" s="327" t="s">
        <v>351</v>
      </c>
      <c r="S7" s="532"/>
    </row>
    <row r="8" spans="1:19" s="331" customFormat="1">
      <c r="A8" s="328">
        <v>1</v>
      </c>
      <c r="B8" s="329" t="s">
        <v>219</v>
      </c>
      <c r="C8" s="439">
        <v>182352411.49999997</v>
      </c>
      <c r="D8" s="439">
        <v>0</v>
      </c>
      <c r="E8" s="439">
        <v>0</v>
      </c>
      <c r="F8" s="440">
        <v>0</v>
      </c>
      <c r="G8" s="439">
        <v>0</v>
      </c>
      <c r="H8" s="439">
        <v>0</v>
      </c>
      <c r="I8" s="439">
        <v>0</v>
      </c>
      <c r="J8" s="439">
        <v>0</v>
      </c>
      <c r="K8" s="439">
        <v>0</v>
      </c>
      <c r="L8" s="439">
        <v>0</v>
      </c>
      <c r="M8" s="439">
        <v>117599313.77</v>
      </c>
      <c r="N8" s="439">
        <v>0</v>
      </c>
      <c r="O8" s="439">
        <v>0</v>
      </c>
      <c r="P8" s="439">
        <v>0</v>
      </c>
      <c r="Q8" s="439">
        <v>0</v>
      </c>
      <c r="R8" s="440">
        <v>0</v>
      </c>
      <c r="S8" s="330">
        <f>$C$6*SUM(C8:D8)+$E$6*SUM(E8:F8)+$G$6*SUM(G8:H8)+$I$6*SUM(I8:J8)+$K$6*SUM(K8:L8)+$M$6*SUM(M8:N8)+$O$6*SUM(O8:P8)+$Q$6*SUM(Q8:R8)</f>
        <v>117599313.77</v>
      </c>
    </row>
    <row r="9" spans="1:19" s="331" customFormat="1">
      <c r="A9" s="328">
        <v>2</v>
      </c>
      <c r="B9" s="329" t="s">
        <v>220</v>
      </c>
      <c r="C9" s="439">
        <v>0</v>
      </c>
      <c r="D9" s="439">
        <v>0</v>
      </c>
      <c r="E9" s="439">
        <v>0</v>
      </c>
      <c r="F9" s="439">
        <v>0</v>
      </c>
      <c r="G9" s="439">
        <v>0</v>
      </c>
      <c r="H9" s="439">
        <v>0</v>
      </c>
      <c r="I9" s="439">
        <v>0</v>
      </c>
      <c r="J9" s="439">
        <v>0</v>
      </c>
      <c r="K9" s="439">
        <v>0</v>
      </c>
      <c r="L9" s="439">
        <v>0</v>
      </c>
      <c r="M9" s="439">
        <v>0</v>
      </c>
      <c r="N9" s="439">
        <v>0</v>
      </c>
      <c r="O9" s="439">
        <v>0</v>
      </c>
      <c r="P9" s="439">
        <v>0</v>
      </c>
      <c r="Q9" s="439">
        <v>0</v>
      </c>
      <c r="R9" s="440">
        <v>0</v>
      </c>
      <c r="S9" s="330">
        <f t="shared" ref="S9:S21" si="0">$C$6*SUM(C9:D9)+$E$6*SUM(E9:F9)+$G$6*SUM(G9:H9)+$I$6*SUM(I9:J9)+$K$6*SUM(K9:L9)+$M$6*SUM(M9:N9)+$O$6*SUM(O9:P9)+$Q$6*SUM(Q9:R9)</f>
        <v>0</v>
      </c>
    </row>
    <row r="10" spans="1:19" s="331" customFormat="1">
      <c r="A10" s="328">
        <v>3</v>
      </c>
      <c r="B10" s="329" t="s">
        <v>221</v>
      </c>
      <c r="C10" s="439">
        <v>0</v>
      </c>
      <c r="D10" s="439">
        <v>0</v>
      </c>
      <c r="E10" s="439">
        <v>0</v>
      </c>
      <c r="F10" s="439">
        <v>0</v>
      </c>
      <c r="G10" s="439">
        <v>0</v>
      </c>
      <c r="H10" s="439">
        <v>0</v>
      </c>
      <c r="I10" s="439">
        <v>0</v>
      </c>
      <c r="J10" s="439">
        <v>0</v>
      </c>
      <c r="K10" s="439">
        <v>0</v>
      </c>
      <c r="L10" s="439">
        <v>0</v>
      </c>
      <c r="M10" s="439">
        <v>0</v>
      </c>
      <c r="N10" s="439">
        <v>0</v>
      </c>
      <c r="O10" s="439">
        <v>0</v>
      </c>
      <c r="P10" s="439">
        <v>0</v>
      </c>
      <c r="Q10" s="439">
        <v>0</v>
      </c>
      <c r="R10" s="440">
        <v>0</v>
      </c>
      <c r="S10" s="330">
        <f t="shared" si="0"/>
        <v>0</v>
      </c>
    </row>
    <row r="11" spans="1:19" s="331" customFormat="1">
      <c r="A11" s="328">
        <v>4</v>
      </c>
      <c r="B11" s="329" t="s">
        <v>222</v>
      </c>
      <c r="C11" s="439">
        <v>0</v>
      </c>
      <c r="D11" s="439">
        <v>0</v>
      </c>
      <c r="E11" s="439">
        <v>0</v>
      </c>
      <c r="F11" s="439">
        <v>0</v>
      </c>
      <c r="G11" s="439">
        <v>0</v>
      </c>
      <c r="H11" s="439">
        <v>0</v>
      </c>
      <c r="I11" s="439">
        <v>0</v>
      </c>
      <c r="J11" s="439">
        <v>0</v>
      </c>
      <c r="K11" s="439">
        <v>0</v>
      </c>
      <c r="L11" s="439">
        <v>0</v>
      </c>
      <c r="M11" s="439">
        <v>0</v>
      </c>
      <c r="N11" s="439">
        <v>0</v>
      </c>
      <c r="O11" s="439">
        <v>0</v>
      </c>
      <c r="P11" s="439">
        <v>0</v>
      </c>
      <c r="Q11" s="439">
        <v>0</v>
      </c>
      <c r="R11" s="440">
        <v>0</v>
      </c>
      <c r="S11" s="330">
        <f t="shared" si="0"/>
        <v>0</v>
      </c>
    </row>
    <row r="12" spans="1:19" s="331" customFormat="1">
      <c r="A12" s="328">
        <v>5</v>
      </c>
      <c r="B12" s="329" t="s">
        <v>223</v>
      </c>
      <c r="C12" s="439">
        <v>0</v>
      </c>
      <c r="D12" s="439">
        <v>0</v>
      </c>
      <c r="E12" s="439">
        <v>0</v>
      </c>
      <c r="F12" s="439">
        <v>0</v>
      </c>
      <c r="G12" s="439">
        <v>0</v>
      </c>
      <c r="H12" s="439">
        <v>0</v>
      </c>
      <c r="I12" s="439">
        <v>0</v>
      </c>
      <c r="J12" s="439">
        <v>0</v>
      </c>
      <c r="K12" s="439">
        <v>0</v>
      </c>
      <c r="L12" s="439">
        <v>0</v>
      </c>
      <c r="M12" s="439">
        <v>0</v>
      </c>
      <c r="N12" s="439">
        <v>0</v>
      </c>
      <c r="O12" s="439">
        <v>0</v>
      </c>
      <c r="P12" s="439">
        <v>0</v>
      </c>
      <c r="Q12" s="439">
        <v>0</v>
      </c>
      <c r="R12" s="440">
        <v>0</v>
      </c>
      <c r="S12" s="330">
        <f t="shared" si="0"/>
        <v>0</v>
      </c>
    </row>
    <row r="13" spans="1:19" s="331" customFormat="1">
      <c r="A13" s="328">
        <v>6</v>
      </c>
      <c r="B13" s="329" t="s">
        <v>224</v>
      </c>
      <c r="C13" s="439">
        <v>170177057.45999998</v>
      </c>
      <c r="D13" s="439">
        <v>0</v>
      </c>
      <c r="E13" s="439">
        <v>54912953.930000015</v>
      </c>
      <c r="F13" s="439">
        <v>0</v>
      </c>
      <c r="G13" s="439">
        <v>0</v>
      </c>
      <c r="H13" s="439">
        <v>0</v>
      </c>
      <c r="I13" s="439">
        <v>1648935.6634739998</v>
      </c>
      <c r="J13" s="439">
        <v>0</v>
      </c>
      <c r="K13" s="439">
        <v>0</v>
      </c>
      <c r="L13" s="439">
        <v>0</v>
      </c>
      <c r="M13" s="439">
        <v>902866</v>
      </c>
      <c r="N13" s="439">
        <v>0</v>
      </c>
      <c r="O13" s="439">
        <v>0</v>
      </c>
      <c r="P13" s="439">
        <v>0</v>
      </c>
      <c r="Q13" s="439">
        <v>0</v>
      </c>
      <c r="R13" s="440">
        <v>0</v>
      </c>
      <c r="S13" s="330">
        <f t="shared" si="0"/>
        <v>12709924.617737005</v>
      </c>
    </row>
    <row r="14" spans="1:19" s="331" customFormat="1">
      <c r="A14" s="328">
        <v>7</v>
      </c>
      <c r="B14" s="329" t="s">
        <v>74</v>
      </c>
      <c r="C14" s="439">
        <v>0</v>
      </c>
      <c r="D14" s="439">
        <v>0</v>
      </c>
      <c r="E14" s="439">
        <v>0</v>
      </c>
      <c r="F14" s="439">
        <v>0</v>
      </c>
      <c r="G14" s="439">
        <v>0</v>
      </c>
      <c r="H14" s="439">
        <v>0</v>
      </c>
      <c r="I14" s="439">
        <v>4351025.7759999996</v>
      </c>
      <c r="J14" s="439">
        <v>0</v>
      </c>
      <c r="K14" s="439">
        <v>0</v>
      </c>
      <c r="L14" s="439">
        <v>0</v>
      </c>
      <c r="M14" s="439">
        <v>345217428.15272576</v>
      </c>
      <c r="N14" s="439">
        <v>5571363.7492880002</v>
      </c>
      <c r="O14" s="439">
        <v>0</v>
      </c>
      <c r="P14" s="439">
        <v>0</v>
      </c>
      <c r="Q14" s="439">
        <v>0</v>
      </c>
      <c r="R14" s="440">
        <v>0</v>
      </c>
      <c r="S14" s="330">
        <f t="shared" si="0"/>
        <v>352964304.79001379</v>
      </c>
    </row>
    <row r="15" spans="1:19" s="331" customFormat="1">
      <c r="A15" s="328">
        <v>8</v>
      </c>
      <c r="B15" s="329" t="s">
        <v>75</v>
      </c>
      <c r="C15" s="439">
        <v>0</v>
      </c>
      <c r="D15" s="439">
        <v>0</v>
      </c>
      <c r="E15" s="439">
        <v>0</v>
      </c>
      <c r="F15" s="439">
        <v>0</v>
      </c>
      <c r="G15" s="439">
        <v>0</v>
      </c>
      <c r="H15" s="439">
        <v>0</v>
      </c>
      <c r="I15" s="439">
        <v>0</v>
      </c>
      <c r="J15" s="439">
        <v>0</v>
      </c>
      <c r="K15" s="439">
        <v>591176461.54206586</v>
      </c>
      <c r="L15" s="439">
        <v>14655156.575689461</v>
      </c>
      <c r="M15" s="439">
        <v>0</v>
      </c>
      <c r="N15" s="439">
        <v>0</v>
      </c>
      <c r="O15" s="439">
        <v>0</v>
      </c>
      <c r="P15" s="439">
        <v>0</v>
      </c>
      <c r="Q15" s="439">
        <v>0</v>
      </c>
      <c r="R15" s="440">
        <v>0</v>
      </c>
      <c r="S15" s="330">
        <f t="shared" si="0"/>
        <v>454373713.58831644</v>
      </c>
    </row>
    <row r="16" spans="1:19" s="331" customFormat="1">
      <c r="A16" s="328">
        <v>9</v>
      </c>
      <c r="B16" s="329" t="s">
        <v>76</v>
      </c>
      <c r="C16" s="439">
        <v>0</v>
      </c>
      <c r="D16" s="439">
        <v>0</v>
      </c>
      <c r="E16" s="439">
        <v>0</v>
      </c>
      <c r="F16" s="439">
        <v>0</v>
      </c>
      <c r="G16" s="439">
        <v>48809353.979283147</v>
      </c>
      <c r="H16" s="439">
        <v>0</v>
      </c>
      <c r="I16" s="439">
        <v>0</v>
      </c>
      <c r="J16" s="439">
        <v>0</v>
      </c>
      <c r="K16" s="439">
        <v>0</v>
      </c>
      <c r="L16" s="439">
        <v>0</v>
      </c>
      <c r="M16" s="439">
        <v>0</v>
      </c>
      <c r="N16" s="439">
        <v>0</v>
      </c>
      <c r="O16" s="439">
        <v>0</v>
      </c>
      <c r="P16" s="439">
        <v>0</v>
      </c>
      <c r="Q16" s="439">
        <v>0</v>
      </c>
      <c r="R16" s="440">
        <v>0</v>
      </c>
      <c r="S16" s="330">
        <f t="shared" si="0"/>
        <v>17083273.892749101</v>
      </c>
    </row>
    <row r="17" spans="1:19" s="331" customFormat="1">
      <c r="A17" s="328">
        <v>10</v>
      </c>
      <c r="B17" s="329" t="s">
        <v>70</v>
      </c>
      <c r="C17" s="439">
        <v>0</v>
      </c>
      <c r="D17" s="439">
        <v>0</v>
      </c>
      <c r="E17" s="439">
        <v>0</v>
      </c>
      <c r="F17" s="439">
        <v>0</v>
      </c>
      <c r="G17" s="439">
        <v>0</v>
      </c>
      <c r="H17" s="439">
        <v>0</v>
      </c>
      <c r="I17" s="439">
        <v>509223.83799999999</v>
      </c>
      <c r="J17" s="439">
        <v>0</v>
      </c>
      <c r="K17" s="439">
        <v>0</v>
      </c>
      <c r="L17" s="439">
        <v>0</v>
      </c>
      <c r="M17" s="439">
        <v>3398666.9310360523</v>
      </c>
      <c r="N17" s="439">
        <v>0</v>
      </c>
      <c r="O17" s="439">
        <v>886528.647</v>
      </c>
      <c r="P17" s="439">
        <v>0</v>
      </c>
      <c r="Q17" s="439">
        <v>0</v>
      </c>
      <c r="R17" s="440">
        <v>0</v>
      </c>
      <c r="S17" s="330">
        <f t="shared" si="0"/>
        <v>4983071.8205360519</v>
      </c>
    </row>
    <row r="18" spans="1:19" s="331" customFormat="1">
      <c r="A18" s="328">
        <v>11</v>
      </c>
      <c r="B18" s="329" t="s">
        <v>71</v>
      </c>
      <c r="C18" s="439">
        <v>0</v>
      </c>
      <c r="D18" s="439">
        <v>0</v>
      </c>
      <c r="E18" s="439">
        <v>0</v>
      </c>
      <c r="F18" s="439">
        <v>0</v>
      </c>
      <c r="G18" s="439">
        <v>0</v>
      </c>
      <c r="H18" s="439">
        <v>0</v>
      </c>
      <c r="I18" s="439">
        <v>0</v>
      </c>
      <c r="J18" s="439">
        <v>0</v>
      </c>
      <c r="K18" s="439">
        <v>0</v>
      </c>
      <c r="L18" s="439">
        <v>0</v>
      </c>
      <c r="M18" s="439">
        <v>19714729.913440891</v>
      </c>
      <c r="N18" s="439">
        <v>0</v>
      </c>
      <c r="O18" s="439">
        <v>52361431.443313278</v>
      </c>
      <c r="P18" s="439">
        <v>0</v>
      </c>
      <c r="Q18" s="439">
        <v>1736605</v>
      </c>
      <c r="R18" s="440">
        <v>0</v>
      </c>
      <c r="S18" s="330">
        <f t="shared" si="0"/>
        <v>102598389.5784108</v>
      </c>
    </row>
    <row r="19" spans="1:19" s="331" customFormat="1">
      <c r="A19" s="328">
        <v>12</v>
      </c>
      <c r="B19" s="329" t="s">
        <v>72</v>
      </c>
      <c r="C19" s="439">
        <v>0</v>
      </c>
      <c r="D19" s="439">
        <v>0</v>
      </c>
      <c r="E19" s="439">
        <v>0</v>
      </c>
      <c r="F19" s="439">
        <v>0</v>
      </c>
      <c r="G19" s="439">
        <v>0</v>
      </c>
      <c r="H19" s="439">
        <v>0</v>
      </c>
      <c r="I19" s="439">
        <v>0</v>
      </c>
      <c r="J19" s="439">
        <v>0</v>
      </c>
      <c r="K19" s="439">
        <v>0</v>
      </c>
      <c r="L19" s="439">
        <v>0</v>
      </c>
      <c r="M19" s="439">
        <v>0</v>
      </c>
      <c r="N19" s="439">
        <v>0</v>
      </c>
      <c r="O19" s="439">
        <v>0</v>
      </c>
      <c r="P19" s="439">
        <v>0</v>
      </c>
      <c r="Q19" s="439">
        <v>0</v>
      </c>
      <c r="R19" s="440">
        <v>0</v>
      </c>
      <c r="S19" s="330">
        <f t="shared" si="0"/>
        <v>0</v>
      </c>
    </row>
    <row r="20" spans="1:19" s="331" customFormat="1">
      <c r="A20" s="328">
        <v>13</v>
      </c>
      <c r="B20" s="329" t="s">
        <v>73</v>
      </c>
      <c r="C20" s="439">
        <v>0</v>
      </c>
      <c r="D20" s="439">
        <v>0</v>
      </c>
      <c r="E20" s="439">
        <v>0</v>
      </c>
      <c r="F20" s="439">
        <v>0</v>
      </c>
      <c r="G20" s="439">
        <v>0</v>
      </c>
      <c r="H20" s="439">
        <v>0</v>
      </c>
      <c r="I20" s="439">
        <v>0</v>
      </c>
      <c r="J20" s="439">
        <v>0</v>
      </c>
      <c r="K20" s="439">
        <v>0</v>
      </c>
      <c r="L20" s="439">
        <v>0</v>
      </c>
      <c r="M20" s="439">
        <v>0</v>
      </c>
      <c r="N20" s="439">
        <v>0</v>
      </c>
      <c r="O20" s="439">
        <v>0</v>
      </c>
      <c r="P20" s="439">
        <v>0</v>
      </c>
      <c r="Q20" s="439">
        <v>0</v>
      </c>
      <c r="R20" s="440">
        <v>0</v>
      </c>
      <c r="S20" s="330">
        <f t="shared" si="0"/>
        <v>0</v>
      </c>
    </row>
    <row r="21" spans="1:19" s="331" customFormat="1">
      <c r="A21" s="328">
        <v>14</v>
      </c>
      <c r="B21" s="329" t="s">
        <v>252</v>
      </c>
      <c r="C21" s="439">
        <v>232099176.40000001</v>
      </c>
      <c r="D21" s="439">
        <v>0</v>
      </c>
      <c r="E21" s="439">
        <v>1613486.9750000001</v>
      </c>
      <c r="F21" s="439">
        <v>0</v>
      </c>
      <c r="G21" s="439">
        <v>0</v>
      </c>
      <c r="H21" s="439">
        <v>0</v>
      </c>
      <c r="I21" s="439">
        <v>0</v>
      </c>
      <c r="J21" s="439">
        <v>0</v>
      </c>
      <c r="K21" s="439">
        <v>0</v>
      </c>
      <c r="L21" s="439">
        <v>0</v>
      </c>
      <c r="M21" s="439">
        <v>143973222.07999998</v>
      </c>
      <c r="N21" s="439">
        <v>0</v>
      </c>
      <c r="O21" s="439">
        <v>0</v>
      </c>
      <c r="P21" s="439">
        <v>0</v>
      </c>
      <c r="Q21" s="439">
        <v>0</v>
      </c>
      <c r="R21" s="440">
        <v>0</v>
      </c>
      <c r="S21" s="330">
        <f t="shared" si="0"/>
        <v>144295919.47499999</v>
      </c>
    </row>
    <row r="22" spans="1:19" ht="13.5" thickBot="1">
      <c r="A22" s="332"/>
      <c r="B22" s="333" t="s">
        <v>69</v>
      </c>
      <c r="C22" s="441">
        <f>SUM(C8:C21)</f>
        <v>584628645.3599999</v>
      </c>
      <c r="D22" s="441">
        <f t="shared" ref="D22:S22" si="1">SUM(D8:D21)</f>
        <v>0</v>
      </c>
      <c r="E22" s="441">
        <f t="shared" si="1"/>
        <v>56526440.905000016</v>
      </c>
      <c r="F22" s="441">
        <f t="shared" si="1"/>
        <v>0</v>
      </c>
      <c r="G22" s="441">
        <f t="shared" si="1"/>
        <v>48809353.979283147</v>
      </c>
      <c r="H22" s="441">
        <f t="shared" si="1"/>
        <v>0</v>
      </c>
      <c r="I22" s="441">
        <f t="shared" si="1"/>
        <v>6509185.2774739992</v>
      </c>
      <c r="J22" s="441">
        <f t="shared" si="1"/>
        <v>0</v>
      </c>
      <c r="K22" s="441">
        <f t="shared" si="1"/>
        <v>591176461.54206586</v>
      </c>
      <c r="L22" s="441">
        <f t="shared" si="1"/>
        <v>14655156.575689461</v>
      </c>
      <c r="M22" s="441">
        <f t="shared" si="1"/>
        <v>630806226.84720266</v>
      </c>
      <c r="N22" s="441">
        <f t="shared" si="1"/>
        <v>5571363.7492880002</v>
      </c>
      <c r="O22" s="441">
        <f t="shared" si="1"/>
        <v>53247960.090313278</v>
      </c>
      <c r="P22" s="441">
        <f t="shared" si="1"/>
        <v>0</v>
      </c>
      <c r="Q22" s="441">
        <f t="shared" si="1"/>
        <v>1736605</v>
      </c>
      <c r="R22" s="441">
        <f t="shared" si="1"/>
        <v>0</v>
      </c>
      <c r="S22" s="442">
        <f t="shared" si="1"/>
        <v>1206607911.532763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zoomScaleSheetLayoutView="100" workbookViewId="0">
      <pane xSplit="2" ySplit="6" topLeftCell="C7" activePane="bottomRight" state="frozen"/>
      <selection activeCell="C12" sqref="C12"/>
      <selection pane="topRight" activeCell="C12" sqref="C12"/>
      <selection pane="bottomLeft" activeCell="C12" sqref="C12"/>
      <selection pane="bottomRight" activeCell="V18" sqref="V18"/>
    </sheetView>
  </sheetViews>
  <sheetFormatPr defaultColWidth="9.140625" defaultRowHeight="12.75"/>
  <cols>
    <col min="1" max="1" width="10.5703125" style="63" bestFit="1" customWidth="1"/>
    <col min="2" max="2" width="78.140625" style="63" customWidth="1"/>
    <col min="3" max="3" width="18.28515625" style="63" customWidth="1"/>
    <col min="4" max="4" width="16.140625" style="63" customWidth="1"/>
    <col min="5" max="5" width="25.140625" style="63" customWidth="1"/>
    <col min="6" max="6" width="22" style="63" customWidth="1"/>
    <col min="7" max="7" width="22.28515625" style="63" customWidth="1"/>
    <col min="8" max="8" width="20.85546875" style="63" customWidth="1"/>
    <col min="9" max="9" width="18" style="63" customWidth="1"/>
    <col min="10" max="10" width="16" style="63" customWidth="1"/>
    <col min="11" max="11" width="14.5703125" style="63" customWidth="1"/>
    <col min="12" max="12" width="13.85546875" style="63" customWidth="1"/>
    <col min="13" max="13" width="17.140625" style="63" customWidth="1"/>
    <col min="14" max="14" width="18.28515625" style="63" customWidth="1"/>
    <col min="15" max="16" width="16.42578125" style="63" customWidth="1"/>
    <col min="17" max="17" width="17.42578125" style="63" customWidth="1"/>
    <col min="18" max="18" width="16" style="63" customWidth="1"/>
    <col min="19" max="19" width="24.28515625" style="63" customWidth="1"/>
    <col min="20" max="20" width="14.140625" style="63" customWidth="1"/>
    <col min="21" max="21" width="15.85546875" style="63" customWidth="1"/>
    <col min="22" max="22" width="17" style="63" customWidth="1"/>
    <col min="23" max="16384" width="9.140625" style="131"/>
  </cols>
  <sheetData>
    <row r="1" spans="1:22">
      <c r="A1" s="63" t="s">
        <v>191</v>
      </c>
      <c r="B1" s="63" t="str">
        <f>Info!C2</f>
        <v>სს ”ლიბერთი ბანკი”</v>
      </c>
    </row>
    <row r="2" spans="1:22">
      <c r="A2" s="63" t="s">
        <v>192</v>
      </c>
      <c r="B2" s="64">
        <f>'1. key ratios'!B2</f>
        <v>43646</v>
      </c>
    </row>
    <row r="4" spans="1:22" ht="26.25" thickBot="1">
      <c r="A4" s="63" t="s">
        <v>343</v>
      </c>
      <c r="B4" s="334" t="s">
        <v>366</v>
      </c>
      <c r="V4" s="217" t="s">
        <v>95</v>
      </c>
    </row>
    <row r="5" spans="1:22">
      <c r="A5" s="335"/>
      <c r="B5" s="336"/>
      <c r="C5" s="537" t="s">
        <v>201</v>
      </c>
      <c r="D5" s="538"/>
      <c r="E5" s="538"/>
      <c r="F5" s="538"/>
      <c r="G5" s="538"/>
      <c r="H5" s="538"/>
      <c r="I5" s="538"/>
      <c r="J5" s="538"/>
      <c r="K5" s="538"/>
      <c r="L5" s="539"/>
      <c r="M5" s="537" t="s">
        <v>202</v>
      </c>
      <c r="N5" s="538"/>
      <c r="O5" s="538"/>
      <c r="P5" s="538"/>
      <c r="Q5" s="538"/>
      <c r="R5" s="538"/>
      <c r="S5" s="539"/>
      <c r="T5" s="542" t="s">
        <v>364</v>
      </c>
      <c r="U5" s="542" t="s">
        <v>363</v>
      </c>
      <c r="V5" s="540" t="s">
        <v>203</v>
      </c>
    </row>
    <row r="6" spans="1:22" s="277" customFormat="1" ht="180" customHeight="1">
      <c r="A6" s="267"/>
      <c r="B6" s="337"/>
      <c r="C6" s="338" t="s">
        <v>204</v>
      </c>
      <c r="D6" s="339" t="s">
        <v>205</v>
      </c>
      <c r="E6" s="340" t="s">
        <v>206</v>
      </c>
      <c r="F6" s="341" t="s">
        <v>358</v>
      </c>
      <c r="G6" s="339" t="s">
        <v>207</v>
      </c>
      <c r="H6" s="339" t="s">
        <v>208</v>
      </c>
      <c r="I6" s="339" t="s">
        <v>209</v>
      </c>
      <c r="J6" s="339" t="s">
        <v>251</v>
      </c>
      <c r="K6" s="339" t="s">
        <v>210</v>
      </c>
      <c r="L6" s="342" t="s">
        <v>211</v>
      </c>
      <c r="M6" s="338" t="s">
        <v>212</v>
      </c>
      <c r="N6" s="339" t="s">
        <v>213</v>
      </c>
      <c r="O6" s="339" t="s">
        <v>214</v>
      </c>
      <c r="P6" s="339" t="s">
        <v>215</v>
      </c>
      <c r="Q6" s="339" t="s">
        <v>216</v>
      </c>
      <c r="R6" s="339" t="s">
        <v>217</v>
      </c>
      <c r="S6" s="342" t="s">
        <v>218</v>
      </c>
      <c r="T6" s="543"/>
      <c r="U6" s="543"/>
      <c r="V6" s="541"/>
    </row>
    <row r="7" spans="1:22" s="331" customFormat="1">
      <c r="A7" s="343">
        <v>1</v>
      </c>
      <c r="B7" s="344" t="s">
        <v>219</v>
      </c>
      <c r="C7" s="443">
        <v>0</v>
      </c>
      <c r="D7" s="439">
        <v>0</v>
      </c>
      <c r="E7" s="439">
        <v>0</v>
      </c>
      <c r="F7" s="439">
        <v>0</v>
      </c>
      <c r="G7" s="439">
        <v>0</v>
      </c>
      <c r="H7" s="439">
        <v>0</v>
      </c>
      <c r="I7" s="439">
        <v>0</v>
      </c>
      <c r="J7" s="439">
        <v>0</v>
      </c>
      <c r="K7" s="439">
        <v>0</v>
      </c>
      <c r="L7" s="444">
        <v>0</v>
      </c>
      <c r="M7" s="443">
        <v>0</v>
      </c>
      <c r="N7" s="439">
        <v>0</v>
      </c>
      <c r="O7" s="439">
        <v>0</v>
      </c>
      <c r="P7" s="439">
        <v>0</v>
      </c>
      <c r="Q7" s="439">
        <v>0</v>
      </c>
      <c r="R7" s="439">
        <v>0</v>
      </c>
      <c r="S7" s="444">
        <v>0</v>
      </c>
      <c r="T7" s="445">
        <v>0</v>
      </c>
      <c r="U7" s="446">
        <v>0</v>
      </c>
      <c r="V7" s="449">
        <f>SUM(C7:S7)</f>
        <v>0</v>
      </c>
    </row>
    <row r="8" spans="1:22" s="331" customFormat="1">
      <c r="A8" s="343">
        <v>2</v>
      </c>
      <c r="B8" s="344" t="s">
        <v>220</v>
      </c>
      <c r="C8" s="443">
        <v>0</v>
      </c>
      <c r="D8" s="439">
        <v>0</v>
      </c>
      <c r="E8" s="439">
        <v>0</v>
      </c>
      <c r="F8" s="439">
        <v>0</v>
      </c>
      <c r="G8" s="439">
        <v>0</v>
      </c>
      <c r="H8" s="439">
        <v>0</v>
      </c>
      <c r="I8" s="439">
        <v>0</v>
      </c>
      <c r="J8" s="439">
        <v>0</v>
      </c>
      <c r="K8" s="439">
        <v>0</v>
      </c>
      <c r="L8" s="444">
        <v>0</v>
      </c>
      <c r="M8" s="443">
        <v>0</v>
      </c>
      <c r="N8" s="439">
        <v>0</v>
      </c>
      <c r="O8" s="439">
        <v>0</v>
      </c>
      <c r="P8" s="439">
        <v>0</v>
      </c>
      <c r="Q8" s="439">
        <v>0</v>
      </c>
      <c r="R8" s="439">
        <v>0</v>
      </c>
      <c r="S8" s="444">
        <v>0</v>
      </c>
      <c r="T8" s="446">
        <v>0</v>
      </c>
      <c r="U8" s="446">
        <v>0</v>
      </c>
      <c r="V8" s="449">
        <f t="shared" ref="V8:V20" si="0">SUM(C8:S8)</f>
        <v>0</v>
      </c>
    </row>
    <row r="9" spans="1:22" s="331" customFormat="1">
      <c r="A9" s="343">
        <v>3</v>
      </c>
      <c r="B9" s="344" t="s">
        <v>221</v>
      </c>
      <c r="C9" s="443">
        <v>0</v>
      </c>
      <c r="D9" s="439">
        <v>0</v>
      </c>
      <c r="E9" s="439">
        <v>0</v>
      </c>
      <c r="F9" s="439">
        <v>0</v>
      </c>
      <c r="G9" s="439">
        <v>0</v>
      </c>
      <c r="H9" s="439">
        <v>0</v>
      </c>
      <c r="I9" s="439">
        <v>0</v>
      </c>
      <c r="J9" s="439">
        <v>0</v>
      </c>
      <c r="K9" s="439">
        <v>0</v>
      </c>
      <c r="L9" s="444">
        <v>0</v>
      </c>
      <c r="M9" s="443">
        <v>0</v>
      </c>
      <c r="N9" s="439">
        <v>0</v>
      </c>
      <c r="O9" s="439">
        <v>0</v>
      </c>
      <c r="P9" s="439">
        <v>0</v>
      </c>
      <c r="Q9" s="439">
        <v>0</v>
      </c>
      <c r="R9" s="439">
        <v>0</v>
      </c>
      <c r="S9" s="444">
        <v>0</v>
      </c>
      <c r="T9" s="446">
        <v>0</v>
      </c>
      <c r="U9" s="446">
        <v>0</v>
      </c>
      <c r="V9" s="449">
        <f>SUM(C9:S9)</f>
        <v>0</v>
      </c>
    </row>
    <row r="10" spans="1:22" s="331" customFormat="1">
      <c r="A10" s="343">
        <v>4</v>
      </c>
      <c r="B10" s="344" t="s">
        <v>222</v>
      </c>
      <c r="C10" s="443">
        <v>0</v>
      </c>
      <c r="D10" s="439">
        <v>0</v>
      </c>
      <c r="E10" s="439">
        <v>0</v>
      </c>
      <c r="F10" s="439">
        <v>0</v>
      </c>
      <c r="G10" s="439">
        <v>0</v>
      </c>
      <c r="H10" s="439">
        <v>0</v>
      </c>
      <c r="I10" s="439">
        <v>0</v>
      </c>
      <c r="J10" s="439">
        <v>0</v>
      </c>
      <c r="K10" s="439">
        <v>0</v>
      </c>
      <c r="L10" s="444">
        <v>0</v>
      </c>
      <c r="M10" s="443">
        <v>0</v>
      </c>
      <c r="N10" s="439">
        <v>0</v>
      </c>
      <c r="O10" s="439">
        <v>0</v>
      </c>
      <c r="P10" s="439">
        <v>0</v>
      </c>
      <c r="Q10" s="439">
        <v>0</v>
      </c>
      <c r="R10" s="439">
        <v>0</v>
      </c>
      <c r="S10" s="444">
        <v>0</v>
      </c>
      <c r="T10" s="446">
        <v>0</v>
      </c>
      <c r="U10" s="446">
        <v>0</v>
      </c>
      <c r="V10" s="449">
        <f t="shared" si="0"/>
        <v>0</v>
      </c>
    </row>
    <row r="11" spans="1:22" s="331" customFormat="1">
      <c r="A11" s="343">
        <v>5</v>
      </c>
      <c r="B11" s="344" t="s">
        <v>223</v>
      </c>
      <c r="C11" s="443">
        <v>0</v>
      </c>
      <c r="D11" s="439">
        <v>0</v>
      </c>
      <c r="E11" s="439">
        <v>0</v>
      </c>
      <c r="F11" s="439">
        <v>0</v>
      </c>
      <c r="G11" s="439">
        <v>0</v>
      </c>
      <c r="H11" s="439">
        <v>0</v>
      </c>
      <c r="I11" s="439">
        <v>0</v>
      </c>
      <c r="J11" s="439">
        <v>0</v>
      </c>
      <c r="K11" s="439">
        <v>0</v>
      </c>
      <c r="L11" s="444">
        <v>0</v>
      </c>
      <c r="M11" s="443">
        <v>0</v>
      </c>
      <c r="N11" s="439">
        <v>0</v>
      </c>
      <c r="O11" s="439">
        <v>0</v>
      </c>
      <c r="P11" s="439">
        <v>0</v>
      </c>
      <c r="Q11" s="439">
        <v>0</v>
      </c>
      <c r="R11" s="439">
        <v>0</v>
      </c>
      <c r="S11" s="444">
        <v>0</v>
      </c>
      <c r="T11" s="446">
        <v>0</v>
      </c>
      <c r="U11" s="446">
        <v>0</v>
      </c>
      <c r="V11" s="449">
        <f t="shared" si="0"/>
        <v>0</v>
      </c>
    </row>
    <row r="12" spans="1:22" s="331" customFormat="1">
      <c r="A12" s="343">
        <v>6</v>
      </c>
      <c r="B12" s="344" t="s">
        <v>224</v>
      </c>
      <c r="C12" s="443">
        <v>0</v>
      </c>
      <c r="D12" s="439">
        <v>0</v>
      </c>
      <c r="E12" s="439">
        <v>0</v>
      </c>
      <c r="F12" s="439">
        <v>0</v>
      </c>
      <c r="G12" s="439">
        <v>0</v>
      </c>
      <c r="H12" s="439">
        <v>0</v>
      </c>
      <c r="I12" s="439">
        <v>0</v>
      </c>
      <c r="J12" s="439">
        <v>0</v>
      </c>
      <c r="K12" s="439">
        <v>0</v>
      </c>
      <c r="L12" s="444">
        <v>0</v>
      </c>
      <c r="M12" s="443">
        <v>0</v>
      </c>
      <c r="N12" s="439">
        <v>0</v>
      </c>
      <c r="O12" s="439">
        <v>0</v>
      </c>
      <c r="P12" s="439">
        <v>0</v>
      </c>
      <c r="Q12" s="439">
        <v>0</v>
      </c>
      <c r="R12" s="439">
        <v>0</v>
      </c>
      <c r="S12" s="444">
        <v>0</v>
      </c>
      <c r="T12" s="446">
        <v>0</v>
      </c>
      <c r="U12" s="446">
        <v>0</v>
      </c>
      <c r="V12" s="449">
        <f t="shared" si="0"/>
        <v>0</v>
      </c>
    </row>
    <row r="13" spans="1:22" s="331" customFormat="1">
      <c r="A13" s="343">
        <v>7</v>
      </c>
      <c r="B13" s="344" t="s">
        <v>74</v>
      </c>
      <c r="C13" s="443">
        <v>0</v>
      </c>
      <c r="D13" s="439">
        <v>14710356.182766002</v>
      </c>
      <c r="E13" s="439">
        <v>0</v>
      </c>
      <c r="F13" s="439">
        <v>0</v>
      </c>
      <c r="G13" s="439">
        <v>0</v>
      </c>
      <c r="H13" s="439">
        <v>0</v>
      </c>
      <c r="I13" s="439">
        <v>0</v>
      </c>
      <c r="J13" s="439">
        <v>0</v>
      </c>
      <c r="K13" s="439">
        <v>0</v>
      </c>
      <c r="L13" s="444">
        <v>0</v>
      </c>
      <c r="M13" s="443">
        <v>0</v>
      </c>
      <c r="N13" s="439">
        <v>0</v>
      </c>
      <c r="O13" s="439">
        <v>0</v>
      </c>
      <c r="P13" s="439">
        <v>0</v>
      </c>
      <c r="Q13" s="439">
        <v>0</v>
      </c>
      <c r="R13" s="439">
        <v>0</v>
      </c>
      <c r="S13" s="444">
        <v>0</v>
      </c>
      <c r="T13" s="446">
        <v>12667705.089880001</v>
      </c>
      <c r="U13" s="446">
        <v>2042651.0928859999</v>
      </c>
      <c r="V13" s="449">
        <f>SUM(C13:S13)</f>
        <v>14710356.182766002</v>
      </c>
    </row>
    <row r="14" spans="1:22" s="331" customFormat="1">
      <c r="A14" s="343">
        <v>8</v>
      </c>
      <c r="B14" s="344" t="s">
        <v>75</v>
      </c>
      <c r="C14" s="443">
        <v>0</v>
      </c>
      <c r="D14" s="439">
        <v>1564944.0150000001</v>
      </c>
      <c r="E14" s="439">
        <v>0</v>
      </c>
      <c r="F14" s="439">
        <v>0</v>
      </c>
      <c r="G14" s="439">
        <v>0</v>
      </c>
      <c r="H14" s="439">
        <v>0</v>
      </c>
      <c r="I14" s="439">
        <v>0</v>
      </c>
      <c r="J14" s="439">
        <v>0</v>
      </c>
      <c r="K14" s="439">
        <v>0</v>
      </c>
      <c r="L14" s="444">
        <v>0</v>
      </c>
      <c r="M14" s="443">
        <v>0</v>
      </c>
      <c r="N14" s="439">
        <v>0</v>
      </c>
      <c r="O14" s="439">
        <v>0</v>
      </c>
      <c r="P14" s="439">
        <v>0</v>
      </c>
      <c r="Q14" s="439">
        <v>0</v>
      </c>
      <c r="R14" s="439">
        <v>0</v>
      </c>
      <c r="S14" s="444">
        <v>0</v>
      </c>
      <c r="T14" s="446">
        <v>1564944.0150000001</v>
      </c>
      <c r="U14" s="446">
        <v>0</v>
      </c>
      <c r="V14" s="449">
        <f t="shared" si="0"/>
        <v>1564944.0150000001</v>
      </c>
    </row>
    <row r="15" spans="1:22" s="331" customFormat="1">
      <c r="A15" s="343">
        <v>9</v>
      </c>
      <c r="B15" s="344" t="s">
        <v>76</v>
      </c>
      <c r="C15" s="443">
        <v>0</v>
      </c>
      <c r="D15" s="439">
        <v>0</v>
      </c>
      <c r="E15" s="439">
        <v>0</v>
      </c>
      <c r="F15" s="439">
        <v>0</v>
      </c>
      <c r="G15" s="439">
        <v>0</v>
      </c>
      <c r="H15" s="439">
        <v>0</v>
      </c>
      <c r="I15" s="439">
        <v>0</v>
      </c>
      <c r="J15" s="439">
        <v>0</v>
      </c>
      <c r="K15" s="439">
        <v>0</v>
      </c>
      <c r="L15" s="444">
        <v>0</v>
      </c>
      <c r="M15" s="443">
        <v>0</v>
      </c>
      <c r="N15" s="439">
        <v>0</v>
      </c>
      <c r="O15" s="439">
        <v>0</v>
      </c>
      <c r="P15" s="439">
        <v>0</v>
      </c>
      <c r="Q15" s="439">
        <v>0</v>
      </c>
      <c r="R15" s="439">
        <v>0</v>
      </c>
      <c r="S15" s="444">
        <v>0</v>
      </c>
      <c r="T15" s="446">
        <v>0</v>
      </c>
      <c r="U15" s="446">
        <v>0</v>
      </c>
      <c r="V15" s="449">
        <f t="shared" si="0"/>
        <v>0</v>
      </c>
    </row>
    <row r="16" spans="1:22" s="331" customFormat="1">
      <c r="A16" s="343">
        <v>10</v>
      </c>
      <c r="B16" s="344" t="s">
        <v>70</v>
      </c>
      <c r="C16" s="443">
        <v>0</v>
      </c>
      <c r="D16" s="439">
        <v>0</v>
      </c>
      <c r="E16" s="439">
        <v>0</v>
      </c>
      <c r="F16" s="439">
        <v>0</v>
      </c>
      <c r="G16" s="439">
        <v>0</v>
      </c>
      <c r="H16" s="439">
        <v>0</v>
      </c>
      <c r="I16" s="439">
        <v>0</v>
      </c>
      <c r="J16" s="439">
        <v>0</v>
      </c>
      <c r="K16" s="439">
        <v>0</v>
      </c>
      <c r="L16" s="444">
        <v>0</v>
      </c>
      <c r="M16" s="443">
        <v>0</v>
      </c>
      <c r="N16" s="439">
        <v>0</v>
      </c>
      <c r="O16" s="439">
        <v>0</v>
      </c>
      <c r="P16" s="439">
        <v>0</v>
      </c>
      <c r="Q16" s="439">
        <v>0</v>
      </c>
      <c r="R16" s="439">
        <v>0</v>
      </c>
      <c r="S16" s="444">
        <v>0</v>
      </c>
      <c r="T16" s="446">
        <v>0</v>
      </c>
      <c r="U16" s="446">
        <v>0</v>
      </c>
      <c r="V16" s="449">
        <f t="shared" si="0"/>
        <v>0</v>
      </c>
    </row>
    <row r="17" spans="1:22" s="331" customFormat="1">
      <c r="A17" s="343">
        <v>11</v>
      </c>
      <c r="B17" s="344" t="s">
        <v>71</v>
      </c>
      <c r="C17" s="443">
        <v>0</v>
      </c>
      <c r="D17" s="439">
        <v>0</v>
      </c>
      <c r="E17" s="439">
        <v>0</v>
      </c>
      <c r="F17" s="439">
        <v>0</v>
      </c>
      <c r="G17" s="439">
        <v>0</v>
      </c>
      <c r="H17" s="439">
        <v>0</v>
      </c>
      <c r="I17" s="439">
        <v>0</v>
      </c>
      <c r="J17" s="439">
        <v>0</v>
      </c>
      <c r="K17" s="439">
        <v>0</v>
      </c>
      <c r="L17" s="444">
        <v>0</v>
      </c>
      <c r="M17" s="443">
        <v>0</v>
      </c>
      <c r="N17" s="439">
        <v>0</v>
      </c>
      <c r="O17" s="439">
        <v>0</v>
      </c>
      <c r="P17" s="439">
        <v>0</v>
      </c>
      <c r="Q17" s="439">
        <v>0</v>
      </c>
      <c r="R17" s="439">
        <v>0</v>
      </c>
      <c r="S17" s="444">
        <v>0</v>
      </c>
      <c r="T17" s="446">
        <v>0</v>
      </c>
      <c r="U17" s="446">
        <v>0</v>
      </c>
      <c r="V17" s="449">
        <f t="shared" si="0"/>
        <v>0</v>
      </c>
    </row>
    <row r="18" spans="1:22" s="331" customFormat="1">
      <c r="A18" s="343">
        <v>12</v>
      </c>
      <c r="B18" s="344" t="s">
        <v>72</v>
      </c>
      <c r="C18" s="443">
        <v>0</v>
      </c>
      <c r="D18" s="439">
        <v>0</v>
      </c>
      <c r="E18" s="439">
        <v>0</v>
      </c>
      <c r="F18" s="439">
        <v>0</v>
      </c>
      <c r="G18" s="439">
        <v>0</v>
      </c>
      <c r="H18" s="439">
        <v>0</v>
      </c>
      <c r="I18" s="439">
        <v>0</v>
      </c>
      <c r="J18" s="439">
        <v>0</v>
      </c>
      <c r="K18" s="439">
        <v>0</v>
      </c>
      <c r="L18" s="444">
        <v>0</v>
      </c>
      <c r="M18" s="443">
        <v>0</v>
      </c>
      <c r="N18" s="439">
        <v>0</v>
      </c>
      <c r="O18" s="439">
        <v>0</v>
      </c>
      <c r="P18" s="439">
        <v>0</v>
      </c>
      <c r="Q18" s="439">
        <v>0</v>
      </c>
      <c r="R18" s="439">
        <v>0</v>
      </c>
      <c r="S18" s="444">
        <v>0</v>
      </c>
      <c r="T18" s="446">
        <v>0</v>
      </c>
      <c r="U18" s="446">
        <v>0</v>
      </c>
      <c r="V18" s="449">
        <f t="shared" si="0"/>
        <v>0</v>
      </c>
    </row>
    <row r="19" spans="1:22" s="331" customFormat="1">
      <c r="A19" s="343">
        <v>13</v>
      </c>
      <c r="B19" s="344" t="s">
        <v>73</v>
      </c>
      <c r="C19" s="443">
        <v>0</v>
      </c>
      <c r="D19" s="439">
        <v>0</v>
      </c>
      <c r="E19" s="439">
        <v>0</v>
      </c>
      <c r="F19" s="439">
        <v>0</v>
      </c>
      <c r="G19" s="439">
        <v>0</v>
      </c>
      <c r="H19" s="439">
        <v>0</v>
      </c>
      <c r="I19" s="439">
        <v>0</v>
      </c>
      <c r="J19" s="439">
        <v>0</v>
      </c>
      <c r="K19" s="439">
        <v>0</v>
      </c>
      <c r="L19" s="444">
        <v>0</v>
      </c>
      <c r="M19" s="443">
        <v>0</v>
      </c>
      <c r="N19" s="439">
        <v>0</v>
      </c>
      <c r="O19" s="439">
        <v>0</v>
      </c>
      <c r="P19" s="439">
        <v>0</v>
      </c>
      <c r="Q19" s="439">
        <v>0</v>
      </c>
      <c r="R19" s="439">
        <v>0</v>
      </c>
      <c r="S19" s="444">
        <v>0</v>
      </c>
      <c r="T19" s="446">
        <v>0</v>
      </c>
      <c r="U19" s="446">
        <v>0</v>
      </c>
      <c r="V19" s="449">
        <f t="shared" si="0"/>
        <v>0</v>
      </c>
    </row>
    <row r="20" spans="1:22" s="331" customFormat="1">
      <c r="A20" s="343">
        <v>14</v>
      </c>
      <c r="B20" s="344" t="s">
        <v>252</v>
      </c>
      <c r="C20" s="443">
        <v>0</v>
      </c>
      <c r="D20" s="439">
        <v>0</v>
      </c>
      <c r="E20" s="439">
        <v>0</v>
      </c>
      <c r="F20" s="439">
        <v>0</v>
      </c>
      <c r="G20" s="439">
        <v>0</v>
      </c>
      <c r="H20" s="439">
        <v>0</v>
      </c>
      <c r="I20" s="439">
        <v>0</v>
      </c>
      <c r="J20" s="439">
        <v>0</v>
      </c>
      <c r="K20" s="439">
        <v>0</v>
      </c>
      <c r="L20" s="444">
        <v>0</v>
      </c>
      <c r="M20" s="443">
        <v>0</v>
      </c>
      <c r="N20" s="439">
        <v>0</v>
      </c>
      <c r="O20" s="439">
        <v>0</v>
      </c>
      <c r="P20" s="439">
        <v>0</v>
      </c>
      <c r="Q20" s="439">
        <v>0</v>
      </c>
      <c r="R20" s="439">
        <v>0</v>
      </c>
      <c r="S20" s="444">
        <v>0</v>
      </c>
      <c r="T20" s="446">
        <v>0</v>
      </c>
      <c r="U20" s="446">
        <v>0</v>
      </c>
      <c r="V20" s="449">
        <f t="shared" si="0"/>
        <v>0</v>
      </c>
    </row>
    <row r="21" spans="1:22" ht="13.5" thickBot="1">
      <c r="A21" s="332"/>
      <c r="B21" s="345" t="s">
        <v>69</v>
      </c>
      <c r="C21" s="447">
        <f>SUM(C7:C20)</f>
        <v>0</v>
      </c>
      <c r="D21" s="441">
        <f t="shared" ref="D21:V21" si="1">SUM(D7:D20)</f>
        <v>16275300.197766002</v>
      </c>
      <c r="E21" s="441">
        <f t="shared" si="1"/>
        <v>0</v>
      </c>
      <c r="F21" s="441">
        <f t="shared" si="1"/>
        <v>0</v>
      </c>
      <c r="G21" s="441">
        <f t="shared" si="1"/>
        <v>0</v>
      </c>
      <c r="H21" s="441">
        <f t="shared" si="1"/>
        <v>0</v>
      </c>
      <c r="I21" s="441">
        <f t="shared" si="1"/>
        <v>0</v>
      </c>
      <c r="J21" s="441">
        <f t="shared" si="1"/>
        <v>0</v>
      </c>
      <c r="K21" s="441">
        <f t="shared" si="1"/>
        <v>0</v>
      </c>
      <c r="L21" s="442">
        <f t="shared" si="1"/>
        <v>0</v>
      </c>
      <c r="M21" s="447">
        <f t="shared" si="1"/>
        <v>0</v>
      </c>
      <c r="N21" s="441">
        <f t="shared" si="1"/>
        <v>0</v>
      </c>
      <c r="O21" s="441">
        <f t="shared" si="1"/>
        <v>0</v>
      </c>
      <c r="P21" s="441">
        <f t="shared" si="1"/>
        <v>0</v>
      </c>
      <c r="Q21" s="441">
        <f t="shared" si="1"/>
        <v>0</v>
      </c>
      <c r="R21" s="441">
        <f t="shared" si="1"/>
        <v>0</v>
      </c>
      <c r="S21" s="442">
        <f t="shared" si="1"/>
        <v>0</v>
      </c>
      <c r="T21" s="442">
        <f>SUM(T7:T20)</f>
        <v>14232649.104880001</v>
      </c>
      <c r="U21" s="442">
        <f t="shared" si="1"/>
        <v>2042651.0928859999</v>
      </c>
      <c r="V21" s="448">
        <f t="shared" si="1"/>
        <v>16275300.197766002</v>
      </c>
    </row>
    <row r="22" spans="1:22">
      <c r="U22" s="470"/>
    </row>
    <row r="23" spans="1:22">
      <c r="T23" s="470"/>
    </row>
    <row r="24" spans="1:22">
      <c r="A24" s="86"/>
      <c r="B24" s="86"/>
      <c r="C24" s="346"/>
      <c r="D24" s="346"/>
      <c r="E24" s="346"/>
    </row>
    <row r="25" spans="1:22">
      <c r="A25" s="347"/>
      <c r="B25" s="347"/>
      <c r="C25" s="86"/>
      <c r="D25" s="346"/>
      <c r="E25" s="346"/>
    </row>
    <row r="26" spans="1:22">
      <c r="A26" s="347"/>
      <c r="B26" s="348"/>
      <c r="C26" s="86"/>
      <c r="D26" s="346"/>
      <c r="E26" s="346"/>
    </row>
    <row r="27" spans="1:22">
      <c r="A27" s="347"/>
      <c r="B27" s="347"/>
      <c r="C27" s="86"/>
      <c r="D27" s="346"/>
      <c r="E27" s="346"/>
    </row>
    <row r="28" spans="1:22">
      <c r="A28" s="347"/>
      <c r="B28" s="348"/>
      <c r="C28" s="86"/>
      <c r="D28" s="346"/>
      <c r="E28" s="346"/>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8"/>
  <sheetViews>
    <sheetView zoomScaleNormal="100" workbookViewId="0">
      <pane xSplit="1" ySplit="7" topLeftCell="B8" activePane="bottomRight" state="frozen"/>
      <selection activeCell="C12" sqref="C12"/>
      <selection pane="topRight" activeCell="C12" sqref="C12"/>
      <selection pane="bottomLeft" activeCell="C12" sqref="C12"/>
      <selection pane="bottomRight" activeCell="E24" sqref="E24"/>
    </sheetView>
  </sheetViews>
  <sheetFormatPr defaultColWidth="9.140625" defaultRowHeight="12.75"/>
  <cols>
    <col min="1" max="1" width="10.5703125" style="49" bestFit="1" customWidth="1"/>
    <col min="2" max="2" width="105" style="49" customWidth="1"/>
    <col min="3" max="3" width="13.7109375" style="49" customWidth="1"/>
    <col min="4" max="4" width="14.85546875" style="49" bestFit="1" customWidth="1"/>
    <col min="5" max="5" width="17.7109375" style="49" customWidth="1"/>
    <col min="6" max="6" width="15.85546875" style="49" customWidth="1"/>
    <col min="7" max="7" width="19.42578125" style="49" customWidth="1"/>
    <col min="8" max="8" width="15.28515625" style="49" customWidth="1"/>
    <col min="9" max="9" width="9.5703125" style="5" bestFit="1" customWidth="1"/>
    <col min="10" max="10" width="11.7109375" style="5" bestFit="1" customWidth="1"/>
    <col min="11" max="12" width="10.42578125" style="5" bestFit="1" customWidth="1"/>
    <col min="13" max="16384" width="9.140625" style="5"/>
  </cols>
  <sheetData>
    <row r="1" spans="1:12">
      <c r="A1" s="49" t="s">
        <v>191</v>
      </c>
      <c r="B1" s="49" t="str">
        <f>Info!C2</f>
        <v>სს ”ლიბერთი ბანკი”</v>
      </c>
    </row>
    <row r="2" spans="1:12">
      <c r="A2" s="49" t="s">
        <v>192</v>
      </c>
      <c r="B2" s="62">
        <f>'1. key ratios'!B2</f>
        <v>43646</v>
      </c>
    </row>
    <row r="3" spans="1:12">
      <c r="B3" s="61"/>
    </row>
    <row r="4" spans="1:12" ht="13.5" thickBot="1">
      <c r="A4" s="49" t="s">
        <v>344</v>
      </c>
      <c r="B4" s="48" t="s">
        <v>367</v>
      </c>
    </row>
    <row r="5" spans="1:12">
      <c r="A5" s="21"/>
      <c r="B5" s="31"/>
      <c r="C5" s="33" t="s">
        <v>0</v>
      </c>
      <c r="D5" s="33" t="s">
        <v>1</v>
      </c>
      <c r="E5" s="33" t="s">
        <v>2</v>
      </c>
      <c r="F5" s="33" t="s">
        <v>3</v>
      </c>
      <c r="G5" s="46" t="s">
        <v>4</v>
      </c>
      <c r="H5" s="34" t="s">
        <v>5</v>
      </c>
      <c r="I5" s="7"/>
    </row>
    <row r="6" spans="1:12" ht="15" customHeight="1">
      <c r="A6" s="30"/>
      <c r="B6" s="6"/>
      <c r="C6" s="544" t="s">
        <v>359</v>
      </c>
      <c r="D6" s="548" t="s">
        <v>369</v>
      </c>
      <c r="E6" s="549"/>
      <c r="F6" s="544" t="s">
        <v>370</v>
      </c>
      <c r="G6" s="544" t="s">
        <v>371</v>
      </c>
      <c r="H6" s="546" t="s">
        <v>361</v>
      </c>
      <c r="I6" s="7"/>
    </row>
    <row r="7" spans="1:12" ht="72.75" customHeight="1">
      <c r="A7" s="30"/>
      <c r="B7" s="6"/>
      <c r="C7" s="545"/>
      <c r="D7" s="47" t="s">
        <v>362</v>
      </c>
      <c r="E7" s="47" t="s">
        <v>360</v>
      </c>
      <c r="F7" s="545"/>
      <c r="G7" s="545"/>
      <c r="H7" s="547"/>
      <c r="I7" s="7"/>
    </row>
    <row r="8" spans="1:12" ht="16.5" customHeight="1">
      <c r="A8" s="20">
        <v>1</v>
      </c>
      <c r="B8" s="19" t="s">
        <v>219</v>
      </c>
      <c r="C8" s="450">
        <v>299951725.26999998</v>
      </c>
      <c r="D8" s="451">
        <v>0</v>
      </c>
      <c r="E8" s="450">
        <v>0</v>
      </c>
      <c r="F8" s="450">
        <v>117599313.77</v>
      </c>
      <c r="G8" s="452">
        <v>117599313.77</v>
      </c>
      <c r="H8" s="454">
        <f>G8/(C8+E8)</f>
        <v>0.39206080133109283</v>
      </c>
    </row>
    <row r="9" spans="1:12" ht="12.75" customHeight="1">
      <c r="A9" s="20">
        <v>2</v>
      </c>
      <c r="B9" s="19" t="s">
        <v>220</v>
      </c>
      <c r="C9" s="450">
        <v>0</v>
      </c>
      <c r="D9" s="451">
        <v>0</v>
      </c>
      <c r="E9" s="450">
        <v>0</v>
      </c>
      <c r="F9" s="450">
        <v>0</v>
      </c>
      <c r="G9" s="452">
        <v>0</v>
      </c>
      <c r="H9" s="454" t="s">
        <v>501</v>
      </c>
    </row>
    <row r="10" spans="1:12">
      <c r="A10" s="20">
        <v>3</v>
      </c>
      <c r="B10" s="19" t="s">
        <v>221</v>
      </c>
      <c r="C10" s="450">
        <v>0</v>
      </c>
      <c r="D10" s="451">
        <v>0</v>
      </c>
      <c r="E10" s="450">
        <v>0</v>
      </c>
      <c r="F10" s="450">
        <v>0</v>
      </c>
      <c r="G10" s="452">
        <v>0</v>
      </c>
      <c r="H10" s="454" t="s">
        <v>501</v>
      </c>
    </row>
    <row r="11" spans="1:12">
      <c r="A11" s="20">
        <v>4</v>
      </c>
      <c r="B11" s="19" t="s">
        <v>222</v>
      </c>
      <c r="C11" s="450">
        <v>0</v>
      </c>
      <c r="D11" s="451">
        <v>0</v>
      </c>
      <c r="E11" s="450">
        <v>0</v>
      </c>
      <c r="F11" s="450">
        <v>0</v>
      </c>
      <c r="G11" s="452">
        <v>0</v>
      </c>
      <c r="H11" s="454" t="s">
        <v>501</v>
      </c>
    </row>
    <row r="12" spans="1:12">
      <c r="A12" s="20">
        <v>5</v>
      </c>
      <c r="B12" s="19" t="s">
        <v>223</v>
      </c>
      <c r="C12" s="450">
        <v>0</v>
      </c>
      <c r="D12" s="451">
        <v>0</v>
      </c>
      <c r="E12" s="450">
        <v>0</v>
      </c>
      <c r="F12" s="450">
        <v>0</v>
      </c>
      <c r="G12" s="452">
        <v>0</v>
      </c>
      <c r="H12" s="454" t="s">
        <v>501</v>
      </c>
    </row>
    <row r="13" spans="1:12">
      <c r="A13" s="20">
        <v>6</v>
      </c>
      <c r="B13" s="19" t="s">
        <v>224</v>
      </c>
      <c r="C13" s="450">
        <v>227641813.05347398</v>
      </c>
      <c r="D13" s="451">
        <v>0</v>
      </c>
      <c r="E13" s="450">
        <v>0</v>
      </c>
      <c r="F13" s="450">
        <v>12709924.617737005</v>
      </c>
      <c r="G13" s="452">
        <v>12709924.617737005</v>
      </c>
      <c r="H13" s="454">
        <f t="shared" ref="H13:H21" si="0">G13/(C13+E13)</f>
        <v>5.5832996791109687E-2</v>
      </c>
    </row>
    <row r="14" spans="1:12">
      <c r="A14" s="20">
        <v>7</v>
      </c>
      <c r="B14" s="19" t="s">
        <v>74</v>
      </c>
      <c r="C14" s="450">
        <v>349568453.92872578</v>
      </c>
      <c r="D14" s="451">
        <v>45300219.586424023</v>
      </c>
      <c r="E14" s="450">
        <v>3646501.8192880005</v>
      </c>
      <c r="F14" s="451">
        <v>351039442.86001378</v>
      </c>
      <c r="G14" s="453">
        <v>336387546.62799776</v>
      </c>
      <c r="H14" s="454">
        <f>G14/(C14+E14)</f>
        <v>0.95235929609950931</v>
      </c>
      <c r="I14" s="502"/>
      <c r="J14" s="469"/>
      <c r="K14" s="469"/>
      <c r="L14" s="502"/>
    </row>
    <row r="15" spans="1:12">
      <c r="A15" s="20">
        <v>8</v>
      </c>
      <c r="B15" s="19" t="s">
        <v>75</v>
      </c>
      <c r="C15" s="450">
        <v>591176461.54206586</v>
      </c>
      <c r="D15" s="451">
        <v>36161768.601379007</v>
      </c>
      <c r="E15" s="450">
        <v>16580018.505689461</v>
      </c>
      <c r="F15" s="451">
        <v>456298575.51831651</v>
      </c>
      <c r="G15" s="453">
        <v>454675171.55256653</v>
      </c>
      <c r="H15" s="454">
        <f t="shared" si="0"/>
        <v>0.74812064779110177</v>
      </c>
      <c r="I15" s="469"/>
      <c r="J15" s="469"/>
      <c r="K15" s="469"/>
      <c r="L15" s="502"/>
    </row>
    <row r="16" spans="1:12">
      <c r="A16" s="20">
        <v>9</v>
      </c>
      <c r="B16" s="19" t="s">
        <v>76</v>
      </c>
      <c r="C16" s="450">
        <v>48809353.979283147</v>
      </c>
      <c r="D16" s="451">
        <v>0</v>
      </c>
      <c r="E16" s="450">
        <v>0</v>
      </c>
      <c r="F16" s="451">
        <v>17083273.892749101</v>
      </c>
      <c r="G16" s="453">
        <v>17083273.892749101</v>
      </c>
      <c r="H16" s="454">
        <f t="shared" si="0"/>
        <v>0.35</v>
      </c>
      <c r="J16" s="503"/>
    </row>
    <row r="17" spans="1:10">
      <c r="A17" s="20">
        <v>10</v>
      </c>
      <c r="B17" s="19" t="s">
        <v>70</v>
      </c>
      <c r="C17" s="450">
        <v>4794419.4160360526</v>
      </c>
      <c r="D17" s="451">
        <v>0</v>
      </c>
      <c r="E17" s="450">
        <v>0</v>
      </c>
      <c r="F17" s="451">
        <v>4983071.8205360519</v>
      </c>
      <c r="G17" s="453">
        <v>4983071.8205360519</v>
      </c>
      <c r="H17" s="454">
        <f t="shared" si="0"/>
        <v>1.039348331493279</v>
      </c>
    </row>
    <row r="18" spans="1:10">
      <c r="A18" s="20">
        <v>11</v>
      </c>
      <c r="B18" s="19" t="s">
        <v>71</v>
      </c>
      <c r="C18" s="450">
        <v>73812766.356754169</v>
      </c>
      <c r="D18" s="451">
        <v>0</v>
      </c>
      <c r="E18" s="450">
        <v>0</v>
      </c>
      <c r="F18" s="451">
        <v>102598389.5784108</v>
      </c>
      <c r="G18" s="453">
        <v>102598389.5784108</v>
      </c>
      <c r="H18" s="454">
        <f t="shared" si="0"/>
        <v>1.3899816338345736</v>
      </c>
    </row>
    <row r="19" spans="1:10">
      <c r="A19" s="20">
        <v>12</v>
      </c>
      <c r="B19" s="19" t="s">
        <v>72</v>
      </c>
      <c r="C19" s="450">
        <v>0</v>
      </c>
      <c r="D19" s="451">
        <v>0</v>
      </c>
      <c r="E19" s="450">
        <v>0</v>
      </c>
      <c r="F19" s="451">
        <v>0</v>
      </c>
      <c r="G19" s="453">
        <v>0</v>
      </c>
      <c r="H19" s="454" t="s">
        <v>501</v>
      </c>
    </row>
    <row r="20" spans="1:10">
      <c r="A20" s="20">
        <v>13</v>
      </c>
      <c r="B20" s="19" t="s">
        <v>73</v>
      </c>
      <c r="C20" s="450">
        <v>0</v>
      </c>
      <c r="D20" s="451">
        <v>0</v>
      </c>
      <c r="E20" s="450">
        <v>0</v>
      </c>
      <c r="F20" s="451">
        <v>0</v>
      </c>
      <c r="G20" s="453">
        <v>0</v>
      </c>
      <c r="H20" s="454" t="s">
        <v>501</v>
      </c>
    </row>
    <row r="21" spans="1:10">
      <c r="A21" s="20">
        <v>14</v>
      </c>
      <c r="B21" s="19" t="s">
        <v>252</v>
      </c>
      <c r="C21" s="450">
        <v>377685885.45500004</v>
      </c>
      <c r="D21" s="451">
        <v>0</v>
      </c>
      <c r="E21" s="450">
        <v>0</v>
      </c>
      <c r="F21" s="451">
        <v>144295919.47499996</v>
      </c>
      <c r="G21" s="453">
        <v>144295919.47499996</v>
      </c>
      <c r="H21" s="454">
        <f t="shared" si="0"/>
        <v>0.38205271902381516</v>
      </c>
    </row>
    <row r="22" spans="1:10" ht="13.5" thickBot="1">
      <c r="A22" s="32"/>
      <c r="B22" s="35" t="s">
        <v>69</v>
      </c>
      <c r="C22" s="45">
        <f>SUM(C8:C21)</f>
        <v>1973440879.001339</v>
      </c>
      <c r="D22" s="45">
        <f>SUM(D8:D21)</f>
        <v>81461988.18780303</v>
      </c>
      <c r="E22" s="45">
        <f>SUM(E8:E21)</f>
        <v>20226520.324977461</v>
      </c>
      <c r="F22" s="45">
        <f>SUM(F8:F21)</f>
        <v>1206607911.532763</v>
      </c>
      <c r="G22" s="45">
        <f>SUM(G8:G21)</f>
        <v>1190332611.3349972</v>
      </c>
      <c r="H22" s="455">
        <f>G22/(C22+E22)</f>
        <v>0.59705676670904317</v>
      </c>
    </row>
    <row r="24" spans="1:10">
      <c r="F24" s="468"/>
      <c r="G24" s="468"/>
    </row>
    <row r="25" spans="1:10">
      <c r="I25" s="502"/>
    </row>
    <row r="26" spans="1:10">
      <c r="I26" s="502"/>
      <c r="J26" s="502"/>
    </row>
    <row r="28" spans="1:10" ht="10.5" customHeight="1"/>
  </sheetData>
  <mergeCells count="5">
    <mergeCell ref="C6:C7"/>
    <mergeCell ref="F6:F7"/>
    <mergeCell ref="G6:G7"/>
    <mergeCell ref="H6:H7"/>
    <mergeCell ref="D6:E6"/>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activeCell="C12" sqref="C12"/>
      <selection pane="topRight" activeCell="C12" sqref="C12"/>
      <selection pane="bottomLeft" activeCell="C12" sqref="C12"/>
      <selection pane="bottomRight" activeCell="E14" sqref="E14"/>
    </sheetView>
  </sheetViews>
  <sheetFormatPr defaultColWidth="9.140625" defaultRowHeight="12.75"/>
  <cols>
    <col min="1" max="1" width="10.5703125" style="63" bestFit="1" customWidth="1"/>
    <col min="2" max="2" width="89.28515625" style="63" customWidth="1"/>
    <col min="3" max="11" width="12.7109375" style="63" customWidth="1"/>
    <col min="12" max="16384" width="9.140625" style="63"/>
  </cols>
  <sheetData>
    <row r="1" spans="1:11">
      <c r="A1" s="63" t="s">
        <v>191</v>
      </c>
      <c r="B1" s="63" t="str">
        <f>Info!C2</f>
        <v>სს ”ლიბერთი ბანკი”</v>
      </c>
    </row>
    <row r="2" spans="1:11">
      <c r="A2" s="63" t="s">
        <v>192</v>
      </c>
      <c r="B2" s="172">
        <f>'1. key ratios'!B2</f>
        <v>43646</v>
      </c>
      <c r="C2" s="73"/>
      <c r="D2" s="73"/>
    </row>
    <row r="3" spans="1:11">
      <c r="B3" s="73"/>
      <c r="C3" s="73"/>
      <c r="D3" s="73"/>
    </row>
    <row r="4" spans="1:11" ht="13.5" thickBot="1">
      <c r="A4" s="63" t="s">
        <v>400</v>
      </c>
      <c r="B4" s="173" t="s">
        <v>399</v>
      </c>
      <c r="C4" s="73"/>
      <c r="D4" s="73"/>
    </row>
    <row r="5" spans="1:11" ht="30" customHeight="1">
      <c r="A5" s="553"/>
      <c r="B5" s="554"/>
      <c r="C5" s="551" t="s">
        <v>434</v>
      </c>
      <c r="D5" s="551"/>
      <c r="E5" s="551"/>
      <c r="F5" s="551" t="s">
        <v>435</v>
      </c>
      <c r="G5" s="551"/>
      <c r="H5" s="551"/>
      <c r="I5" s="551" t="s">
        <v>436</v>
      </c>
      <c r="J5" s="551"/>
      <c r="K5" s="552"/>
    </row>
    <row r="6" spans="1:11">
      <c r="A6" s="174"/>
      <c r="B6" s="175"/>
      <c r="C6" s="176" t="s">
        <v>28</v>
      </c>
      <c r="D6" s="176" t="s">
        <v>98</v>
      </c>
      <c r="E6" s="176" t="s">
        <v>69</v>
      </c>
      <c r="F6" s="176" t="s">
        <v>28</v>
      </c>
      <c r="G6" s="176" t="s">
        <v>98</v>
      </c>
      <c r="H6" s="176" t="s">
        <v>69</v>
      </c>
      <c r="I6" s="176" t="s">
        <v>28</v>
      </c>
      <c r="J6" s="176" t="s">
        <v>98</v>
      </c>
      <c r="K6" s="177" t="s">
        <v>69</v>
      </c>
    </row>
    <row r="7" spans="1:11">
      <c r="A7" s="178" t="s">
        <v>379</v>
      </c>
      <c r="B7" s="179"/>
      <c r="C7" s="179"/>
      <c r="D7" s="179"/>
      <c r="E7" s="179"/>
      <c r="F7" s="179"/>
      <c r="G7" s="179"/>
      <c r="H7" s="179"/>
      <c r="I7" s="179"/>
      <c r="J7" s="179"/>
      <c r="K7" s="180"/>
    </row>
    <row r="8" spans="1:11">
      <c r="A8" s="181">
        <v>1</v>
      </c>
      <c r="B8" s="182" t="s">
        <v>379</v>
      </c>
      <c r="C8" s="200"/>
      <c r="D8" s="200"/>
      <c r="E8" s="200"/>
      <c r="F8" s="201">
        <v>417091502.80581629</v>
      </c>
      <c r="G8" s="201">
        <v>186809676.00951645</v>
      </c>
      <c r="H8" s="201">
        <v>603901178.81533229</v>
      </c>
      <c r="I8" s="201">
        <v>336029758.17707449</v>
      </c>
      <c r="J8" s="201">
        <v>135898092.80604479</v>
      </c>
      <c r="K8" s="202">
        <v>471927850.98311925</v>
      </c>
    </row>
    <row r="9" spans="1:11">
      <c r="A9" s="178" t="s">
        <v>380</v>
      </c>
      <c r="B9" s="179"/>
      <c r="C9" s="203"/>
      <c r="D9" s="203"/>
      <c r="E9" s="203"/>
      <c r="F9" s="203"/>
      <c r="G9" s="203"/>
      <c r="H9" s="203"/>
      <c r="I9" s="203"/>
      <c r="J9" s="203"/>
      <c r="K9" s="204"/>
    </row>
    <row r="10" spans="1:11">
      <c r="A10" s="183">
        <v>2</v>
      </c>
      <c r="B10" s="184" t="s">
        <v>381</v>
      </c>
      <c r="C10" s="205">
        <v>676669085.25496709</v>
      </c>
      <c r="D10" s="206">
        <v>281704070.70407254</v>
      </c>
      <c r="E10" s="206">
        <v>958373155.95903969</v>
      </c>
      <c r="F10" s="206">
        <v>115079071.91666098</v>
      </c>
      <c r="G10" s="206">
        <v>70481411.451569438</v>
      </c>
      <c r="H10" s="206">
        <v>185560483.36823025</v>
      </c>
      <c r="I10" s="206">
        <v>23882718.632747252</v>
      </c>
      <c r="J10" s="206">
        <v>12751084.745842095</v>
      </c>
      <c r="K10" s="207">
        <v>36633803.378589347</v>
      </c>
    </row>
    <row r="11" spans="1:11">
      <c r="A11" s="183">
        <v>3</v>
      </c>
      <c r="B11" s="184" t="s">
        <v>382</v>
      </c>
      <c r="C11" s="205">
        <v>349460948.6685276</v>
      </c>
      <c r="D11" s="206">
        <v>190016442.6094889</v>
      </c>
      <c r="E11" s="206">
        <v>539477391.27801645</v>
      </c>
      <c r="F11" s="206">
        <v>157431090.88565385</v>
      </c>
      <c r="G11" s="206">
        <v>49654908.095749848</v>
      </c>
      <c r="H11" s="206">
        <v>207085998.98140368</v>
      </c>
      <c r="I11" s="206">
        <v>124996572.94041319</v>
      </c>
      <c r="J11" s="206">
        <v>40132238.625159174</v>
      </c>
      <c r="K11" s="207">
        <v>165128811.56557241</v>
      </c>
    </row>
    <row r="12" spans="1:11">
      <c r="A12" s="183">
        <v>4</v>
      </c>
      <c r="B12" s="184" t="s">
        <v>383</v>
      </c>
      <c r="C12" s="205"/>
      <c r="D12" s="206"/>
      <c r="E12" s="206">
        <v>0</v>
      </c>
      <c r="F12" s="206"/>
      <c r="G12" s="206"/>
      <c r="H12" s="206"/>
      <c r="I12" s="206"/>
      <c r="J12" s="206"/>
      <c r="K12" s="207"/>
    </row>
    <row r="13" spans="1:11">
      <c r="A13" s="183">
        <v>5</v>
      </c>
      <c r="B13" s="184" t="s">
        <v>384</v>
      </c>
      <c r="C13" s="205">
        <v>66858346.719791412</v>
      </c>
      <c r="D13" s="206">
        <v>0</v>
      </c>
      <c r="E13" s="206">
        <v>66858346.719791412</v>
      </c>
      <c r="F13" s="206">
        <v>0</v>
      </c>
      <c r="G13" s="206">
        <v>0</v>
      </c>
      <c r="H13" s="206">
        <v>0</v>
      </c>
      <c r="I13" s="206">
        <v>0</v>
      </c>
      <c r="J13" s="206">
        <v>0</v>
      </c>
      <c r="K13" s="207">
        <v>0</v>
      </c>
    </row>
    <row r="14" spans="1:11">
      <c r="A14" s="183">
        <v>6</v>
      </c>
      <c r="B14" s="184" t="s">
        <v>398</v>
      </c>
      <c r="C14" s="205">
        <v>40020399.227802195</v>
      </c>
      <c r="D14" s="206">
        <v>35417457.392197803</v>
      </c>
      <c r="E14" s="206">
        <v>75437856.620000005</v>
      </c>
      <c r="F14" s="206">
        <v>8183390.3157197824</v>
      </c>
      <c r="G14" s="206">
        <v>9718507.586538149</v>
      </c>
      <c r="H14" s="206">
        <v>17901897.902257934</v>
      </c>
      <c r="I14" s="206">
        <v>2180330.4315494499</v>
      </c>
      <c r="J14" s="206">
        <v>3306208.9180714311</v>
      </c>
      <c r="K14" s="207">
        <v>5486539.3496208824</v>
      </c>
    </row>
    <row r="15" spans="1:11">
      <c r="A15" s="183">
        <v>7</v>
      </c>
      <c r="B15" s="184" t="s">
        <v>385</v>
      </c>
      <c r="C15" s="205">
        <v>61939051.195452847</v>
      </c>
      <c r="D15" s="206">
        <v>49678306.223213844</v>
      </c>
      <c r="E15" s="206">
        <v>111617357.41866684</v>
      </c>
      <c r="F15" s="206">
        <v>28567329.415358622</v>
      </c>
      <c r="G15" s="206">
        <v>7654926.4411777798</v>
      </c>
      <c r="H15" s="206">
        <v>36222255.856536433</v>
      </c>
      <c r="I15" s="206">
        <v>28489817.841759719</v>
      </c>
      <c r="J15" s="206">
        <v>7885214.157717457</v>
      </c>
      <c r="K15" s="207">
        <v>36375031.999477185</v>
      </c>
    </row>
    <row r="16" spans="1:11">
      <c r="A16" s="183">
        <v>8</v>
      </c>
      <c r="B16" s="185" t="s">
        <v>386</v>
      </c>
      <c r="C16" s="205">
        <v>1194947831.0665414</v>
      </c>
      <c r="D16" s="206">
        <v>556816276.92897308</v>
      </c>
      <c r="E16" s="206">
        <v>1751764107.9955144</v>
      </c>
      <c r="F16" s="206">
        <v>309260882.5333932</v>
      </c>
      <c r="G16" s="206">
        <v>137509753.57503521</v>
      </c>
      <c r="H16" s="206">
        <v>446770636.1084283</v>
      </c>
      <c r="I16" s="206">
        <v>179549439.84646961</v>
      </c>
      <c r="J16" s="206">
        <v>64074746.446790166</v>
      </c>
      <c r="K16" s="207">
        <v>243624186.29325977</v>
      </c>
    </row>
    <row r="17" spans="1:11">
      <c r="A17" s="178" t="s">
        <v>387</v>
      </c>
      <c r="B17" s="179"/>
      <c r="C17" s="203"/>
      <c r="D17" s="203"/>
      <c r="E17" s="203"/>
      <c r="F17" s="203"/>
      <c r="G17" s="203"/>
      <c r="H17" s="203"/>
      <c r="I17" s="203"/>
      <c r="J17" s="203"/>
      <c r="K17" s="204"/>
    </row>
    <row r="18" spans="1:11">
      <c r="A18" s="183">
        <v>9</v>
      </c>
      <c r="B18" s="184" t="s">
        <v>388</v>
      </c>
      <c r="C18" s="205">
        <v>13199906.252747253</v>
      </c>
      <c r="D18" s="206">
        <v>0</v>
      </c>
      <c r="E18" s="206">
        <v>13199906.252747253</v>
      </c>
      <c r="F18" s="206">
        <v>0</v>
      </c>
      <c r="G18" s="206">
        <v>0</v>
      </c>
      <c r="H18" s="206">
        <v>0</v>
      </c>
      <c r="I18" s="206">
        <v>0</v>
      </c>
      <c r="J18" s="206">
        <v>0</v>
      </c>
      <c r="K18" s="207">
        <v>0</v>
      </c>
    </row>
    <row r="19" spans="1:11">
      <c r="A19" s="183">
        <v>10</v>
      </c>
      <c r="B19" s="184" t="s">
        <v>389</v>
      </c>
      <c r="C19" s="205">
        <v>857534971.77660227</v>
      </c>
      <c r="D19" s="206">
        <v>331198541.23195136</v>
      </c>
      <c r="E19" s="206">
        <v>1188733513.0085542</v>
      </c>
      <c r="F19" s="206">
        <v>68063912.431291237</v>
      </c>
      <c r="G19" s="206">
        <v>10721951.183365585</v>
      </c>
      <c r="H19" s="206">
        <v>78785863.614656806</v>
      </c>
      <c r="I19" s="206">
        <v>149126750.22168106</v>
      </c>
      <c r="J19" s="206">
        <v>62055997.617515698</v>
      </c>
      <c r="K19" s="207">
        <v>211182747.8391968</v>
      </c>
    </row>
    <row r="20" spans="1:11">
      <c r="A20" s="183">
        <v>11</v>
      </c>
      <c r="B20" s="184" t="s">
        <v>390</v>
      </c>
      <c r="C20" s="205">
        <v>20756504.353736259</v>
      </c>
      <c r="D20" s="206">
        <v>52443520.36687196</v>
      </c>
      <c r="E20" s="206">
        <v>73200024.72060813</v>
      </c>
      <c r="F20" s="206">
        <v>0</v>
      </c>
      <c r="G20" s="206">
        <v>0</v>
      </c>
      <c r="H20" s="206">
        <v>0</v>
      </c>
      <c r="I20" s="206">
        <v>0</v>
      </c>
      <c r="J20" s="206">
        <v>0</v>
      </c>
      <c r="K20" s="207">
        <v>0</v>
      </c>
    </row>
    <row r="21" spans="1:11" ht="13.5" thickBot="1">
      <c r="A21" s="79">
        <v>12</v>
      </c>
      <c r="B21" s="186" t="s">
        <v>391</v>
      </c>
      <c r="C21" s="208">
        <v>891491382.38308585</v>
      </c>
      <c r="D21" s="209">
        <v>383642061.59882331</v>
      </c>
      <c r="E21" s="208">
        <v>1275133443.9819093</v>
      </c>
      <c r="F21" s="209">
        <v>68063912.431291237</v>
      </c>
      <c r="G21" s="209">
        <v>10721951.183365585</v>
      </c>
      <c r="H21" s="209">
        <v>78785863.614656806</v>
      </c>
      <c r="I21" s="209">
        <v>149126750.22168106</v>
      </c>
      <c r="J21" s="209">
        <v>62055997.617515698</v>
      </c>
      <c r="K21" s="210">
        <v>211182747.83919674</v>
      </c>
    </row>
    <row r="22" spans="1:11" ht="38.25" customHeight="1" thickBot="1">
      <c r="A22" s="187"/>
      <c r="B22" s="188"/>
      <c r="C22" s="188"/>
      <c r="D22" s="188"/>
      <c r="E22" s="188"/>
      <c r="F22" s="550" t="s">
        <v>392</v>
      </c>
      <c r="G22" s="551"/>
      <c r="H22" s="551"/>
      <c r="I22" s="550" t="s">
        <v>393</v>
      </c>
      <c r="J22" s="551"/>
      <c r="K22" s="552"/>
    </row>
    <row r="23" spans="1:11" ht="15">
      <c r="A23" s="189">
        <v>13</v>
      </c>
      <c r="B23" s="190" t="s">
        <v>379</v>
      </c>
      <c r="C23" s="195"/>
      <c r="D23" s="195"/>
      <c r="E23" s="195"/>
      <c r="F23" s="485">
        <v>417091502.80581629</v>
      </c>
      <c r="G23" s="485">
        <v>186809676.00951645</v>
      </c>
      <c r="H23" s="485">
        <v>603901178.81533277</v>
      </c>
      <c r="I23" s="486">
        <v>336029758.17707449</v>
      </c>
      <c r="J23" s="486">
        <v>135898092.80604479</v>
      </c>
      <c r="K23" s="487">
        <v>471927850.98311925</v>
      </c>
    </row>
    <row r="24" spans="1:11" ht="15.75" thickBot="1">
      <c r="A24" s="191">
        <v>14</v>
      </c>
      <c r="B24" s="192" t="s">
        <v>394</v>
      </c>
      <c r="C24" s="196"/>
      <c r="D24" s="197"/>
      <c r="E24" s="198"/>
      <c r="F24" s="488">
        <v>241196970.10210198</v>
      </c>
      <c r="G24" s="488">
        <v>126787802.39166963</v>
      </c>
      <c r="H24" s="488">
        <v>367984772.49377149</v>
      </c>
      <c r="I24" s="488">
        <v>44887359.961617403</v>
      </c>
      <c r="J24" s="488">
        <v>16018686.611697542</v>
      </c>
      <c r="K24" s="489">
        <v>60906046.573314942</v>
      </c>
    </row>
    <row r="25" spans="1:11" ht="15.75" thickBot="1">
      <c r="A25" s="193">
        <v>15</v>
      </c>
      <c r="B25" s="194" t="s">
        <v>395</v>
      </c>
      <c r="C25" s="199"/>
      <c r="D25" s="199"/>
      <c r="E25" s="199"/>
      <c r="F25" s="490">
        <v>1.7292568087785503</v>
      </c>
      <c r="G25" s="490">
        <v>1.4734041641673761</v>
      </c>
      <c r="H25" s="490">
        <v>1.641103719381634</v>
      </c>
      <c r="I25" s="490">
        <v>7.4860664219149706</v>
      </c>
      <c r="J25" s="490">
        <v>8.4837225485643799</v>
      </c>
      <c r="K25" s="491">
        <v>7.7484564757464858</v>
      </c>
    </row>
    <row r="28" spans="1:11" ht="38.25">
      <c r="B28" s="141" t="s">
        <v>433</v>
      </c>
      <c r="F28" s="211"/>
      <c r="G28" s="211"/>
      <c r="H28" s="211"/>
      <c r="I28" s="211"/>
      <c r="J28" s="211"/>
      <c r="K28" s="211"/>
    </row>
  </sheetData>
  <mergeCells count="6">
    <mergeCell ref="F22:H22"/>
    <mergeCell ref="I22:K22"/>
    <mergeCell ref="A5:B5"/>
    <mergeCell ref="C5:E5"/>
    <mergeCell ref="F5:H5"/>
    <mergeCell ref="I5:K5"/>
  </mergeCells>
  <pageMargins left="0.7" right="0.7" top="0.75" bottom="0.75" header="0.3" footer="0.3"/>
  <pageSetup paperSize="9" scale="4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7"/>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H27" sqref="H27"/>
    </sheetView>
  </sheetViews>
  <sheetFormatPr defaultColWidth="9.140625" defaultRowHeight="12.75"/>
  <cols>
    <col min="1" max="1" width="10.5703125" style="63" bestFit="1" customWidth="1"/>
    <col min="2" max="2" width="53.42578125" style="63" customWidth="1"/>
    <col min="3" max="3" width="14.5703125" style="63" bestFit="1" customWidth="1"/>
    <col min="4" max="4" width="10" style="63" bestFit="1" customWidth="1"/>
    <col min="5" max="5" width="14.42578125" style="63" customWidth="1"/>
    <col min="6" max="10" width="10.7109375" style="63" customWidth="1"/>
    <col min="11" max="11" width="12" style="63" customWidth="1"/>
    <col min="12" max="13" width="10.7109375" style="63" customWidth="1"/>
    <col min="14" max="14" width="26.42578125" style="63" customWidth="1"/>
    <col min="15" max="16384" width="9.140625" style="131"/>
  </cols>
  <sheetData>
    <row r="1" spans="1:14">
      <c r="A1" s="73" t="s">
        <v>191</v>
      </c>
      <c r="B1" s="63" t="str">
        <f>Info!C2</f>
        <v>სს ”ლიბერთი ბანკი”</v>
      </c>
    </row>
    <row r="2" spans="1:14" ht="14.25" customHeight="1">
      <c r="A2" s="63" t="s">
        <v>192</v>
      </c>
      <c r="B2" s="64">
        <f>'1. key ratios'!B2</f>
        <v>43646</v>
      </c>
    </row>
    <row r="3" spans="1:14" ht="14.25" customHeight="1"/>
    <row r="4" spans="1:14" ht="13.5" thickBot="1">
      <c r="A4" s="63" t="s">
        <v>345</v>
      </c>
      <c r="B4" s="90" t="s">
        <v>78</v>
      </c>
    </row>
    <row r="5" spans="1:14" s="353" customFormat="1">
      <c r="A5" s="349"/>
      <c r="B5" s="350"/>
      <c r="C5" s="351" t="s">
        <v>0</v>
      </c>
      <c r="D5" s="351" t="s">
        <v>1</v>
      </c>
      <c r="E5" s="351" t="s">
        <v>2</v>
      </c>
      <c r="F5" s="351" t="s">
        <v>3</v>
      </c>
      <c r="G5" s="351" t="s">
        <v>4</v>
      </c>
      <c r="H5" s="351" t="s">
        <v>5</v>
      </c>
      <c r="I5" s="351" t="s">
        <v>241</v>
      </c>
      <c r="J5" s="351" t="s">
        <v>242</v>
      </c>
      <c r="K5" s="351" t="s">
        <v>243</v>
      </c>
      <c r="L5" s="351" t="s">
        <v>244</v>
      </c>
      <c r="M5" s="351" t="s">
        <v>245</v>
      </c>
      <c r="N5" s="352" t="s">
        <v>246</v>
      </c>
    </row>
    <row r="6" spans="1:14" ht="59.25" customHeight="1">
      <c r="A6" s="354"/>
      <c r="B6" s="355"/>
      <c r="C6" s="341" t="s">
        <v>88</v>
      </c>
      <c r="D6" s="356" t="s">
        <v>77</v>
      </c>
      <c r="E6" s="357" t="s">
        <v>87</v>
      </c>
      <c r="F6" s="358">
        <v>0</v>
      </c>
      <c r="G6" s="358">
        <v>0.2</v>
      </c>
      <c r="H6" s="358">
        <v>0.35</v>
      </c>
      <c r="I6" s="358">
        <v>0.5</v>
      </c>
      <c r="J6" s="358">
        <v>0.75</v>
      </c>
      <c r="K6" s="358">
        <v>1</v>
      </c>
      <c r="L6" s="358">
        <v>1.5</v>
      </c>
      <c r="M6" s="358">
        <v>2.5</v>
      </c>
      <c r="N6" s="359" t="s">
        <v>78</v>
      </c>
    </row>
    <row r="7" spans="1:14">
      <c r="A7" s="343">
        <v>1</v>
      </c>
      <c r="B7" s="360" t="s">
        <v>79</v>
      </c>
      <c r="C7" s="457">
        <f>SUM(C8:C13)</f>
        <v>186180374.72999999</v>
      </c>
      <c r="D7" s="355"/>
      <c r="E7" s="457">
        <f t="shared" ref="E7:M7" si="0">SUM(E8:E13)</f>
        <v>11128640.6346</v>
      </c>
      <c r="F7" s="457">
        <f>SUM(F8:F13)</f>
        <v>0</v>
      </c>
      <c r="G7" s="457">
        <f t="shared" si="0"/>
        <v>0</v>
      </c>
      <c r="H7" s="457">
        <f t="shared" si="0"/>
        <v>0</v>
      </c>
      <c r="I7" s="457">
        <f t="shared" si="0"/>
        <v>0</v>
      </c>
      <c r="J7" s="457">
        <f t="shared" si="0"/>
        <v>0</v>
      </c>
      <c r="K7" s="457">
        <f t="shared" si="0"/>
        <v>11128640.6346</v>
      </c>
      <c r="L7" s="457">
        <f t="shared" si="0"/>
        <v>0</v>
      </c>
      <c r="M7" s="457">
        <f t="shared" si="0"/>
        <v>0</v>
      </c>
      <c r="N7" s="459">
        <f>SUM(N8:N13)</f>
        <v>11128640.6346</v>
      </c>
    </row>
    <row r="8" spans="1:14">
      <c r="A8" s="343">
        <v>1.1000000000000001</v>
      </c>
      <c r="B8" s="288" t="s">
        <v>80</v>
      </c>
      <c r="C8" s="456">
        <v>122742790.72999999</v>
      </c>
      <c r="D8" s="361">
        <v>0.02</v>
      </c>
      <c r="E8" s="457">
        <f>C8*D8</f>
        <v>2454855.8145999997</v>
      </c>
      <c r="F8" s="456">
        <v>0</v>
      </c>
      <c r="G8" s="456">
        <v>0</v>
      </c>
      <c r="H8" s="456">
        <v>0</v>
      </c>
      <c r="I8" s="456">
        <v>0</v>
      </c>
      <c r="J8" s="456">
        <v>0</v>
      </c>
      <c r="K8" s="456">
        <v>2454855.8145999997</v>
      </c>
      <c r="L8" s="456">
        <v>0</v>
      </c>
      <c r="M8" s="456">
        <v>0</v>
      </c>
      <c r="N8" s="459">
        <f>SUMPRODUCT($F$6:$M$6,F8:M8)</f>
        <v>2454855.8145999997</v>
      </c>
    </row>
    <row r="9" spans="1:14">
      <c r="A9" s="343">
        <v>1.2</v>
      </c>
      <c r="B9" s="288" t="s">
        <v>81</v>
      </c>
      <c r="C9" s="456">
        <v>0</v>
      </c>
      <c r="D9" s="361">
        <v>0.05</v>
      </c>
      <c r="E9" s="457">
        <f>C9*D9</f>
        <v>0</v>
      </c>
      <c r="F9" s="456">
        <v>0</v>
      </c>
      <c r="G9" s="456">
        <v>0</v>
      </c>
      <c r="H9" s="456">
        <v>0</v>
      </c>
      <c r="I9" s="456">
        <v>0</v>
      </c>
      <c r="J9" s="456">
        <v>0</v>
      </c>
      <c r="K9" s="456">
        <v>0</v>
      </c>
      <c r="L9" s="456">
        <v>0</v>
      </c>
      <c r="M9" s="456">
        <v>0</v>
      </c>
      <c r="N9" s="459">
        <f t="shared" ref="N9:N12" si="1">SUMPRODUCT($F$6:$M$6,F9:M9)</f>
        <v>0</v>
      </c>
    </row>
    <row r="10" spans="1:14">
      <c r="A10" s="343">
        <v>1.3</v>
      </c>
      <c r="B10" s="288" t="s">
        <v>82</v>
      </c>
      <c r="C10" s="456">
        <v>0</v>
      </c>
      <c r="D10" s="361">
        <v>0.08</v>
      </c>
      <c r="E10" s="457">
        <f>C10*D10</f>
        <v>0</v>
      </c>
      <c r="F10" s="456">
        <v>0</v>
      </c>
      <c r="G10" s="456">
        <v>0</v>
      </c>
      <c r="H10" s="456">
        <v>0</v>
      </c>
      <c r="I10" s="456">
        <v>0</v>
      </c>
      <c r="J10" s="456">
        <v>0</v>
      </c>
      <c r="K10" s="456">
        <v>0</v>
      </c>
      <c r="L10" s="456">
        <v>0</v>
      </c>
      <c r="M10" s="456">
        <v>0</v>
      </c>
      <c r="N10" s="459">
        <f>SUMPRODUCT($F$6:$M$6,F10:M10)</f>
        <v>0</v>
      </c>
    </row>
    <row r="11" spans="1:14">
      <c r="A11" s="343">
        <v>1.4</v>
      </c>
      <c r="B11" s="288" t="s">
        <v>83</v>
      </c>
      <c r="C11" s="456">
        <v>6915898</v>
      </c>
      <c r="D11" s="361">
        <v>0.11</v>
      </c>
      <c r="E11" s="457">
        <f>C11*D11</f>
        <v>760748.78</v>
      </c>
      <c r="F11" s="456">
        <v>0</v>
      </c>
      <c r="G11" s="456">
        <v>0</v>
      </c>
      <c r="H11" s="456">
        <v>0</v>
      </c>
      <c r="I11" s="456">
        <v>0</v>
      </c>
      <c r="J11" s="456">
        <v>0</v>
      </c>
      <c r="K11" s="456">
        <v>760748.78</v>
      </c>
      <c r="L11" s="456">
        <v>0</v>
      </c>
      <c r="M11" s="456">
        <v>0</v>
      </c>
      <c r="N11" s="459">
        <f t="shared" si="1"/>
        <v>760748.78</v>
      </c>
    </row>
    <row r="12" spans="1:14">
      <c r="A12" s="343">
        <v>1.5</v>
      </c>
      <c r="B12" s="288" t="s">
        <v>84</v>
      </c>
      <c r="C12" s="456">
        <v>56521686</v>
      </c>
      <c r="D12" s="361">
        <v>0.14000000000000001</v>
      </c>
      <c r="E12" s="457">
        <f>C12*D12</f>
        <v>7913036.040000001</v>
      </c>
      <c r="F12" s="456">
        <v>0</v>
      </c>
      <c r="G12" s="456">
        <v>0</v>
      </c>
      <c r="H12" s="456">
        <v>0</v>
      </c>
      <c r="I12" s="456">
        <v>0</v>
      </c>
      <c r="J12" s="456">
        <v>0</v>
      </c>
      <c r="K12" s="456">
        <v>7913036.040000001</v>
      </c>
      <c r="L12" s="456">
        <v>0</v>
      </c>
      <c r="M12" s="456">
        <v>0</v>
      </c>
      <c r="N12" s="459">
        <f t="shared" si="1"/>
        <v>7913036.040000001</v>
      </c>
    </row>
    <row r="13" spans="1:14">
      <c r="A13" s="343">
        <v>1.6</v>
      </c>
      <c r="B13" s="292" t="s">
        <v>85</v>
      </c>
      <c r="C13" s="456">
        <v>0</v>
      </c>
      <c r="D13" s="362"/>
      <c r="E13" s="456"/>
      <c r="F13" s="456">
        <v>0</v>
      </c>
      <c r="G13" s="456">
        <v>0</v>
      </c>
      <c r="H13" s="456">
        <v>0</v>
      </c>
      <c r="I13" s="456">
        <v>0</v>
      </c>
      <c r="J13" s="456">
        <v>0</v>
      </c>
      <c r="K13" s="456">
        <v>0</v>
      </c>
      <c r="L13" s="456">
        <v>0</v>
      </c>
      <c r="M13" s="456">
        <v>0</v>
      </c>
      <c r="N13" s="459">
        <f>SUMPRODUCT($F$6:$M$6,F13:M13)</f>
        <v>0</v>
      </c>
    </row>
    <row r="14" spans="1:14" ht="25.5">
      <c r="A14" s="343">
        <v>2</v>
      </c>
      <c r="B14" s="363" t="s">
        <v>86</v>
      </c>
      <c r="C14" s="457">
        <f>SUM(C15:C20)</f>
        <v>0</v>
      </c>
      <c r="D14" s="355"/>
      <c r="E14" s="457">
        <f t="shared" ref="E14:M14" si="2">SUM(E15:E20)</f>
        <v>0</v>
      </c>
      <c r="F14" s="456">
        <f>SUM(F15:F20)</f>
        <v>0</v>
      </c>
      <c r="G14" s="456">
        <f t="shared" si="2"/>
        <v>0</v>
      </c>
      <c r="H14" s="456">
        <f t="shared" si="2"/>
        <v>0</v>
      </c>
      <c r="I14" s="456">
        <f t="shared" si="2"/>
        <v>0</v>
      </c>
      <c r="J14" s="456">
        <f t="shared" si="2"/>
        <v>0</v>
      </c>
      <c r="K14" s="456">
        <f t="shared" si="2"/>
        <v>0</v>
      </c>
      <c r="L14" s="456">
        <f t="shared" si="2"/>
        <v>0</v>
      </c>
      <c r="M14" s="456">
        <f t="shared" si="2"/>
        <v>0</v>
      </c>
      <c r="N14" s="459">
        <f>SUM(N15:N20)</f>
        <v>0</v>
      </c>
    </row>
    <row r="15" spans="1:14">
      <c r="A15" s="343">
        <v>2.1</v>
      </c>
      <c r="B15" s="292" t="s">
        <v>80</v>
      </c>
      <c r="C15" s="456">
        <v>0</v>
      </c>
      <c r="D15" s="361">
        <v>5.0000000000000001E-3</v>
      </c>
      <c r="E15" s="457">
        <f>C15*D15</f>
        <v>0</v>
      </c>
      <c r="F15" s="456">
        <v>0</v>
      </c>
      <c r="G15" s="456">
        <v>0</v>
      </c>
      <c r="H15" s="456">
        <v>0</v>
      </c>
      <c r="I15" s="456">
        <v>0</v>
      </c>
      <c r="J15" s="456">
        <v>0</v>
      </c>
      <c r="K15" s="456">
        <v>0</v>
      </c>
      <c r="L15" s="456">
        <v>0</v>
      </c>
      <c r="M15" s="456">
        <v>0</v>
      </c>
      <c r="N15" s="459">
        <f>SUMPRODUCT($F$6:$M$6,F15:M15)</f>
        <v>0</v>
      </c>
    </row>
    <row r="16" spans="1:14">
      <c r="A16" s="343">
        <v>2.2000000000000002</v>
      </c>
      <c r="B16" s="292" t="s">
        <v>81</v>
      </c>
      <c r="C16" s="456">
        <v>0</v>
      </c>
      <c r="D16" s="361">
        <v>0.01</v>
      </c>
      <c r="E16" s="457">
        <f>C16*D16</f>
        <v>0</v>
      </c>
      <c r="F16" s="456">
        <v>0</v>
      </c>
      <c r="G16" s="456">
        <v>0</v>
      </c>
      <c r="H16" s="456">
        <v>0</v>
      </c>
      <c r="I16" s="456">
        <v>0</v>
      </c>
      <c r="J16" s="456">
        <v>0</v>
      </c>
      <c r="K16" s="456">
        <v>0</v>
      </c>
      <c r="L16" s="456">
        <v>0</v>
      </c>
      <c r="M16" s="456">
        <v>0</v>
      </c>
      <c r="N16" s="459">
        <f t="shared" ref="N16:N20" si="3">SUMPRODUCT($F$6:$M$6,F16:M16)</f>
        <v>0</v>
      </c>
    </row>
    <row r="17" spans="1:14">
      <c r="A17" s="343">
        <v>2.2999999999999998</v>
      </c>
      <c r="B17" s="292" t="s">
        <v>82</v>
      </c>
      <c r="C17" s="456">
        <v>0</v>
      </c>
      <c r="D17" s="361">
        <v>0.02</v>
      </c>
      <c r="E17" s="457">
        <f>C17*D17</f>
        <v>0</v>
      </c>
      <c r="F17" s="456">
        <v>0</v>
      </c>
      <c r="G17" s="456">
        <v>0</v>
      </c>
      <c r="H17" s="456">
        <v>0</v>
      </c>
      <c r="I17" s="456">
        <v>0</v>
      </c>
      <c r="J17" s="456">
        <v>0</v>
      </c>
      <c r="K17" s="456">
        <v>0</v>
      </c>
      <c r="L17" s="456">
        <v>0</v>
      </c>
      <c r="M17" s="456">
        <v>0</v>
      </c>
      <c r="N17" s="459">
        <f t="shared" si="3"/>
        <v>0</v>
      </c>
    </row>
    <row r="18" spans="1:14">
      <c r="A18" s="343">
        <v>2.4</v>
      </c>
      <c r="B18" s="292" t="s">
        <v>83</v>
      </c>
      <c r="C18" s="456">
        <v>0</v>
      </c>
      <c r="D18" s="361">
        <v>0.03</v>
      </c>
      <c r="E18" s="457">
        <f>C18*D18</f>
        <v>0</v>
      </c>
      <c r="F18" s="456">
        <v>0</v>
      </c>
      <c r="G18" s="456">
        <v>0</v>
      </c>
      <c r="H18" s="456">
        <v>0</v>
      </c>
      <c r="I18" s="456">
        <v>0</v>
      </c>
      <c r="J18" s="456">
        <v>0</v>
      </c>
      <c r="K18" s="456">
        <v>0</v>
      </c>
      <c r="L18" s="456">
        <v>0</v>
      </c>
      <c r="M18" s="456">
        <v>0</v>
      </c>
      <c r="N18" s="459">
        <f t="shared" si="3"/>
        <v>0</v>
      </c>
    </row>
    <row r="19" spans="1:14">
      <c r="A19" s="343">
        <v>2.5</v>
      </c>
      <c r="B19" s="292" t="s">
        <v>84</v>
      </c>
      <c r="C19" s="456">
        <v>0</v>
      </c>
      <c r="D19" s="361">
        <v>0.04</v>
      </c>
      <c r="E19" s="457">
        <f>C19*D19</f>
        <v>0</v>
      </c>
      <c r="F19" s="456">
        <v>0</v>
      </c>
      <c r="G19" s="456">
        <v>0</v>
      </c>
      <c r="H19" s="456">
        <v>0</v>
      </c>
      <c r="I19" s="456">
        <v>0</v>
      </c>
      <c r="J19" s="456">
        <v>0</v>
      </c>
      <c r="K19" s="456">
        <v>0</v>
      </c>
      <c r="L19" s="456">
        <v>0</v>
      </c>
      <c r="M19" s="456">
        <v>0</v>
      </c>
      <c r="N19" s="459">
        <f t="shared" si="3"/>
        <v>0</v>
      </c>
    </row>
    <row r="20" spans="1:14">
      <c r="A20" s="343">
        <v>2.6</v>
      </c>
      <c r="B20" s="292" t="s">
        <v>85</v>
      </c>
      <c r="C20" s="456">
        <v>0</v>
      </c>
      <c r="D20" s="362"/>
      <c r="E20" s="460"/>
      <c r="F20" s="456">
        <v>0</v>
      </c>
      <c r="G20" s="456">
        <v>0</v>
      </c>
      <c r="H20" s="456">
        <v>0</v>
      </c>
      <c r="I20" s="456">
        <v>0</v>
      </c>
      <c r="J20" s="456">
        <v>0</v>
      </c>
      <c r="K20" s="456">
        <v>0</v>
      </c>
      <c r="L20" s="456">
        <v>0</v>
      </c>
      <c r="M20" s="456">
        <v>0</v>
      </c>
      <c r="N20" s="459">
        <f t="shared" si="3"/>
        <v>0</v>
      </c>
    </row>
    <row r="21" spans="1:14" ht="13.5" thickBot="1">
      <c r="A21" s="364">
        <v>3</v>
      </c>
      <c r="B21" s="333" t="s">
        <v>69</v>
      </c>
      <c r="C21" s="458">
        <f>C14+C7</f>
        <v>186180374.72999999</v>
      </c>
      <c r="D21" s="365"/>
      <c r="E21" s="458">
        <f>E14+E7</f>
        <v>11128640.6346</v>
      </c>
      <c r="F21" s="461">
        <f>F7+F14</f>
        <v>0</v>
      </c>
      <c r="G21" s="461">
        <f t="shared" ref="G21:L21" si="4">G7+G14</f>
        <v>0</v>
      </c>
      <c r="H21" s="461">
        <f t="shared" si="4"/>
        <v>0</v>
      </c>
      <c r="I21" s="461">
        <f t="shared" si="4"/>
        <v>0</v>
      </c>
      <c r="J21" s="461">
        <f t="shared" si="4"/>
        <v>0</v>
      </c>
      <c r="K21" s="461">
        <f>K7+K14</f>
        <v>11128640.6346</v>
      </c>
      <c r="L21" s="461">
        <f t="shared" si="4"/>
        <v>0</v>
      </c>
      <c r="M21" s="461">
        <f>M7+M14</f>
        <v>0</v>
      </c>
      <c r="N21" s="462">
        <f>N14+N7</f>
        <v>11128640.6346</v>
      </c>
    </row>
    <row r="22" spans="1:14">
      <c r="E22" s="116"/>
      <c r="F22" s="116"/>
      <c r="G22" s="116"/>
      <c r="H22" s="116"/>
      <c r="I22" s="116"/>
      <c r="J22" s="116"/>
      <c r="K22" s="116"/>
      <c r="L22" s="116"/>
      <c r="M22" s="116"/>
    </row>
    <row r="23" spans="1:14" ht="15">
      <c r="C23"/>
      <c r="D23"/>
    </row>
    <row r="24" spans="1:14" ht="15">
      <c r="C24"/>
      <c r="D24"/>
    </row>
    <row r="25" spans="1:14" ht="15">
      <c r="C25"/>
      <c r="D25"/>
    </row>
    <row r="26" spans="1:14" ht="15">
      <c r="C26"/>
      <c r="D26"/>
    </row>
    <row r="27" spans="1:14" ht="15">
      <c r="C27"/>
      <c r="D27"/>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3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zoomScaleNormal="100" workbookViewId="0">
      <selection activeCell="J41" sqref="J41"/>
    </sheetView>
  </sheetViews>
  <sheetFormatPr defaultRowHeight="15"/>
  <cols>
    <col min="1" max="1" width="11.42578125" style="91" customWidth="1"/>
    <col min="2" max="2" width="72" style="272" customWidth="1"/>
    <col min="3" max="3" width="15.5703125" style="91" customWidth="1"/>
    <col min="4" max="16384" width="9.140625" style="91"/>
  </cols>
  <sheetData>
    <row r="1" spans="1:3">
      <c r="A1" s="63" t="s">
        <v>191</v>
      </c>
      <c r="B1" s="91" t="str">
        <f>Info!C2</f>
        <v>სს ”ლიბერთი ბანკი”</v>
      </c>
    </row>
    <row r="2" spans="1:3">
      <c r="A2" s="63" t="s">
        <v>192</v>
      </c>
      <c r="B2" s="366">
        <f>'1. key ratios'!B2</f>
        <v>43646</v>
      </c>
    </row>
    <row r="3" spans="1:3">
      <c r="A3" s="63"/>
      <c r="B3" s="91"/>
    </row>
    <row r="4" spans="1:3">
      <c r="A4" s="63" t="s">
        <v>478</v>
      </c>
      <c r="B4" s="91" t="s">
        <v>437</v>
      </c>
    </row>
    <row r="5" spans="1:3">
      <c r="A5" s="367"/>
      <c r="B5" s="367" t="s">
        <v>438</v>
      </c>
      <c r="C5" s="368"/>
    </row>
    <row r="6" spans="1:3">
      <c r="A6" s="369">
        <v>1</v>
      </c>
      <c r="B6" s="370" t="s">
        <v>438</v>
      </c>
      <c r="C6" s="371">
        <v>2015438406.3713386</v>
      </c>
    </row>
    <row r="7" spans="1:3">
      <c r="A7" s="369">
        <v>2</v>
      </c>
      <c r="B7" s="370" t="s">
        <v>439</v>
      </c>
      <c r="C7" s="371">
        <v>-41997527.370000005</v>
      </c>
    </row>
    <row r="8" spans="1:3">
      <c r="A8" s="372">
        <v>3</v>
      </c>
      <c r="B8" s="373" t="s">
        <v>440</v>
      </c>
      <c r="C8" s="374">
        <f>C6+C7</f>
        <v>1973440879.0013385</v>
      </c>
    </row>
    <row r="9" spans="1:3">
      <c r="A9" s="375"/>
      <c r="B9" s="375" t="s">
        <v>441</v>
      </c>
      <c r="C9" s="376"/>
    </row>
    <row r="10" spans="1:3">
      <c r="A10" s="369">
        <v>4</v>
      </c>
      <c r="B10" s="377" t="s">
        <v>442</v>
      </c>
      <c r="C10" s="371">
        <v>0</v>
      </c>
    </row>
    <row r="11" spans="1:3">
      <c r="A11" s="369">
        <v>5</v>
      </c>
      <c r="B11" s="378" t="s">
        <v>443</v>
      </c>
      <c r="C11" s="371">
        <v>0</v>
      </c>
    </row>
    <row r="12" spans="1:3">
      <c r="A12" s="369" t="s">
        <v>444</v>
      </c>
      <c r="B12" s="370" t="s">
        <v>445</v>
      </c>
      <c r="C12" s="374">
        <v>11128640.6346</v>
      </c>
    </row>
    <row r="13" spans="1:3" ht="24">
      <c r="A13" s="379">
        <v>6</v>
      </c>
      <c r="B13" s="380" t="s">
        <v>446</v>
      </c>
      <c r="C13" s="371">
        <v>0</v>
      </c>
    </row>
    <row r="14" spans="1:3">
      <c r="A14" s="379">
        <v>7</v>
      </c>
      <c r="B14" s="381" t="s">
        <v>447</v>
      </c>
      <c r="C14" s="371">
        <v>0</v>
      </c>
    </row>
    <row r="15" spans="1:3">
      <c r="A15" s="382">
        <v>8</v>
      </c>
      <c r="B15" s="370" t="s">
        <v>448</v>
      </c>
      <c r="C15" s="371">
        <v>0</v>
      </c>
    </row>
    <row r="16" spans="1:3" ht="24">
      <c r="A16" s="379">
        <v>9</v>
      </c>
      <c r="B16" s="381" t="s">
        <v>449</v>
      </c>
      <c r="C16" s="371">
        <v>0</v>
      </c>
    </row>
    <row r="17" spans="1:3">
      <c r="A17" s="379">
        <v>10</v>
      </c>
      <c r="B17" s="381" t="s">
        <v>450</v>
      </c>
      <c r="C17" s="371">
        <v>0</v>
      </c>
    </row>
    <row r="18" spans="1:3">
      <c r="A18" s="372">
        <v>11</v>
      </c>
      <c r="B18" s="383" t="s">
        <v>451</v>
      </c>
      <c r="C18" s="374">
        <f>SUM(C10:C17)</f>
        <v>11128640.6346</v>
      </c>
    </row>
    <row r="19" spans="1:3">
      <c r="A19" s="375"/>
      <c r="B19" s="375" t="s">
        <v>452</v>
      </c>
      <c r="C19" s="384"/>
    </row>
    <row r="20" spans="1:3" ht="24">
      <c r="A20" s="379">
        <v>12</v>
      </c>
      <c r="B20" s="377" t="s">
        <v>453</v>
      </c>
      <c r="C20" s="371">
        <v>0</v>
      </c>
    </row>
    <row r="21" spans="1:3">
      <c r="A21" s="379">
        <v>13</v>
      </c>
      <c r="B21" s="377" t="s">
        <v>454</v>
      </c>
      <c r="C21" s="371">
        <v>0</v>
      </c>
    </row>
    <row r="22" spans="1:3">
      <c r="A22" s="379">
        <v>14</v>
      </c>
      <c r="B22" s="377" t="s">
        <v>455</v>
      </c>
      <c r="C22" s="371">
        <v>0</v>
      </c>
    </row>
    <row r="23" spans="1:3" ht="24">
      <c r="A23" s="379" t="s">
        <v>456</v>
      </c>
      <c r="B23" s="377" t="s">
        <v>457</v>
      </c>
      <c r="C23" s="371">
        <v>0</v>
      </c>
    </row>
    <row r="24" spans="1:3">
      <c r="A24" s="379">
        <v>15</v>
      </c>
      <c r="B24" s="377" t="s">
        <v>458</v>
      </c>
      <c r="C24" s="371">
        <v>0</v>
      </c>
    </row>
    <row r="25" spans="1:3">
      <c r="A25" s="379" t="s">
        <v>459</v>
      </c>
      <c r="B25" s="370" t="s">
        <v>460</v>
      </c>
      <c r="C25" s="371">
        <v>0</v>
      </c>
    </row>
    <row r="26" spans="1:3">
      <c r="A26" s="372">
        <v>16</v>
      </c>
      <c r="B26" s="383" t="s">
        <v>461</v>
      </c>
      <c r="C26" s="374">
        <f>SUM(C20:C25)</f>
        <v>0</v>
      </c>
    </row>
    <row r="27" spans="1:3">
      <c r="A27" s="375"/>
      <c r="B27" s="375" t="s">
        <v>462</v>
      </c>
      <c r="C27" s="376"/>
    </row>
    <row r="28" spans="1:3">
      <c r="A28" s="369">
        <v>17</v>
      </c>
      <c r="B28" s="370" t="s">
        <v>463</v>
      </c>
      <c r="C28" s="371">
        <v>81461988.187803045</v>
      </c>
    </row>
    <row r="29" spans="1:3">
      <c r="A29" s="369">
        <v>18</v>
      </c>
      <c r="B29" s="370" t="s">
        <v>464</v>
      </c>
      <c r="C29" s="371">
        <v>-65434609.866825595</v>
      </c>
    </row>
    <row r="30" spans="1:3">
      <c r="A30" s="372">
        <v>19</v>
      </c>
      <c r="B30" s="383" t="s">
        <v>465</v>
      </c>
      <c r="C30" s="374">
        <f>C28+C29</f>
        <v>16027378.320977449</v>
      </c>
    </row>
    <row r="31" spans="1:3">
      <c r="A31" s="385"/>
      <c r="B31" s="375" t="s">
        <v>466</v>
      </c>
      <c r="C31" s="376"/>
    </row>
    <row r="32" spans="1:3">
      <c r="A32" s="369" t="s">
        <v>467</v>
      </c>
      <c r="B32" s="377" t="s">
        <v>468</v>
      </c>
      <c r="C32" s="386">
        <v>0</v>
      </c>
    </row>
    <row r="33" spans="1:3">
      <c r="A33" s="369" t="s">
        <v>469</v>
      </c>
      <c r="B33" s="378" t="s">
        <v>470</v>
      </c>
      <c r="C33" s="386">
        <v>0</v>
      </c>
    </row>
    <row r="34" spans="1:3">
      <c r="A34" s="375"/>
      <c r="B34" s="375" t="s">
        <v>471</v>
      </c>
      <c r="C34" s="376"/>
    </row>
    <row r="35" spans="1:3">
      <c r="A35" s="372">
        <v>20</v>
      </c>
      <c r="B35" s="383" t="s">
        <v>90</v>
      </c>
      <c r="C35" s="374">
        <v>209842467.0262686</v>
      </c>
    </row>
    <row r="36" spans="1:3">
      <c r="A36" s="372">
        <v>21</v>
      </c>
      <c r="B36" s="383" t="s">
        <v>472</v>
      </c>
      <c r="C36" s="374">
        <f>C8+C18+C26+C30</f>
        <v>2000596897.9569159</v>
      </c>
    </row>
    <row r="37" spans="1:3">
      <c r="A37" s="387"/>
      <c r="B37" s="387" t="s">
        <v>437</v>
      </c>
      <c r="C37" s="376"/>
    </row>
    <row r="38" spans="1:3">
      <c r="A38" s="372">
        <v>22</v>
      </c>
      <c r="B38" s="383" t="s">
        <v>437</v>
      </c>
      <c r="C38" s="463">
        <f>IFERROR(C35/C36,0)</f>
        <v>0.1048899292209078</v>
      </c>
    </row>
    <row r="39" spans="1:3">
      <c r="A39" s="387"/>
      <c r="B39" s="387" t="s">
        <v>473</v>
      </c>
      <c r="C39" s="376"/>
    </row>
    <row r="40" spans="1:3">
      <c r="A40" s="388" t="s">
        <v>474</v>
      </c>
      <c r="B40" s="377" t="s">
        <v>475</v>
      </c>
      <c r="C40" s="386"/>
    </row>
    <row r="41" spans="1:3" ht="24">
      <c r="A41" s="389" t="s">
        <v>476</v>
      </c>
      <c r="B41" s="378" t="s">
        <v>477</v>
      </c>
      <c r="C41" s="386"/>
    </row>
  </sheetData>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41"/>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G8" sqref="G8"/>
    </sheetView>
  </sheetViews>
  <sheetFormatPr defaultRowHeight="15"/>
  <cols>
    <col min="1" max="1" width="9.5703125" style="83" bestFit="1" customWidth="1"/>
    <col min="2" max="2" width="84.7109375" style="83" customWidth="1"/>
    <col min="3" max="7" width="12.7109375" style="63" customWidth="1"/>
    <col min="8" max="8" width="9.7109375" style="91" customWidth="1"/>
    <col min="9" max="9" width="9.5703125" style="91" customWidth="1"/>
    <col min="10" max="16384" width="9.140625" style="91"/>
  </cols>
  <sheetData>
    <row r="1" spans="1:10">
      <c r="A1" s="82" t="s">
        <v>191</v>
      </c>
      <c r="B1" s="90" t="str">
        <f>Info!C2</f>
        <v>სს ”ლიბერთი ბანკი”</v>
      </c>
    </row>
    <row r="2" spans="1:10">
      <c r="A2" s="82" t="s">
        <v>192</v>
      </c>
      <c r="B2" s="92">
        <v>43646</v>
      </c>
      <c r="C2" s="86"/>
      <c r="D2" s="86"/>
      <c r="E2" s="86"/>
      <c r="F2" s="86"/>
      <c r="G2" s="86"/>
      <c r="H2" s="93"/>
    </row>
    <row r="3" spans="1:10">
      <c r="A3" s="82"/>
      <c r="C3" s="86"/>
      <c r="D3" s="86"/>
      <c r="E3" s="86"/>
      <c r="F3" s="86"/>
      <c r="G3" s="86"/>
      <c r="H3" s="93"/>
    </row>
    <row r="4" spans="1:10" ht="15.75" thickBot="1">
      <c r="A4" s="94" t="s">
        <v>332</v>
      </c>
      <c r="B4" s="95" t="s">
        <v>226</v>
      </c>
      <c r="C4" s="96"/>
      <c r="D4" s="96"/>
      <c r="E4" s="96"/>
      <c r="F4" s="96"/>
      <c r="G4" s="96"/>
      <c r="H4" s="93"/>
    </row>
    <row r="5" spans="1:10">
      <c r="A5" s="97" t="s">
        <v>27</v>
      </c>
      <c r="B5" s="98"/>
      <c r="C5" s="99" t="s">
        <v>514</v>
      </c>
      <c r="D5" s="99" t="s">
        <v>513</v>
      </c>
      <c r="E5" s="99" t="s">
        <v>486</v>
      </c>
      <c r="F5" s="99" t="s">
        <v>484</v>
      </c>
      <c r="G5" s="100" t="s">
        <v>485</v>
      </c>
    </row>
    <row r="6" spans="1:10">
      <c r="A6" s="101"/>
      <c r="B6" s="471" t="s">
        <v>188</v>
      </c>
      <c r="C6" s="102"/>
      <c r="D6" s="102"/>
      <c r="E6" s="102"/>
      <c r="F6" s="102"/>
      <c r="G6" s="103"/>
    </row>
    <row r="7" spans="1:10">
      <c r="A7" s="101"/>
      <c r="B7" s="472" t="s">
        <v>193</v>
      </c>
      <c r="C7" s="102"/>
      <c r="D7" s="102"/>
      <c r="E7" s="102"/>
      <c r="F7" s="102"/>
      <c r="G7" s="103"/>
    </row>
    <row r="8" spans="1:10">
      <c r="A8" s="104">
        <v>1</v>
      </c>
      <c r="B8" s="473" t="s">
        <v>24</v>
      </c>
      <c r="C8" s="474">
        <v>205277083.0262686</v>
      </c>
      <c r="D8" s="474">
        <v>212028492.04626861</v>
      </c>
      <c r="E8" s="474">
        <v>210609647.56626862</v>
      </c>
      <c r="F8" s="474">
        <v>199455263.56626862</v>
      </c>
      <c r="G8" s="475">
        <v>191790223.56626862</v>
      </c>
      <c r="J8" s="501"/>
    </row>
    <row r="9" spans="1:10">
      <c r="A9" s="104">
        <v>2</v>
      </c>
      <c r="B9" s="473" t="s">
        <v>90</v>
      </c>
      <c r="C9" s="474">
        <v>209842467.0262686</v>
      </c>
      <c r="D9" s="474">
        <v>216593876.04626861</v>
      </c>
      <c r="E9" s="474">
        <v>215175031.56626862</v>
      </c>
      <c r="F9" s="474">
        <v>204020647.56626862</v>
      </c>
      <c r="G9" s="475">
        <v>196355607.56626862</v>
      </c>
      <c r="J9" s="501"/>
    </row>
    <row r="10" spans="1:10">
      <c r="A10" s="104">
        <v>3</v>
      </c>
      <c r="B10" s="473" t="s">
        <v>89</v>
      </c>
      <c r="C10" s="474">
        <v>301526891.51588857</v>
      </c>
      <c r="D10" s="474">
        <v>289602172.1514287</v>
      </c>
      <c r="E10" s="474">
        <v>271168740.28035611</v>
      </c>
      <c r="F10" s="474">
        <v>252803761.37573874</v>
      </c>
      <c r="G10" s="475">
        <v>255513974.81782439</v>
      </c>
      <c r="J10" s="501"/>
    </row>
    <row r="11" spans="1:10">
      <c r="A11" s="101"/>
      <c r="B11" s="471" t="s">
        <v>189</v>
      </c>
      <c r="C11" s="102"/>
      <c r="D11" s="102"/>
      <c r="E11" s="102"/>
      <c r="F11" s="102"/>
      <c r="G11" s="103"/>
      <c r="J11" s="501"/>
    </row>
    <row r="12" spans="1:10" ht="15" customHeight="1">
      <c r="A12" s="104">
        <v>4</v>
      </c>
      <c r="B12" s="473" t="s">
        <v>346</v>
      </c>
      <c r="C12" s="474">
        <v>1599776890.631207</v>
      </c>
      <c r="D12" s="474">
        <v>1568963007.1214554</v>
      </c>
      <c r="E12" s="474">
        <v>1531726198.4852602</v>
      </c>
      <c r="F12" s="474">
        <v>1498996211.3637285</v>
      </c>
      <c r="G12" s="475">
        <v>1485364104.9795506</v>
      </c>
      <c r="J12" s="501"/>
    </row>
    <row r="13" spans="1:10">
      <c r="A13" s="101"/>
      <c r="B13" s="471" t="s">
        <v>91</v>
      </c>
      <c r="C13" s="102"/>
      <c r="D13" s="102"/>
      <c r="E13" s="102"/>
      <c r="F13" s="102"/>
      <c r="G13" s="103"/>
      <c r="J13" s="501"/>
    </row>
    <row r="14" spans="1:10" s="105" customFormat="1">
      <c r="A14" s="104"/>
      <c r="B14" s="472" t="s">
        <v>404</v>
      </c>
      <c r="C14" s="102"/>
      <c r="D14" s="102"/>
      <c r="E14" s="102"/>
      <c r="F14" s="102"/>
      <c r="G14" s="103"/>
      <c r="J14" s="501"/>
    </row>
    <row r="15" spans="1:10" ht="15.75" customHeight="1">
      <c r="A15" s="106">
        <v>5</v>
      </c>
      <c r="B15" s="476" t="str">
        <f>"ძირითადი პირველადი კაპიტალის კოეფიციენტი &gt;="&amp;ROUND('9.1. Capital Requirements'!$C$19,4)*100&amp;"%"</f>
        <v>ძირითადი პირველადი კაპიტალის კოეფიციენტი &gt;=9.03%</v>
      </c>
      <c r="C15" s="477">
        <v>0.12831606971474291</v>
      </c>
      <c r="D15" s="477">
        <v>0.13513925509006933</v>
      </c>
      <c r="E15" s="478">
        <v>0.13749823419782378</v>
      </c>
      <c r="F15" s="478">
        <v>0.13305921793145292</v>
      </c>
      <c r="G15" s="479">
        <v>0.1291200069554051</v>
      </c>
      <c r="I15" s="105"/>
      <c r="J15" s="501"/>
    </row>
    <row r="16" spans="1:10" ht="15" customHeight="1">
      <c r="A16" s="106">
        <v>6</v>
      </c>
      <c r="B16" s="476" t="str">
        <f>"პირველადი კაპიტალის კოეფიციენტი &gt;="&amp;ROUND('9.1. Capital Requirements'!$C$20,4)*100&amp;"%"</f>
        <v>პირველადი კაპიტალის კოეფიციენტი &gt;=11.02%</v>
      </c>
      <c r="C16" s="477">
        <v>0.13116983265302282</v>
      </c>
      <c r="D16" s="477">
        <v>0.13804906493216115</v>
      </c>
      <c r="E16" s="478">
        <v>0.14047878255203666</v>
      </c>
      <c r="F16" s="478">
        <v>0.13610484537559875</v>
      </c>
      <c r="G16" s="479">
        <v>0.1321935860089819</v>
      </c>
      <c r="I16" s="105"/>
      <c r="J16" s="501"/>
    </row>
    <row r="17" spans="1:10">
      <c r="A17" s="106">
        <v>7</v>
      </c>
      <c r="B17" s="476" t="str">
        <f>"საზედამხედველო კაპიტალის კოეფიციენტი &gt;="&amp;ROUND('9.1. Capital Requirements'!$C$21,4)*100&amp;"%"</f>
        <v>საზედამხედველო კაპიტალის კოეფიციენტი &gt;=17.73%</v>
      </c>
      <c r="C17" s="477">
        <v>0.18848058956328487</v>
      </c>
      <c r="D17" s="477">
        <v>0.18458189953296344</v>
      </c>
      <c r="E17" s="478">
        <v>0.17703473411143431</v>
      </c>
      <c r="F17" s="478">
        <v>0.16864869934911156</v>
      </c>
      <c r="G17" s="479">
        <v>0.17202110510226859</v>
      </c>
      <c r="J17" s="501"/>
    </row>
    <row r="18" spans="1:10">
      <c r="A18" s="101"/>
      <c r="B18" s="471" t="s">
        <v>6</v>
      </c>
      <c r="C18" s="102"/>
      <c r="D18" s="102"/>
      <c r="E18" s="102"/>
      <c r="F18" s="102"/>
      <c r="G18" s="103"/>
      <c r="J18" s="501"/>
    </row>
    <row r="19" spans="1:10" ht="15" customHeight="1">
      <c r="A19" s="107">
        <v>8</v>
      </c>
      <c r="B19" s="480" t="s">
        <v>7</v>
      </c>
      <c r="C19" s="477">
        <v>0.13937181188160075</v>
      </c>
      <c r="D19" s="477">
        <v>0.13963500226431039</v>
      </c>
      <c r="E19" s="477">
        <v>0.15905884864939426</v>
      </c>
      <c r="F19" s="477">
        <v>0.16128259172042264</v>
      </c>
      <c r="G19" s="479">
        <v>0.16226236719890047</v>
      </c>
      <c r="J19" s="501"/>
    </row>
    <row r="20" spans="1:10">
      <c r="A20" s="107">
        <v>9</v>
      </c>
      <c r="B20" s="480" t="s">
        <v>8</v>
      </c>
      <c r="C20" s="477">
        <v>5.2891315436670028E-2</v>
      </c>
      <c r="D20" s="477">
        <v>5.3345370758534717E-2</v>
      </c>
      <c r="E20" s="477">
        <v>6.2882289608263378E-2</v>
      </c>
      <c r="F20" s="477">
        <v>6.5141181870285614E-2</v>
      </c>
      <c r="G20" s="479">
        <v>6.6035958955914867E-2</v>
      </c>
      <c r="J20" s="501"/>
    </row>
    <row r="21" spans="1:10">
      <c r="A21" s="107">
        <v>10</v>
      </c>
      <c r="B21" s="480" t="s">
        <v>9</v>
      </c>
      <c r="C21" s="477">
        <v>2.7441984633543654E-2</v>
      </c>
      <c r="D21" s="477">
        <v>3.5767885420249897E-2</v>
      </c>
      <c r="E21" s="477">
        <v>5.2110956183826905E-2</v>
      </c>
      <c r="F21" s="477">
        <v>4.9901022484166759E-2</v>
      </c>
      <c r="G21" s="479">
        <v>4.8597854094093555E-2</v>
      </c>
      <c r="J21" s="501"/>
    </row>
    <row r="22" spans="1:10">
      <c r="A22" s="107">
        <v>11</v>
      </c>
      <c r="B22" s="480" t="s">
        <v>227</v>
      </c>
      <c r="C22" s="477">
        <v>8.6480496444930707E-2</v>
      </c>
      <c r="D22" s="477">
        <v>8.6289631505775677E-2</v>
      </c>
      <c r="E22" s="477">
        <v>9.6176559041130899E-2</v>
      </c>
      <c r="F22" s="477">
        <v>9.6141409850137E-2</v>
      </c>
      <c r="G22" s="479">
        <v>9.6226408242985617E-2</v>
      </c>
      <c r="J22" s="501"/>
    </row>
    <row r="23" spans="1:10">
      <c r="A23" s="107">
        <v>12</v>
      </c>
      <c r="B23" s="480" t="s">
        <v>10</v>
      </c>
      <c r="C23" s="477">
        <v>5.4737358422061941E-3</v>
      </c>
      <c r="D23" s="477">
        <v>8.4506758656906281E-3</v>
      </c>
      <c r="E23" s="477">
        <v>2.8231675789003045E-2</v>
      </c>
      <c r="F23" s="477">
        <v>2.615660837138126E-2</v>
      </c>
      <c r="G23" s="479">
        <v>3.2627740760732861E-2</v>
      </c>
      <c r="J23" s="501"/>
    </row>
    <row r="24" spans="1:10">
      <c r="A24" s="107">
        <v>13</v>
      </c>
      <c r="B24" s="480" t="s">
        <v>11</v>
      </c>
      <c r="C24" s="477">
        <v>3.6998802005949509E-2</v>
      </c>
      <c r="D24" s="477">
        <v>5.6956907198301675E-2</v>
      </c>
      <c r="E24" s="477">
        <v>0.20625489441856892</v>
      </c>
      <c r="F24" s="477">
        <v>0.19572135230390419</v>
      </c>
      <c r="G24" s="479">
        <v>0.24817726989109279</v>
      </c>
      <c r="J24" s="501"/>
    </row>
    <row r="25" spans="1:10">
      <c r="A25" s="101"/>
      <c r="B25" s="471" t="s">
        <v>12</v>
      </c>
      <c r="C25" s="102"/>
      <c r="D25" s="102"/>
      <c r="E25" s="102"/>
      <c r="F25" s="102"/>
      <c r="G25" s="103"/>
      <c r="J25" s="501"/>
    </row>
    <row r="26" spans="1:10">
      <c r="A26" s="107">
        <v>14</v>
      </c>
      <c r="B26" s="480" t="s">
        <v>13</v>
      </c>
      <c r="C26" s="477">
        <v>5.3800158771585678E-2</v>
      </c>
      <c r="D26" s="477">
        <v>8.4241292141708043E-2</v>
      </c>
      <c r="E26" s="478">
        <v>8.6101884178909183E-2</v>
      </c>
      <c r="F26" s="478">
        <v>0.10730659766555374</v>
      </c>
      <c r="G26" s="479">
        <v>0.11577366981965707</v>
      </c>
      <c r="J26" s="501"/>
    </row>
    <row r="27" spans="1:10" ht="15" customHeight="1">
      <c r="A27" s="107">
        <v>15</v>
      </c>
      <c r="B27" s="480" t="s">
        <v>14</v>
      </c>
      <c r="C27" s="477">
        <v>6.7265337501895395E-2</v>
      </c>
      <c r="D27" s="477">
        <v>9.446994202087948E-2</v>
      </c>
      <c r="E27" s="478">
        <v>9.5590389889334049E-2</v>
      </c>
      <c r="F27" s="478">
        <v>0.11507467851031768</v>
      </c>
      <c r="G27" s="479">
        <v>0.12360738999441477</v>
      </c>
      <c r="J27" s="501"/>
    </row>
    <row r="28" spans="1:10">
      <c r="A28" s="107">
        <v>16</v>
      </c>
      <c r="B28" s="480" t="s">
        <v>15</v>
      </c>
      <c r="C28" s="477">
        <v>0.22321913374219182</v>
      </c>
      <c r="D28" s="477">
        <v>0.22534928681164895</v>
      </c>
      <c r="E28" s="478">
        <v>0.21920189034877779</v>
      </c>
      <c r="F28" s="478">
        <v>0.1173962999703895</v>
      </c>
      <c r="G28" s="479">
        <v>5.6579615208701334E-2</v>
      </c>
      <c r="J28" s="501"/>
    </row>
    <row r="29" spans="1:10" ht="15" customHeight="1">
      <c r="A29" s="107">
        <v>17</v>
      </c>
      <c r="B29" s="480" t="s">
        <v>16</v>
      </c>
      <c r="C29" s="477">
        <v>0.27454526682334096</v>
      </c>
      <c r="D29" s="477">
        <v>0.25366616329079922</v>
      </c>
      <c r="E29" s="478">
        <v>0.27048302252609846</v>
      </c>
      <c r="F29" s="478">
        <v>0.214896512896773</v>
      </c>
      <c r="G29" s="479">
        <v>0.2300708342581137</v>
      </c>
      <c r="J29" s="501"/>
    </row>
    <row r="30" spans="1:10">
      <c r="A30" s="107">
        <v>18</v>
      </c>
      <c r="B30" s="480" t="s">
        <v>17</v>
      </c>
      <c r="C30" s="477">
        <v>0.19566336846249016</v>
      </c>
      <c r="D30" s="477">
        <v>0.11713373363188632</v>
      </c>
      <c r="E30" s="478">
        <v>9.0954372233554293E-2</v>
      </c>
      <c r="F30" s="478">
        <v>0.16015549781470026</v>
      </c>
      <c r="G30" s="479">
        <v>-4.0080810137639311E-2</v>
      </c>
      <c r="J30" s="501"/>
    </row>
    <row r="31" spans="1:10" ht="15" customHeight="1">
      <c r="A31" s="101"/>
      <c r="B31" s="471" t="s">
        <v>18</v>
      </c>
      <c r="C31" s="102"/>
      <c r="D31" s="102"/>
      <c r="E31" s="102"/>
      <c r="F31" s="102"/>
      <c r="G31" s="103"/>
      <c r="J31" s="501"/>
    </row>
    <row r="32" spans="1:10" ht="15" customHeight="1">
      <c r="A32" s="107">
        <v>19</v>
      </c>
      <c r="B32" s="480" t="s">
        <v>19</v>
      </c>
      <c r="C32" s="477">
        <v>0.34762018738519163</v>
      </c>
      <c r="D32" s="477">
        <v>0.34970129441675263</v>
      </c>
      <c r="E32" s="478">
        <v>0.35782834085913301</v>
      </c>
      <c r="F32" s="478">
        <v>0.40788494988557367</v>
      </c>
      <c r="G32" s="479">
        <v>0.27900254172149619</v>
      </c>
      <c r="J32" s="501"/>
    </row>
    <row r="33" spans="1:10" ht="15" customHeight="1">
      <c r="A33" s="107">
        <v>20</v>
      </c>
      <c r="B33" s="480" t="s">
        <v>20</v>
      </c>
      <c r="C33" s="477">
        <v>0.32981189501050123</v>
      </c>
      <c r="D33" s="477">
        <v>0.3109264575939335</v>
      </c>
      <c r="E33" s="478">
        <v>0.29565886573096106</v>
      </c>
      <c r="F33" s="478">
        <v>0.24286451616648469</v>
      </c>
      <c r="G33" s="479">
        <v>0.23096765592791238</v>
      </c>
      <c r="J33" s="501"/>
    </row>
    <row r="34" spans="1:10" ht="15" customHeight="1">
      <c r="A34" s="107">
        <v>21</v>
      </c>
      <c r="B34" s="481" t="s">
        <v>21</v>
      </c>
      <c r="C34" s="477">
        <v>0.4488561402051271</v>
      </c>
      <c r="D34" s="477">
        <v>0.45235244016485987</v>
      </c>
      <c r="E34" s="478">
        <v>0.45628514731669245</v>
      </c>
      <c r="F34" s="478">
        <v>0.45150649931521147</v>
      </c>
      <c r="G34" s="479">
        <v>0.43068894360813176</v>
      </c>
      <c r="J34" s="501"/>
    </row>
    <row r="35" spans="1:10" ht="15" customHeight="1">
      <c r="A35" s="108"/>
      <c r="B35" s="471" t="s">
        <v>403</v>
      </c>
      <c r="C35" s="102"/>
      <c r="D35" s="102"/>
      <c r="E35" s="102"/>
      <c r="F35" s="102"/>
      <c r="G35" s="103"/>
      <c r="J35" s="501"/>
    </row>
    <row r="36" spans="1:10" ht="15" customHeight="1">
      <c r="A36" s="107">
        <v>22</v>
      </c>
      <c r="B36" s="482" t="s">
        <v>396</v>
      </c>
      <c r="C36" s="483">
        <v>603901178.81533277</v>
      </c>
      <c r="D36" s="483">
        <v>630125790.54174399</v>
      </c>
      <c r="E36" s="483">
        <v>681357536.60220313</v>
      </c>
      <c r="F36" s="483">
        <v>836265006.7088666</v>
      </c>
      <c r="G36" s="484">
        <v>819443159.12107301</v>
      </c>
      <c r="J36" s="501"/>
    </row>
    <row r="37" spans="1:10">
      <c r="A37" s="107">
        <v>23</v>
      </c>
      <c r="B37" s="480" t="s">
        <v>397</v>
      </c>
      <c r="C37" s="483">
        <v>367984772.49377149</v>
      </c>
      <c r="D37" s="483">
        <v>368508402.05138832</v>
      </c>
      <c r="E37" s="483">
        <v>352678528.38361484</v>
      </c>
      <c r="F37" s="483">
        <v>343974437.94039816</v>
      </c>
      <c r="G37" s="484">
        <v>291442777.70092648</v>
      </c>
      <c r="J37" s="501"/>
    </row>
    <row r="38" spans="1:10" ht="15.75" thickBot="1">
      <c r="A38" s="109">
        <v>24</v>
      </c>
      <c r="B38" s="110" t="s">
        <v>395</v>
      </c>
      <c r="C38" s="111">
        <v>1.641103719381634</v>
      </c>
      <c r="D38" s="111">
        <v>1.7099360205466176</v>
      </c>
      <c r="E38" s="111">
        <v>1.9319507193278243</v>
      </c>
      <c r="F38" s="111">
        <v>2.4311835836294602</v>
      </c>
      <c r="G38" s="112">
        <v>2.8116777008005713</v>
      </c>
      <c r="J38" s="501"/>
    </row>
    <row r="39" spans="1:10">
      <c r="A39" s="113"/>
    </row>
    <row r="40" spans="1:10" ht="51.75">
      <c r="B40" s="114" t="s">
        <v>405</v>
      </c>
    </row>
    <row r="41" spans="1:10" ht="64.5">
      <c r="B41" s="115" t="s">
        <v>402</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44"/>
  <sheetViews>
    <sheetView zoomScaleNormal="100" workbookViewId="0">
      <pane xSplit="1" ySplit="5" topLeftCell="B30" activePane="bottomRight" state="frozen"/>
      <selection activeCell="C12" sqref="C12"/>
      <selection pane="topRight" activeCell="C12" sqref="C12"/>
      <selection pane="bottomLeft" activeCell="C12" sqref="C12"/>
      <selection pane="bottomRight" activeCell="B38" sqref="B38"/>
    </sheetView>
  </sheetViews>
  <sheetFormatPr defaultRowHeight="15"/>
  <cols>
    <col min="1" max="1" width="9.5703125" style="63" bestFit="1" customWidth="1"/>
    <col min="2" max="2" width="55.140625" style="63" bestFit="1" customWidth="1"/>
    <col min="3" max="8" width="14" style="63" customWidth="1"/>
    <col min="9" max="16384" width="9.140625" style="91"/>
  </cols>
  <sheetData>
    <row r="1" spans="1:14">
      <c r="A1" s="82" t="s">
        <v>191</v>
      </c>
      <c r="B1" s="63" t="str">
        <f>Info!C2</f>
        <v>სს ”ლიბერთი ბანკი”</v>
      </c>
    </row>
    <row r="2" spans="1:14">
      <c r="A2" s="82" t="s">
        <v>192</v>
      </c>
      <c r="B2" s="64">
        <f>'1. key ratios'!B2</f>
        <v>43646</v>
      </c>
    </row>
    <row r="3" spans="1:14">
      <c r="A3" s="82"/>
    </row>
    <row r="4" spans="1:14" ht="15.75" thickBot="1">
      <c r="A4" s="117" t="s">
        <v>333</v>
      </c>
      <c r="B4" s="118" t="s">
        <v>247</v>
      </c>
      <c r="C4" s="117"/>
      <c r="D4" s="119"/>
      <c r="E4" s="119"/>
      <c r="F4" s="89"/>
      <c r="G4" s="89"/>
      <c r="H4" s="120" t="s">
        <v>95</v>
      </c>
    </row>
    <row r="5" spans="1:14">
      <c r="A5" s="121"/>
      <c r="B5" s="122"/>
      <c r="C5" s="506" t="s">
        <v>197</v>
      </c>
      <c r="D5" s="507"/>
      <c r="E5" s="508"/>
      <c r="F5" s="506" t="s">
        <v>198</v>
      </c>
      <c r="G5" s="507"/>
      <c r="H5" s="509"/>
    </row>
    <row r="6" spans="1:14">
      <c r="A6" s="123" t="s">
        <v>27</v>
      </c>
      <c r="B6" s="124" t="s">
        <v>155</v>
      </c>
      <c r="C6" s="68" t="s">
        <v>28</v>
      </c>
      <c r="D6" s="68" t="s">
        <v>96</v>
      </c>
      <c r="E6" s="68" t="s">
        <v>69</v>
      </c>
      <c r="F6" s="68" t="s">
        <v>28</v>
      </c>
      <c r="G6" s="68" t="s">
        <v>96</v>
      </c>
      <c r="H6" s="69" t="s">
        <v>69</v>
      </c>
    </row>
    <row r="7" spans="1:14">
      <c r="A7" s="123">
        <v>1</v>
      </c>
      <c r="B7" s="125" t="s">
        <v>156</v>
      </c>
      <c r="C7" s="390">
        <v>110488629</v>
      </c>
      <c r="D7" s="390">
        <v>84188724</v>
      </c>
      <c r="E7" s="391">
        <f>C7+D7</f>
        <v>194677353</v>
      </c>
      <c r="F7" s="392">
        <v>94759350</v>
      </c>
      <c r="G7" s="390">
        <v>51788540</v>
      </c>
      <c r="H7" s="393">
        <f>F7+G7</f>
        <v>146547890</v>
      </c>
      <c r="L7" s="500"/>
      <c r="M7" s="500"/>
      <c r="N7" s="500"/>
    </row>
    <row r="8" spans="1:14">
      <c r="A8" s="123">
        <v>2</v>
      </c>
      <c r="B8" s="125" t="s">
        <v>157</v>
      </c>
      <c r="C8" s="390">
        <v>29375212</v>
      </c>
      <c r="D8" s="390">
        <v>117594756</v>
      </c>
      <c r="E8" s="391">
        <f t="shared" ref="E8:E20" si="0">C8+D8</f>
        <v>146969968</v>
      </c>
      <c r="F8" s="392">
        <v>51759253</v>
      </c>
      <c r="G8" s="390">
        <v>57648939</v>
      </c>
      <c r="H8" s="393">
        <f t="shared" ref="H8:H40" si="1">F8+G8</f>
        <v>109408192</v>
      </c>
      <c r="L8" s="500"/>
      <c r="M8" s="500"/>
      <c r="N8" s="500"/>
    </row>
    <row r="9" spans="1:14">
      <c r="A9" s="123">
        <v>3</v>
      </c>
      <c r="B9" s="125" t="s">
        <v>158</v>
      </c>
      <c r="C9" s="390">
        <v>1557505</v>
      </c>
      <c r="D9" s="390">
        <v>55301040</v>
      </c>
      <c r="E9" s="391">
        <f t="shared" si="0"/>
        <v>56858545</v>
      </c>
      <c r="F9" s="392">
        <v>160568454</v>
      </c>
      <c r="G9" s="390">
        <v>282855649</v>
      </c>
      <c r="H9" s="393">
        <f t="shared" si="1"/>
        <v>443424103</v>
      </c>
      <c r="L9" s="500"/>
      <c r="M9" s="500"/>
      <c r="N9" s="500"/>
    </row>
    <row r="10" spans="1:14">
      <c r="A10" s="123">
        <v>4</v>
      </c>
      <c r="B10" s="125" t="s">
        <v>187</v>
      </c>
      <c r="C10" s="390">
        <v>0</v>
      </c>
      <c r="D10" s="390">
        <v>0</v>
      </c>
      <c r="E10" s="391">
        <f t="shared" si="0"/>
        <v>0</v>
      </c>
      <c r="F10" s="392">
        <v>0</v>
      </c>
      <c r="G10" s="390">
        <v>0</v>
      </c>
      <c r="H10" s="393">
        <f t="shared" si="1"/>
        <v>0</v>
      </c>
      <c r="L10" s="500"/>
      <c r="M10" s="500"/>
      <c r="N10" s="500"/>
    </row>
    <row r="11" spans="1:14">
      <c r="A11" s="123">
        <v>5</v>
      </c>
      <c r="B11" s="125" t="s">
        <v>159</v>
      </c>
      <c r="C11" s="390">
        <v>139376687</v>
      </c>
      <c r="D11" s="390">
        <v>0</v>
      </c>
      <c r="E11" s="391">
        <f t="shared" si="0"/>
        <v>139376687</v>
      </c>
      <c r="F11" s="392">
        <v>275576956</v>
      </c>
      <c r="G11" s="390">
        <v>0</v>
      </c>
      <c r="H11" s="393">
        <f t="shared" si="1"/>
        <v>275576956</v>
      </c>
      <c r="L11" s="500"/>
      <c r="M11" s="500"/>
      <c r="N11" s="500"/>
    </row>
    <row r="12" spans="1:14">
      <c r="A12" s="123">
        <v>6.1</v>
      </c>
      <c r="B12" s="126" t="s">
        <v>160</v>
      </c>
      <c r="C12" s="390">
        <v>967418515.00022531</v>
      </c>
      <c r="D12" s="390">
        <v>278001598.98999989</v>
      </c>
      <c r="E12" s="391">
        <f t="shared" si="0"/>
        <v>1245420113.9902253</v>
      </c>
      <c r="F12" s="392">
        <v>864649897.00009513</v>
      </c>
      <c r="G12" s="390">
        <v>51855524.060285106</v>
      </c>
      <c r="H12" s="393">
        <f t="shared" si="1"/>
        <v>916505421.06038022</v>
      </c>
      <c r="L12" s="500"/>
      <c r="M12" s="500"/>
      <c r="N12" s="500"/>
    </row>
    <row r="13" spans="1:14">
      <c r="A13" s="123">
        <v>6.2</v>
      </c>
      <c r="B13" s="126" t="s">
        <v>161</v>
      </c>
      <c r="C13" s="390">
        <v>-72171296.908401594</v>
      </c>
      <c r="D13" s="390">
        <v>-11602307.390799953</v>
      </c>
      <c r="E13" s="391">
        <f t="shared" si="0"/>
        <v>-83773604.299201548</v>
      </c>
      <c r="F13" s="392">
        <v>-109579975.8408825</v>
      </c>
      <c r="G13" s="390">
        <v>-3706867.1721232394</v>
      </c>
      <c r="H13" s="393">
        <f t="shared" si="1"/>
        <v>-113286843.01300573</v>
      </c>
      <c r="L13" s="500"/>
      <c r="M13" s="500"/>
      <c r="N13" s="500"/>
    </row>
    <row r="14" spans="1:14">
      <c r="A14" s="123">
        <v>6</v>
      </c>
      <c r="B14" s="125" t="s">
        <v>162</v>
      </c>
      <c r="C14" s="391">
        <f>C12+C13</f>
        <v>895247218.0918237</v>
      </c>
      <c r="D14" s="391">
        <f>D12+D13</f>
        <v>266399291.59919995</v>
      </c>
      <c r="E14" s="391">
        <f t="shared" si="0"/>
        <v>1161646509.6910236</v>
      </c>
      <c r="F14" s="391">
        <f>F12+F13</f>
        <v>755069921.15921259</v>
      </c>
      <c r="G14" s="391">
        <f>G12+G13</f>
        <v>48148656.888161868</v>
      </c>
      <c r="H14" s="393">
        <f>F14+G14</f>
        <v>803218578.04737449</v>
      </c>
      <c r="L14" s="500"/>
      <c r="M14" s="500"/>
      <c r="N14" s="500"/>
    </row>
    <row r="15" spans="1:14">
      <c r="A15" s="123">
        <v>7</v>
      </c>
      <c r="B15" s="125" t="s">
        <v>163</v>
      </c>
      <c r="C15" s="390">
        <v>14871885</v>
      </c>
      <c r="D15" s="390">
        <v>2286405</v>
      </c>
      <c r="E15" s="391">
        <f t="shared" si="0"/>
        <v>17158290</v>
      </c>
      <c r="F15" s="392">
        <v>16306736</v>
      </c>
      <c r="G15" s="390">
        <v>477541</v>
      </c>
      <c r="H15" s="393">
        <f t="shared" si="1"/>
        <v>16784277</v>
      </c>
      <c r="L15" s="500"/>
      <c r="M15" s="500"/>
      <c r="N15" s="500"/>
    </row>
    <row r="16" spans="1:14">
      <c r="A16" s="123">
        <v>8</v>
      </c>
      <c r="B16" s="125" t="s">
        <v>164</v>
      </c>
      <c r="C16" s="390">
        <v>59635</v>
      </c>
      <c r="D16" s="390">
        <v>0</v>
      </c>
      <c r="E16" s="391">
        <f t="shared" si="0"/>
        <v>59635</v>
      </c>
      <c r="F16" s="392">
        <v>89702</v>
      </c>
      <c r="G16" s="390">
        <v>0</v>
      </c>
      <c r="H16" s="393">
        <f t="shared" si="1"/>
        <v>89702</v>
      </c>
      <c r="L16" s="500"/>
      <c r="M16" s="500"/>
      <c r="N16" s="500"/>
    </row>
    <row r="17" spans="1:14">
      <c r="A17" s="123">
        <v>9</v>
      </c>
      <c r="B17" s="125" t="s">
        <v>165</v>
      </c>
      <c r="C17" s="390">
        <v>146888</v>
      </c>
      <c r="D17" s="390">
        <v>0</v>
      </c>
      <c r="E17" s="391">
        <f t="shared" si="0"/>
        <v>146888</v>
      </c>
      <c r="F17" s="392">
        <v>146888</v>
      </c>
      <c r="G17" s="390">
        <v>104193</v>
      </c>
      <c r="H17" s="393">
        <f t="shared" si="1"/>
        <v>251081</v>
      </c>
      <c r="L17" s="500"/>
      <c r="M17" s="500"/>
      <c r="N17" s="500"/>
    </row>
    <row r="18" spans="1:14">
      <c r="A18" s="123">
        <v>10</v>
      </c>
      <c r="B18" s="125" t="s">
        <v>166</v>
      </c>
      <c r="C18" s="390">
        <v>183565261</v>
      </c>
      <c r="D18" s="390">
        <v>0</v>
      </c>
      <c r="E18" s="391">
        <f t="shared" si="0"/>
        <v>183565261</v>
      </c>
      <c r="F18" s="392">
        <v>160571230</v>
      </c>
      <c r="G18" s="390">
        <v>0</v>
      </c>
      <c r="H18" s="393">
        <f t="shared" si="1"/>
        <v>160571230</v>
      </c>
      <c r="L18" s="500"/>
      <c r="M18" s="500"/>
      <c r="N18" s="500"/>
    </row>
    <row r="19" spans="1:14">
      <c r="A19" s="123">
        <v>11</v>
      </c>
      <c r="B19" s="125" t="s">
        <v>167</v>
      </c>
      <c r="C19" s="390">
        <v>73722381</v>
      </c>
      <c r="D19" s="390">
        <v>22374897</v>
      </c>
      <c r="E19" s="391">
        <f t="shared" si="0"/>
        <v>96097278</v>
      </c>
      <c r="F19" s="392">
        <v>26464728</v>
      </c>
      <c r="G19" s="390">
        <v>19552900</v>
      </c>
      <c r="H19" s="393">
        <f t="shared" si="1"/>
        <v>46017628</v>
      </c>
      <c r="L19" s="500"/>
      <c r="M19" s="500"/>
      <c r="N19" s="500"/>
    </row>
    <row r="20" spans="1:14">
      <c r="A20" s="123">
        <v>12</v>
      </c>
      <c r="B20" s="127" t="s">
        <v>168</v>
      </c>
      <c r="C20" s="394">
        <f>SUM(C7:C11)+SUM(C14:C19)</f>
        <v>1448411301.0918236</v>
      </c>
      <c r="D20" s="394">
        <f>SUM(D7:D11)+SUM(D14:D19)</f>
        <v>548145113.59920001</v>
      </c>
      <c r="E20" s="394">
        <f t="shared" si="0"/>
        <v>1996556414.6910236</v>
      </c>
      <c r="F20" s="394">
        <f>SUM(F7:F11)+SUM(F14:F19)</f>
        <v>1541313218.1592126</v>
      </c>
      <c r="G20" s="394">
        <f>SUM(G7:G11)+SUM(G14:G19)</f>
        <v>460576418.8881619</v>
      </c>
      <c r="H20" s="395">
        <f t="shared" si="1"/>
        <v>2001889637.0473745</v>
      </c>
      <c r="L20" s="500"/>
      <c r="M20" s="500"/>
      <c r="N20" s="500"/>
    </row>
    <row r="21" spans="1:14">
      <c r="A21" s="123"/>
      <c r="B21" s="124" t="s">
        <v>185</v>
      </c>
      <c r="C21" s="396"/>
      <c r="D21" s="396"/>
      <c r="E21" s="396"/>
      <c r="F21" s="397"/>
      <c r="G21" s="396"/>
      <c r="H21" s="398"/>
      <c r="L21" s="500"/>
      <c r="M21" s="500"/>
      <c r="N21" s="500"/>
    </row>
    <row r="22" spans="1:14">
      <c r="A22" s="123">
        <v>13</v>
      </c>
      <c r="B22" s="125" t="s">
        <v>169</v>
      </c>
      <c r="C22" s="390">
        <v>746853</v>
      </c>
      <c r="D22" s="390">
        <v>11485835</v>
      </c>
      <c r="E22" s="391">
        <f>C22+D22</f>
        <v>12232688</v>
      </c>
      <c r="F22" s="392">
        <v>934680</v>
      </c>
      <c r="G22" s="390">
        <v>6918555</v>
      </c>
      <c r="H22" s="393">
        <f t="shared" si="1"/>
        <v>7853235</v>
      </c>
      <c r="L22" s="500"/>
      <c r="M22" s="500"/>
      <c r="N22" s="500"/>
    </row>
    <row r="23" spans="1:14">
      <c r="A23" s="123">
        <v>14</v>
      </c>
      <c r="B23" s="125" t="s">
        <v>170</v>
      </c>
      <c r="C23" s="390">
        <v>495384182</v>
      </c>
      <c r="D23" s="390">
        <v>148181741</v>
      </c>
      <c r="E23" s="391">
        <f t="shared" ref="E23:E40" si="2">C23+D23</f>
        <v>643565923</v>
      </c>
      <c r="F23" s="392">
        <v>534186104</v>
      </c>
      <c r="G23" s="390">
        <v>130780111</v>
      </c>
      <c r="H23" s="393">
        <f t="shared" si="1"/>
        <v>664966215</v>
      </c>
      <c r="L23" s="500"/>
      <c r="M23" s="500"/>
      <c r="N23" s="500"/>
    </row>
    <row r="24" spans="1:14">
      <c r="A24" s="123">
        <v>15</v>
      </c>
      <c r="B24" s="125" t="s">
        <v>171</v>
      </c>
      <c r="C24" s="390">
        <v>167295149</v>
      </c>
      <c r="D24" s="390">
        <v>85305534</v>
      </c>
      <c r="E24" s="391">
        <f t="shared" si="2"/>
        <v>252600683</v>
      </c>
      <c r="F24" s="392">
        <v>136283373</v>
      </c>
      <c r="G24" s="390">
        <v>60942145</v>
      </c>
      <c r="H24" s="393">
        <f t="shared" si="1"/>
        <v>197225518</v>
      </c>
      <c r="L24" s="500"/>
      <c r="M24" s="500"/>
      <c r="N24" s="500"/>
    </row>
    <row r="25" spans="1:14">
      <c r="A25" s="123">
        <v>16</v>
      </c>
      <c r="B25" s="125" t="s">
        <v>172</v>
      </c>
      <c r="C25" s="390">
        <v>438606139</v>
      </c>
      <c r="D25" s="390">
        <v>202748972</v>
      </c>
      <c r="E25" s="391">
        <f t="shared" si="2"/>
        <v>641355111</v>
      </c>
      <c r="F25" s="392">
        <v>617708889</v>
      </c>
      <c r="G25" s="390">
        <v>126346535</v>
      </c>
      <c r="H25" s="393">
        <f t="shared" si="1"/>
        <v>744055424</v>
      </c>
      <c r="L25" s="500"/>
      <c r="M25" s="500"/>
      <c r="N25" s="500"/>
    </row>
    <row r="26" spans="1:14">
      <c r="A26" s="123">
        <v>17</v>
      </c>
      <c r="B26" s="125" t="s">
        <v>173</v>
      </c>
      <c r="C26" s="396">
        <v>0</v>
      </c>
      <c r="D26" s="396">
        <v>0</v>
      </c>
      <c r="E26" s="391">
        <f t="shared" si="2"/>
        <v>0</v>
      </c>
      <c r="F26" s="397">
        <v>0</v>
      </c>
      <c r="G26" s="396">
        <v>2273859</v>
      </c>
      <c r="H26" s="393">
        <f t="shared" si="1"/>
        <v>2273859</v>
      </c>
      <c r="L26" s="500"/>
      <c r="M26" s="500"/>
      <c r="N26" s="500"/>
    </row>
    <row r="27" spans="1:14">
      <c r="A27" s="123">
        <v>18</v>
      </c>
      <c r="B27" s="125" t="s">
        <v>174</v>
      </c>
      <c r="C27" s="390">
        <v>0</v>
      </c>
      <c r="D27" s="390">
        <v>0</v>
      </c>
      <c r="E27" s="391">
        <f t="shared" si="2"/>
        <v>0</v>
      </c>
      <c r="F27" s="392">
        <v>0</v>
      </c>
      <c r="G27" s="390">
        <v>0</v>
      </c>
      <c r="H27" s="393">
        <f t="shared" si="1"/>
        <v>0</v>
      </c>
      <c r="L27" s="500"/>
      <c r="M27" s="500"/>
      <c r="N27" s="500"/>
    </row>
    <row r="28" spans="1:14">
      <c r="A28" s="123">
        <v>19</v>
      </c>
      <c r="B28" s="125" t="s">
        <v>175</v>
      </c>
      <c r="C28" s="390">
        <v>4736509</v>
      </c>
      <c r="D28" s="390">
        <v>1255099</v>
      </c>
      <c r="E28" s="391">
        <f t="shared" si="2"/>
        <v>5991608</v>
      </c>
      <c r="F28" s="392">
        <v>4976355</v>
      </c>
      <c r="G28" s="390">
        <v>884822</v>
      </c>
      <c r="H28" s="393">
        <f t="shared" si="1"/>
        <v>5861177</v>
      </c>
      <c r="L28" s="500"/>
      <c r="M28" s="500"/>
      <c r="N28" s="500"/>
    </row>
    <row r="29" spans="1:14">
      <c r="A29" s="123">
        <v>20</v>
      </c>
      <c r="B29" s="125" t="s">
        <v>97</v>
      </c>
      <c r="C29" s="390">
        <v>35394620</v>
      </c>
      <c r="D29" s="390">
        <v>41410694</v>
      </c>
      <c r="E29" s="391">
        <f t="shared" si="2"/>
        <v>76805314</v>
      </c>
      <c r="F29" s="392">
        <v>33949090</v>
      </c>
      <c r="G29" s="390">
        <v>4190151</v>
      </c>
      <c r="H29" s="393">
        <f t="shared" si="1"/>
        <v>38139241</v>
      </c>
      <c r="L29" s="500"/>
      <c r="M29" s="500"/>
      <c r="N29" s="500"/>
    </row>
    <row r="30" spans="1:14">
      <c r="A30" s="123">
        <v>21</v>
      </c>
      <c r="B30" s="125" t="s">
        <v>176</v>
      </c>
      <c r="C30" s="390">
        <v>6437000</v>
      </c>
      <c r="D30" s="390">
        <v>74859536.679999992</v>
      </c>
      <c r="E30" s="391">
        <f t="shared" si="2"/>
        <v>81296536.679999992</v>
      </c>
      <c r="F30" s="392">
        <v>15059500</v>
      </c>
      <c r="G30" s="390">
        <v>71043728</v>
      </c>
      <c r="H30" s="393">
        <f t="shared" si="1"/>
        <v>86103228</v>
      </c>
      <c r="L30" s="500"/>
      <c r="M30" s="500"/>
      <c r="N30" s="500"/>
    </row>
    <row r="31" spans="1:14">
      <c r="A31" s="123">
        <v>22</v>
      </c>
      <c r="B31" s="127" t="s">
        <v>177</v>
      </c>
      <c r="C31" s="394">
        <f>SUM(C22:C30)</f>
        <v>1148600452</v>
      </c>
      <c r="D31" s="394">
        <f>SUM(D22:D30)</f>
        <v>565247411.67999995</v>
      </c>
      <c r="E31" s="394">
        <f>C31+D31</f>
        <v>1713847863.6799998</v>
      </c>
      <c r="F31" s="394">
        <f>SUM(F22:F30)</f>
        <v>1343097991</v>
      </c>
      <c r="G31" s="394">
        <f>SUM(G22:G30)</f>
        <v>403379906</v>
      </c>
      <c r="H31" s="395">
        <f t="shared" si="1"/>
        <v>1746477897</v>
      </c>
      <c r="L31" s="500"/>
      <c r="M31" s="500"/>
      <c r="N31" s="500"/>
    </row>
    <row r="32" spans="1:14">
      <c r="A32" s="123"/>
      <c r="B32" s="124" t="s">
        <v>186</v>
      </c>
      <c r="C32" s="396"/>
      <c r="D32" s="396"/>
      <c r="E32" s="390"/>
      <c r="F32" s="397"/>
      <c r="G32" s="396"/>
      <c r="H32" s="398"/>
      <c r="L32" s="500"/>
      <c r="M32" s="500"/>
      <c r="N32" s="500"/>
    </row>
    <row r="33" spans="1:14">
      <c r="A33" s="123">
        <v>23</v>
      </c>
      <c r="B33" s="125" t="s">
        <v>178</v>
      </c>
      <c r="C33" s="390">
        <v>54628743</v>
      </c>
      <c r="D33" s="396">
        <v>0</v>
      </c>
      <c r="E33" s="391">
        <f>C33+D33</f>
        <v>54628743</v>
      </c>
      <c r="F33" s="392">
        <v>54628743</v>
      </c>
      <c r="G33" s="396">
        <v>0</v>
      </c>
      <c r="H33" s="393">
        <f t="shared" si="1"/>
        <v>54628743</v>
      </c>
      <c r="L33" s="500"/>
      <c r="M33" s="500"/>
      <c r="N33" s="500"/>
    </row>
    <row r="34" spans="1:14">
      <c r="A34" s="123">
        <v>24</v>
      </c>
      <c r="B34" s="125" t="s">
        <v>179</v>
      </c>
      <c r="C34" s="390">
        <v>61391</v>
      </c>
      <c r="D34" s="396">
        <v>0</v>
      </c>
      <c r="E34" s="391">
        <f t="shared" si="2"/>
        <v>61391</v>
      </c>
      <c r="F34" s="392">
        <v>61391</v>
      </c>
      <c r="G34" s="396">
        <v>0</v>
      </c>
      <c r="H34" s="393">
        <f t="shared" si="1"/>
        <v>61391</v>
      </c>
      <c r="L34" s="500"/>
      <c r="M34" s="500"/>
      <c r="N34" s="500"/>
    </row>
    <row r="35" spans="1:14">
      <c r="A35" s="123">
        <v>25</v>
      </c>
      <c r="B35" s="126" t="s">
        <v>180</v>
      </c>
      <c r="C35" s="390">
        <v>-10154020</v>
      </c>
      <c r="D35" s="396">
        <v>0</v>
      </c>
      <c r="E35" s="391">
        <f t="shared" si="2"/>
        <v>-10154020</v>
      </c>
      <c r="F35" s="392">
        <v>-10154020</v>
      </c>
      <c r="G35" s="396">
        <v>0</v>
      </c>
      <c r="H35" s="393">
        <f t="shared" si="1"/>
        <v>-10154020</v>
      </c>
      <c r="L35" s="500"/>
      <c r="M35" s="500"/>
      <c r="N35" s="500"/>
    </row>
    <row r="36" spans="1:14">
      <c r="A36" s="123">
        <v>26</v>
      </c>
      <c r="B36" s="125" t="s">
        <v>181</v>
      </c>
      <c r="C36" s="390">
        <v>39651986</v>
      </c>
      <c r="D36" s="396">
        <v>0</v>
      </c>
      <c r="E36" s="391">
        <f t="shared" si="2"/>
        <v>39651986</v>
      </c>
      <c r="F36" s="392">
        <v>39651986</v>
      </c>
      <c r="G36" s="396">
        <v>0</v>
      </c>
      <c r="H36" s="393">
        <f t="shared" si="1"/>
        <v>39651986</v>
      </c>
      <c r="L36" s="500"/>
      <c r="M36" s="500"/>
      <c r="N36" s="500"/>
    </row>
    <row r="37" spans="1:14">
      <c r="A37" s="123">
        <v>27</v>
      </c>
      <c r="B37" s="125" t="s">
        <v>182</v>
      </c>
      <c r="C37" s="390">
        <v>1694028</v>
      </c>
      <c r="D37" s="396">
        <v>0</v>
      </c>
      <c r="E37" s="391">
        <f t="shared" si="2"/>
        <v>1694028</v>
      </c>
      <c r="F37" s="392">
        <v>1694028</v>
      </c>
      <c r="G37" s="396">
        <v>0</v>
      </c>
      <c r="H37" s="393">
        <f t="shared" si="1"/>
        <v>1694028</v>
      </c>
      <c r="L37" s="500"/>
      <c r="M37" s="500"/>
      <c r="N37" s="500"/>
    </row>
    <row r="38" spans="1:14">
      <c r="A38" s="123">
        <v>28</v>
      </c>
      <c r="B38" s="125" t="s">
        <v>183</v>
      </c>
      <c r="C38" s="390">
        <v>168326330</v>
      </c>
      <c r="D38" s="396">
        <v>0</v>
      </c>
      <c r="E38" s="391">
        <f t="shared" si="2"/>
        <v>168326330</v>
      </c>
      <c r="F38" s="392">
        <v>141029519</v>
      </c>
      <c r="G38" s="396">
        <v>0</v>
      </c>
      <c r="H38" s="393">
        <f t="shared" si="1"/>
        <v>141029519</v>
      </c>
      <c r="L38" s="500"/>
      <c r="M38" s="500"/>
      <c r="N38" s="500"/>
    </row>
    <row r="39" spans="1:14">
      <c r="A39" s="123">
        <v>29</v>
      </c>
      <c r="B39" s="125" t="s">
        <v>199</v>
      </c>
      <c r="C39" s="390">
        <v>28500093</v>
      </c>
      <c r="D39" s="396">
        <v>0</v>
      </c>
      <c r="E39" s="391">
        <f t="shared" si="2"/>
        <v>28500093</v>
      </c>
      <c r="F39" s="392">
        <v>28500093</v>
      </c>
      <c r="G39" s="396">
        <v>0</v>
      </c>
      <c r="H39" s="393">
        <f t="shared" si="1"/>
        <v>28500093</v>
      </c>
      <c r="L39" s="500"/>
      <c r="M39" s="500"/>
      <c r="N39" s="500"/>
    </row>
    <row r="40" spans="1:14">
      <c r="A40" s="123">
        <v>30</v>
      </c>
      <c r="B40" s="127" t="s">
        <v>184</v>
      </c>
      <c r="C40" s="399">
        <v>282708551</v>
      </c>
      <c r="D40" s="400">
        <v>0</v>
      </c>
      <c r="E40" s="394">
        <f t="shared" si="2"/>
        <v>282708551</v>
      </c>
      <c r="F40" s="401">
        <v>255411740</v>
      </c>
      <c r="G40" s="400">
        <v>0</v>
      </c>
      <c r="H40" s="395">
        <f t="shared" si="1"/>
        <v>255411740</v>
      </c>
      <c r="L40" s="500"/>
      <c r="M40" s="500"/>
      <c r="N40" s="500"/>
    </row>
    <row r="41" spans="1:14" ht="15.75" thickBot="1">
      <c r="A41" s="128">
        <v>31</v>
      </c>
      <c r="B41" s="129" t="s">
        <v>200</v>
      </c>
      <c r="C41" s="81">
        <f>C31+C40</f>
        <v>1431309003</v>
      </c>
      <c r="D41" s="81">
        <f>D31+D40</f>
        <v>565247411.67999995</v>
      </c>
      <c r="E41" s="81">
        <f>C41+D41</f>
        <v>1996556414.6799998</v>
      </c>
      <c r="F41" s="81">
        <f>F31+F40</f>
        <v>1598509731</v>
      </c>
      <c r="G41" s="81">
        <f>G31+G40</f>
        <v>403379906</v>
      </c>
      <c r="H41" s="402">
        <f>F41+G41</f>
        <v>2001889637</v>
      </c>
      <c r="L41" s="500"/>
      <c r="M41" s="500"/>
      <c r="N41" s="500"/>
    </row>
    <row r="43" spans="1:14">
      <c r="B43" s="130"/>
      <c r="E43" s="116"/>
      <c r="F43" s="116"/>
      <c r="G43" s="116"/>
      <c r="H43" s="116"/>
    </row>
    <row r="44" spans="1:14">
      <c r="C44" s="116"/>
      <c r="D44" s="116"/>
      <c r="E44" s="116"/>
      <c r="F44" s="116"/>
      <c r="G44" s="116"/>
      <c r="H44" s="116"/>
      <c r="I44" s="11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70"/>
  <sheetViews>
    <sheetView zoomScaleNormal="100" workbookViewId="0">
      <pane xSplit="1" ySplit="6" topLeftCell="B43" activePane="bottomRight" state="frozen"/>
      <selection activeCell="C12" sqref="C12"/>
      <selection pane="topRight" activeCell="C12" sqref="C12"/>
      <selection pane="bottomLeft" activeCell="C12" sqref="C12"/>
      <selection pane="bottomRight" activeCell="M25" sqref="M25"/>
    </sheetView>
  </sheetViews>
  <sheetFormatPr defaultColWidth="9.140625" defaultRowHeight="15"/>
  <cols>
    <col min="1" max="1" width="9.5703125" style="63" bestFit="1" customWidth="1"/>
    <col min="2" max="2" width="83.140625" style="63" customWidth="1"/>
    <col min="3" max="3" width="13" style="63" customWidth="1"/>
    <col min="4" max="8" width="12.42578125" style="63" customWidth="1"/>
    <col min="9" max="9" width="8.85546875" style="91" customWidth="1"/>
    <col min="10" max="16384" width="9.140625" style="131"/>
  </cols>
  <sheetData>
    <row r="1" spans="1:14">
      <c r="A1" s="82" t="s">
        <v>191</v>
      </c>
      <c r="B1" s="83" t="str">
        <f>Info!C2</f>
        <v>სს ”ლიბერთი ბანკი”</v>
      </c>
      <c r="C1" s="83"/>
    </row>
    <row r="2" spans="1:14">
      <c r="A2" s="82" t="s">
        <v>192</v>
      </c>
      <c r="B2" s="84">
        <f>'1. key ratios'!B2</f>
        <v>43646</v>
      </c>
      <c r="C2" s="85"/>
      <c r="D2" s="86"/>
      <c r="E2" s="86"/>
      <c r="F2" s="86"/>
      <c r="G2" s="86"/>
      <c r="H2" s="86"/>
    </row>
    <row r="3" spans="1:14">
      <c r="A3" s="82"/>
      <c r="B3" s="83"/>
      <c r="C3" s="85"/>
      <c r="D3" s="86"/>
      <c r="E3" s="86"/>
      <c r="F3" s="86"/>
      <c r="G3" s="86"/>
      <c r="H3" s="86"/>
    </row>
    <row r="4" spans="1:14" ht="15.75" thickBot="1">
      <c r="A4" s="87" t="s">
        <v>334</v>
      </c>
      <c r="B4" s="88" t="s">
        <v>225</v>
      </c>
      <c r="C4" s="89"/>
      <c r="D4" s="89"/>
      <c r="E4" s="89"/>
      <c r="F4" s="87"/>
      <c r="G4" s="87"/>
      <c r="H4" s="67" t="s">
        <v>95</v>
      </c>
    </row>
    <row r="5" spans="1:14">
      <c r="A5" s="22"/>
      <c r="B5" s="23"/>
      <c r="C5" s="506" t="s">
        <v>197</v>
      </c>
      <c r="D5" s="507"/>
      <c r="E5" s="508"/>
      <c r="F5" s="506" t="s">
        <v>198</v>
      </c>
      <c r="G5" s="507"/>
      <c r="H5" s="509"/>
    </row>
    <row r="6" spans="1:14" ht="25.5">
      <c r="A6" s="24" t="s">
        <v>27</v>
      </c>
      <c r="B6" s="8"/>
      <c r="C6" s="9" t="s">
        <v>28</v>
      </c>
      <c r="D6" s="9" t="s">
        <v>98</v>
      </c>
      <c r="E6" s="9" t="s">
        <v>69</v>
      </c>
      <c r="F6" s="9" t="s">
        <v>28</v>
      </c>
      <c r="G6" s="9" t="s">
        <v>98</v>
      </c>
      <c r="H6" s="25" t="s">
        <v>69</v>
      </c>
    </row>
    <row r="7" spans="1:14">
      <c r="A7" s="26"/>
      <c r="B7" s="11" t="s">
        <v>94</v>
      </c>
      <c r="C7" s="12"/>
      <c r="D7" s="12"/>
      <c r="E7" s="12"/>
      <c r="F7" s="12"/>
      <c r="G7" s="12"/>
      <c r="H7" s="27"/>
    </row>
    <row r="8" spans="1:14" ht="26.25">
      <c r="A8" s="26">
        <v>1</v>
      </c>
      <c r="B8" s="13" t="s">
        <v>99</v>
      </c>
      <c r="C8" s="396">
        <v>5892304</v>
      </c>
      <c r="D8" s="396">
        <v>1067891</v>
      </c>
      <c r="E8" s="391">
        <f>C8+D8</f>
        <v>6960195</v>
      </c>
      <c r="F8" s="396">
        <v>5014022</v>
      </c>
      <c r="G8" s="396">
        <v>1581486</v>
      </c>
      <c r="H8" s="393">
        <f>F8+G8</f>
        <v>6595508</v>
      </c>
      <c r="L8" s="499"/>
      <c r="M8" s="499"/>
      <c r="N8" s="499"/>
    </row>
    <row r="9" spans="1:14">
      <c r="A9" s="26">
        <v>2</v>
      </c>
      <c r="B9" s="13" t="s">
        <v>100</v>
      </c>
      <c r="C9" s="403">
        <f>SUM(C10:C18)</f>
        <v>103507194</v>
      </c>
      <c r="D9" s="403">
        <f>SUM(D10:D18)</f>
        <v>9775316.9999999963</v>
      </c>
      <c r="E9" s="391">
        <f t="shared" ref="E9:E67" si="0">C9+D9</f>
        <v>113282511</v>
      </c>
      <c r="F9" s="403">
        <f>SUM(F10:F18)</f>
        <v>122751666</v>
      </c>
      <c r="G9" s="403">
        <f>SUM(G10:G18)</f>
        <v>1885110</v>
      </c>
      <c r="H9" s="393">
        <f t="shared" ref="H9:H67" si="1">F9+G9</f>
        <v>124636776</v>
      </c>
      <c r="L9" s="499"/>
      <c r="M9" s="499"/>
      <c r="N9" s="499"/>
    </row>
    <row r="10" spans="1:14">
      <c r="A10" s="26">
        <v>2.1</v>
      </c>
      <c r="B10" s="14" t="s">
        <v>101</v>
      </c>
      <c r="C10" s="396">
        <v>240708</v>
      </c>
      <c r="D10" s="396">
        <v>0</v>
      </c>
      <c r="E10" s="391">
        <f t="shared" si="0"/>
        <v>240708</v>
      </c>
      <c r="F10" s="396">
        <v>235339</v>
      </c>
      <c r="G10" s="396">
        <v>0</v>
      </c>
      <c r="H10" s="393">
        <f t="shared" si="1"/>
        <v>235339</v>
      </c>
      <c r="L10" s="499"/>
      <c r="M10" s="499"/>
      <c r="N10" s="499"/>
    </row>
    <row r="11" spans="1:14">
      <c r="A11" s="26">
        <v>2.2000000000000002</v>
      </c>
      <c r="B11" s="14" t="s">
        <v>102</v>
      </c>
      <c r="C11" s="396">
        <v>2104495.23449696</v>
      </c>
      <c r="D11" s="396">
        <v>4317128.1092181504</v>
      </c>
      <c r="E11" s="391">
        <f t="shared" si="0"/>
        <v>6421623.3437151108</v>
      </c>
      <c r="F11" s="396">
        <v>7979</v>
      </c>
      <c r="G11" s="396">
        <v>10173</v>
      </c>
      <c r="H11" s="393">
        <f t="shared" si="1"/>
        <v>18152</v>
      </c>
      <c r="L11" s="499"/>
      <c r="M11" s="499"/>
      <c r="N11" s="499"/>
    </row>
    <row r="12" spans="1:14">
      <c r="A12" s="26">
        <v>2.2999999999999998</v>
      </c>
      <c r="B12" s="14" t="s">
        <v>103</v>
      </c>
      <c r="C12" s="396">
        <v>0</v>
      </c>
      <c r="D12" s="396">
        <v>0</v>
      </c>
      <c r="E12" s="391">
        <f t="shared" si="0"/>
        <v>0</v>
      </c>
      <c r="F12" s="396">
        <v>0</v>
      </c>
      <c r="G12" s="396">
        <v>0</v>
      </c>
      <c r="H12" s="393">
        <f t="shared" si="1"/>
        <v>0</v>
      </c>
      <c r="L12" s="499"/>
      <c r="M12" s="499"/>
      <c r="N12" s="499"/>
    </row>
    <row r="13" spans="1:14">
      <c r="A13" s="26">
        <v>2.4</v>
      </c>
      <c r="B13" s="14" t="s">
        <v>104</v>
      </c>
      <c r="C13" s="396">
        <v>22820.877558523502</v>
      </c>
      <c r="D13" s="396">
        <v>70201.025356298502</v>
      </c>
      <c r="E13" s="391">
        <f t="shared" si="0"/>
        <v>93021.902914822</v>
      </c>
      <c r="F13" s="396">
        <v>7594</v>
      </c>
      <c r="G13" s="396">
        <v>0</v>
      </c>
      <c r="H13" s="393">
        <f t="shared" si="1"/>
        <v>7594</v>
      </c>
      <c r="L13" s="499"/>
      <c r="M13" s="499"/>
      <c r="N13" s="499"/>
    </row>
    <row r="14" spans="1:14">
      <c r="A14" s="26">
        <v>2.5</v>
      </c>
      <c r="B14" s="14" t="s">
        <v>105</v>
      </c>
      <c r="C14" s="396">
        <v>12191.712716985199</v>
      </c>
      <c r="D14" s="396">
        <v>1012737.69250202</v>
      </c>
      <c r="E14" s="391">
        <f t="shared" si="0"/>
        <v>1024929.4052190052</v>
      </c>
      <c r="F14" s="396">
        <v>0</v>
      </c>
      <c r="G14" s="396">
        <v>0</v>
      </c>
      <c r="H14" s="393">
        <f t="shared" si="1"/>
        <v>0</v>
      </c>
      <c r="L14" s="499"/>
      <c r="M14" s="499"/>
      <c r="N14" s="499"/>
    </row>
    <row r="15" spans="1:14">
      <c r="A15" s="26">
        <v>2.6</v>
      </c>
      <c r="B15" s="14" t="s">
        <v>106</v>
      </c>
      <c r="C15" s="396">
        <v>0</v>
      </c>
      <c r="D15" s="396">
        <v>46111.756198437899</v>
      </c>
      <c r="E15" s="391">
        <f t="shared" si="0"/>
        <v>46111.756198437899</v>
      </c>
      <c r="F15" s="396">
        <v>0</v>
      </c>
      <c r="G15" s="396">
        <v>0</v>
      </c>
      <c r="H15" s="393">
        <f t="shared" si="1"/>
        <v>0</v>
      </c>
      <c r="L15" s="499"/>
      <c r="M15" s="499"/>
      <c r="N15" s="499"/>
    </row>
    <row r="16" spans="1:14">
      <c r="A16" s="26">
        <v>2.7</v>
      </c>
      <c r="B16" s="14" t="s">
        <v>107</v>
      </c>
      <c r="C16" s="396">
        <v>3557.0560689501299</v>
      </c>
      <c r="D16" s="396">
        <v>0</v>
      </c>
      <c r="E16" s="391">
        <f t="shared" si="0"/>
        <v>3557.0560689501299</v>
      </c>
      <c r="F16" s="396">
        <v>0</v>
      </c>
      <c r="G16" s="396">
        <v>0</v>
      </c>
      <c r="H16" s="393">
        <f t="shared" si="1"/>
        <v>0</v>
      </c>
      <c r="L16" s="499"/>
      <c r="M16" s="499"/>
      <c r="N16" s="499"/>
    </row>
    <row r="17" spans="1:14">
      <c r="A17" s="26">
        <v>2.8</v>
      </c>
      <c r="B17" s="14" t="s">
        <v>108</v>
      </c>
      <c r="C17" s="396">
        <v>100518233</v>
      </c>
      <c r="D17" s="396">
        <v>3118292</v>
      </c>
      <c r="E17" s="391">
        <f t="shared" si="0"/>
        <v>103636525</v>
      </c>
      <c r="F17" s="396">
        <v>122334095</v>
      </c>
      <c r="G17" s="396">
        <v>1109598</v>
      </c>
      <c r="H17" s="393">
        <f t="shared" si="1"/>
        <v>123443693</v>
      </c>
      <c r="L17" s="499"/>
      <c r="M17" s="499"/>
      <c r="N17" s="499"/>
    </row>
    <row r="18" spans="1:14">
      <c r="A18" s="26">
        <v>2.9</v>
      </c>
      <c r="B18" s="14" t="s">
        <v>109</v>
      </c>
      <c r="C18" s="396">
        <v>605188.11915857717</v>
      </c>
      <c r="D18" s="396">
        <v>1210846.4167250898</v>
      </c>
      <c r="E18" s="391">
        <f t="shared" si="0"/>
        <v>1816034.5358836669</v>
      </c>
      <c r="F18" s="396">
        <v>166659</v>
      </c>
      <c r="G18" s="396">
        <v>765339</v>
      </c>
      <c r="H18" s="393">
        <f t="shared" si="1"/>
        <v>931998</v>
      </c>
      <c r="L18" s="499"/>
      <c r="M18" s="499"/>
      <c r="N18" s="499"/>
    </row>
    <row r="19" spans="1:14" ht="26.25">
      <c r="A19" s="26">
        <v>3</v>
      </c>
      <c r="B19" s="13" t="s">
        <v>110</v>
      </c>
      <c r="C19" s="396">
        <v>4270183</v>
      </c>
      <c r="D19" s="396">
        <v>764201</v>
      </c>
      <c r="E19" s="391">
        <f t="shared" si="0"/>
        <v>5034384</v>
      </c>
      <c r="F19" s="396">
        <v>6666297</v>
      </c>
      <c r="G19" s="396">
        <v>64343</v>
      </c>
      <c r="H19" s="393">
        <f t="shared" si="1"/>
        <v>6730640</v>
      </c>
      <c r="L19" s="499"/>
      <c r="M19" s="499"/>
      <c r="N19" s="499"/>
    </row>
    <row r="20" spans="1:14">
      <c r="A20" s="26">
        <v>4</v>
      </c>
      <c r="B20" s="13" t="s">
        <v>111</v>
      </c>
      <c r="C20" s="396">
        <v>6981556</v>
      </c>
      <c r="D20" s="396">
        <v>0</v>
      </c>
      <c r="E20" s="391">
        <f t="shared" si="0"/>
        <v>6981556</v>
      </c>
      <c r="F20" s="396">
        <v>10724785</v>
      </c>
      <c r="G20" s="396">
        <v>0</v>
      </c>
      <c r="H20" s="393">
        <f t="shared" si="1"/>
        <v>10724785</v>
      </c>
      <c r="L20" s="499"/>
      <c r="M20" s="499"/>
      <c r="N20" s="499"/>
    </row>
    <row r="21" spans="1:14">
      <c r="A21" s="26">
        <v>5</v>
      </c>
      <c r="B21" s="13" t="s">
        <v>112</v>
      </c>
      <c r="C21" s="396">
        <v>83868</v>
      </c>
      <c r="D21" s="396">
        <v>18592</v>
      </c>
      <c r="E21" s="391">
        <f t="shared" si="0"/>
        <v>102460</v>
      </c>
      <c r="F21" s="396">
        <v>24177</v>
      </c>
      <c r="G21" s="396">
        <v>0</v>
      </c>
      <c r="H21" s="393">
        <f>F21+G21</f>
        <v>24177</v>
      </c>
      <c r="L21" s="499"/>
      <c r="M21" s="499"/>
      <c r="N21" s="499"/>
    </row>
    <row r="22" spans="1:14">
      <c r="A22" s="26">
        <v>6</v>
      </c>
      <c r="B22" s="15" t="s">
        <v>113</v>
      </c>
      <c r="C22" s="404">
        <f>C8+C9+C19+C20+C21</f>
        <v>120735105</v>
      </c>
      <c r="D22" s="404">
        <f>D8+D9+D19+D20+D21</f>
        <v>11626000.999999996</v>
      </c>
      <c r="E22" s="394">
        <f>C22+D22</f>
        <v>132361106</v>
      </c>
      <c r="F22" s="404">
        <f>F8+F9+F19+F20+F21</f>
        <v>145180947</v>
      </c>
      <c r="G22" s="404">
        <f>G8+G9+G19+G20+G21</f>
        <v>3530939</v>
      </c>
      <c r="H22" s="395">
        <f>F22+G22</f>
        <v>148711886</v>
      </c>
      <c r="L22" s="499"/>
      <c r="M22" s="499"/>
      <c r="N22" s="499"/>
    </row>
    <row r="23" spans="1:14">
      <c r="A23" s="26"/>
      <c r="B23" s="11" t="s">
        <v>92</v>
      </c>
      <c r="C23" s="396"/>
      <c r="D23" s="396"/>
      <c r="E23" s="390"/>
      <c r="F23" s="396"/>
      <c r="G23" s="396"/>
      <c r="H23" s="398"/>
      <c r="L23" s="499"/>
      <c r="M23" s="499"/>
      <c r="N23" s="499"/>
    </row>
    <row r="24" spans="1:14">
      <c r="A24" s="26">
        <v>7</v>
      </c>
      <c r="B24" s="13" t="s">
        <v>114</v>
      </c>
      <c r="C24" s="396">
        <v>17914628</v>
      </c>
      <c r="D24" s="396">
        <v>1635446</v>
      </c>
      <c r="E24" s="391">
        <f t="shared" si="0"/>
        <v>19550074</v>
      </c>
      <c r="F24" s="396">
        <v>17241458</v>
      </c>
      <c r="G24" s="396">
        <v>1563364</v>
      </c>
      <c r="H24" s="393">
        <f t="shared" si="1"/>
        <v>18804822</v>
      </c>
      <c r="L24" s="499"/>
      <c r="M24" s="499"/>
      <c r="N24" s="499"/>
    </row>
    <row r="25" spans="1:14">
      <c r="A25" s="26">
        <v>8</v>
      </c>
      <c r="B25" s="13" t="s">
        <v>115</v>
      </c>
      <c r="C25" s="396">
        <v>22551093</v>
      </c>
      <c r="D25" s="396">
        <v>3890096</v>
      </c>
      <c r="E25" s="391">
        <f t="shared" si="0"/>
        <v>26441189</v>
      </c>
      <c r="F25" s="396">
        <v>33748715</v>
      </c>
      <c r="G25" s="396">
        <v>2187935</v>
      </c>
      <c r="H25" s="393">
        <f t="shared" si="1"/>
        <v>35936650</v>
      </c>
      <c r="L25" s="499"/>
      <c r="M25" s="499"/>
      <c r="N25" s="499"/>
    </row>
    <row r="26" spans="1:14">
      <c r="A26" s="26">
        <v>9</v>
      </c>
      <c r="B26" s="13" t="s">
        <v>116</v>
      </c>
      <c r="C26" s="396">
        <v>17323</v>
      </c>
      <c r="D26" s="396">
        <v>46968</v>
      </c>
      <c r="E26" s="391">
        <f t="shared" si="0"/>
        <v>64291</v>
      </c>
      <c r="F26" s="396">
        <v>3357</v>
      </c>
      <c r="G26" s="396">
        <v>1479</v>
      </c>
      <c r="H26" s="393">
        <f t="shared" si="1"/>
        <v>4836</v>
      </c>
      <c r="L26" s="499"/>
      <c r="M26" s="499"/>
      <c r="N26" s="499"/>
    </row>
    <row r="27" spans="1:14">
      <c r="A27" s="26">
        <v>10</v>
      </c>
      <c r="B27" s="13" t="s">
        <v>117</v>
      </c>
      <c r="C27" s="396">
        <v>435716</v>
      </c>
      <c r="D27" s="396">
        <v>2560206</v>
      </c>
      <c r="E27" s="391">
        <f t="shared" si="0"/>
        <v>2995922</v>
      </c>
      <c r="F27" s="396">
        <v>1443019</v>
      </c>
      <c r="G27" s="396">
        <v>4331852</v>
      </c>
      <c r="H27" s="393">
        <f t="shared" si="1"/>
        <v>5774871</v>
      </c>
      <c r="L27" s="499"/>
      <c r="M27" s="499"/>
      <c r="N27" s="499"/>
    </row>
    <row r="28" spans="1:14">
      <c r="A28" s="26">
        <v>11</v>
      </c>
      <c r="B28" s="13" t="s">
        <v>118</v>
      </c>
      <c r="C28" s="396">
        <v>6492</v>
      </c>
      <c r="D28" s="396">
        <v>0</v>
      </c>
      <c r="E28" s="391">
        <f t="shared" si="0"/>
        <v>6492</v>
      </c>
      <c r="F28" s="396">
        <v>0</v>
      </c>
      <c r="G28" s="396">
        <v>0</v>
      </c>
      <c r="H28" s="393">
        <f t="shared" si="1"/>
        <v>0</v>
      </c>
      <c r="L28" s="499"/>
      <c r="M28" s="499"/>
      <c r="N28" s="499"/>
    </row>
    <row r="29" spans="1:14">
      <c r="A29" s="26">
        <v>12</v>
      </c>
      <c r="B29" s="13" t="s">
        <v>119</v>
      </c>
      <c r="C29" s="396">
        <v>240996</v>
      </c>
      <c r="D29" s="396">
        <v>931803</v>
      </c>
      <c r="E29" s="391">
        <f t="shared" si="0"/>
        <v>1172799</v>
      </c>
      <c r="F29" s="396">
        <v>0</v>
      </c>
      <c r="G29" s="396">
        <v>137</v>
      </c>
      <c r="H29" s="393">
        <f t="shared" si="1"/>
        <v>137</v>
      </c>
      <c r="L29" s="499"/>
      <c r="M29" s="499"/>
      <c r="N29" s="499"/>
    </row>
    <row r="30" spans="1:14">
      <c r="A30" s="26">
        <v>13</v>
      </c>
      <c r="B30" s="16" t="s">
        <v>120</v>
      </c>
      <c r="C30" s="404">
        <f>SUM(C24:C29)</f>
        <v>41166248</v>
      </c>
      <c r="D30" s="404">
        <f>SUM(D24:D29)</f>
        <v>9064519</v>
      </c>
      <c r="E30" s="394">
        <f t="shared" si="0"/>
        <v>50230767</v>
      </c>
      <c r="F30" s="404">
        <f>SUM(F24:F29)</f>
        <v>52436549</v>
      </c>
      <c r="G30" s="404">
        <f>SUM(G24:G29)</f>
        <v>8084767</v>
      </c>
      <c r="H30" s="395">
        <f t="shared" si="1"/>
        <v>60521316</v>
      </c>
      <c r="L30" s="499"/>
      <c r="M30" s="499"/>
      <c r="N30" s="499"/>
    </row>
    <row r="31" spans="1:14">
      <c r="A31" s="26">
        <v>14</v>
      </c>
      <c r="B31" s="16" t="s">
        <v>121</v>
      </c>
      <c r="C31" s="404">
        <f>C22-C30</f>
        <v>79568857</v>
      </c>
      <c r="D31" s="404">
        <f>D22-D30</f>
        <v>2561481.9999999963</v>
      </c>
      <c r="E31" s="394">
        <f t="shared" si="0"/>
        <v>82130339</v>
      </c>
      <c r="F31" s="404">
        <f>F22-F30</f>
        <v>92744398</v>
      </c>
      <c r="G31" s="404">
        <f>G22-G30</f>
        <v>-4553828</v>
      </c>
      <c r="H31" s="395">
        <f t="shared" si="1"/>
        <v>88190570</v>
      </c>
      <c r="L31" s="499"/>
      <c r="M31" s="499"/>
      <c r="N31" s="499"/>
    </row>
    <row r="32" spans="1:14">
      <c r="A32" s="26"/>
      <c r="B32" s="11"/>
      <c r="C32" s="405"/>
      <c r="D32" s="405"/>
      <c r="E32" s="405"/>
      <c r="F32" s="405"/>
      <c r="G32" s="405"/>
      <c r="H32" s="406"/>
      <c r="L32" s="499"/>
      <c r="M32" s="499"/>
      <c r="N32" s="499"/>
    </row>
    <row r="33" spans="1:14">
      <c r="A33" s="26"/>
      <c r="B33" s="11" t="s">
        <v>122</v>
      </c>
      <c r="C33" s="396"/>
      <c r="D33" s="396"/>
      <c r="E33" s="390"/>
      <c r="F33" s="396"/>
      <c r="G33" s="396"/>
      <c r="H33" s="398"/>
      <c r="L33" s="499"/>
      <c r="M33" s="499"/>
      <c r="N33" s="499"/>
    </row>
    <row r="34" spans="1:14">
      <c r="A34" s="26">
        <v>15</v>
      </c>
      <c r="B34" s="10" t="s">
        <v>93</v>
      </c>
      <c r="C34" s="391">
        <f>C35-C36</f>
        <v>12016959</v>
      </c>
      <c r="D34" s="391">
        <f>D35-D36</f>
        <v>-945187</v>
      </c>
      <c r="E34" s="391">
        <f t="shared" si="0"/>
        <v>11071772</v>
      </c>
      <c r="F34" s="391">
        <f>F35-F36</f>
        <v>25212803</v>
      </c>
      <c r="G34" s="391">
        <f>G35-G36</f>
        <v>-414195</v>
      </c>
      <c r="H34" s="393">
        <f t="shared" si="1"/>
        <v>24798608</v>
      </c>
      <c r="L34" s="499"/>
      <c r="M34" s="499"/>
      <c r="N34" s="499"/>
    </row>
    <row r="35" spans="1:14">
      <c r="A35" s="26">
        <v>15.1</v>
      </c>
      <c r="B35" s="14" t="s">
        <v>123</v>
      </c>
      <c r="C35" s="396">
        <v>13981042</v>
      </c>
      <c r="D35" s="396">
        <v>2470281</v>
      </c>
      <c r="E35" s="391">
        <f t="shared" si="0"/>
        <v>16451323</v>
      </c>
      <c r="F35" s="396">
        <v>27430905</v>
      </c>
      <c r="G35" s="396">
        <v>2380489</v>
      </c>
      <c r="H35" s="393">
        <f t="shared" si="1"/>
        <v>29811394</v>
      </c>
      <c r="L35" s="499"/>
      <c r="M35" s="499"/>
      <c r="N35" s="499"/>
    </row>
    <row r="36" spans="1:14">
      <c r="A36" s="26">
        <v>15.2</v>
      </c>
      <c r="B36" s="14" t="s">
        <v>124</v>
      </c>
      <c r="C36" s="396">
        <v>1964083</v>
      </c>
      <c r="D36" s="396">
        <v>3415468</v>
      </c>
      <c r="E36" s="391">
        <f t="shared" si="0"/>
        <v>5379551</v>
      </c>
      <c r="F36" s="396">
        <v>2218102</v>
      </c>
      <c r="G36" s="396">
        <v>2794684</v>
      </c>
      <c r="H36" s="393">
        <f t="shared" si="1"/>
        <v>5012786</v>
      </c>
      <c r="L36" s="499"/>
      <c r="M36" s="499"/>
      <c r="N36" s="499"/>
    </row>
    <row r="37" spans="1:14">
      <c r="A37" s="26">
        <v>16</v>
      </c>
      <c r="B37" s="13" t="s">
        <v>125</v>
      </c>
      <c r="C37" s="396">
        <v>0</v>
      </c>
      <c r="D37" s="396">
        <v>0</v>
      </c>
      <c r="E37" s="391">
        <f t="shared" si="0"/>
        <v>0</v>
      </c>
      <c r="F37" s="396">
        <v>0</v>
      </c>
      <c r="G37" s="396">
        <v>0</v>
      </c>
      <c r="H37" s="393">
        <f t="shared" si="1"/>
        <v>0</v>
      </c>
      <c r="L37" s="499"/>
      <c r="M37" s="499"/>
      <c r="N37" s="499"/>
    </row>
    <row r="38" spans="1:14">
      <c r="A38" s="26">
        <v>17</v>
      </c>
      <c r="B38" s="13" t="s">
        <v>126</v>
      </c>
      <c r="C38" s="396">
        <v>0</v>
      </c>
      <c r="D38" s="396">
        <v>0</v>
      </c>
      <c r="E38" s="391">
        <f t="shared" si="0"/>
        <v>0</v>
      </c>
      <c r="F38" s="396">
        <v>0</v>
      </c>
      <c r="G38" s="396">
        <v>0</v>
      </c>
      <c r="H38" s="393">
        <f t="shared" si="1"/>
        <v>0</v>
      </c>
      <c r="L38" s="499"/>
      <c r="M38" s="499"/>
      <c r="N38" s="499"/>
    </row>
    <row r="39" spans="1:14">
      <c r="A39" s="26">
        <v>18</v>
      </c>
      <c r="B39" s="13" t="s">
        <v>127</v>
      </c>
      <c r="C39" s="396">
        <v>27847</v>
      </c>
      <c r="D39" s="396">
        <v>20762</v>
      </c>
      <c r="E39" s="391">
        <f t="shared" si="0"/>
        <v>48609</v>
      </c>
      <c r="F39" s="396">
        <v>-70052</v>
      </c>
      <c r="G39" s="396">
        <v>-6711</v>
      </c>
      <c r="H39" s="393">
        <f t="shared" si="1"/>
        <v>-76763</v>
      </c>
      <c r="L39" s="499"/>
      <c r="M39" s="499"/>
      <c r="N39" s="499"/>
    </row>
    <row r="40" spans="1:14">
      <c r="A40" s="26">
        <v>19</v>
      </c>
      <c r="B40" s="13" t="s">
        <v>128</v>
      </c>
      <c r="C40" s="396">
        <v>5171560</v>
      </c>
      <c r="D40" s="396">
        <v>0</v>
      </c>
      <c r="E40" s="391">
        <f t="shared" si="0"/>
        <v>5171560</v>
      </c>
      <c r="F40" s="396">
        <v>-2136956</v>
      </c>
      <c r="G40" s="396">
        <v>0</v>
      </c>
      <c r="H40" s="393">
        <f t="shared" si="1"/>
        <v>-2136956</v>
      </c>
      <c r="L40" s="499"/>
      <c r="M40" s="499"/>
      <c r="N40" s="499"/>
    </row>
    <row r="41" spans="1:14">
      <c r="A41" s="26">
        <v>20</v>
      </c>
      <c r="B41" s="13" t="s">
        <v>129</v>
      </c>
      <c r="C41" s="396">
        <v>-1813704</v>
      </c>
      <c r="D41" s="396">
        <v>0</v>
      </c>
      <c r="E41" s="391">
        <f t="shared" si="0"/>
        <v>-1813704</v>
      </c>
      <c r="F41" s="396">
        <v>2265926</v>
      </c>
      <c r="G41" s="396">
        <v>0</v>
      </c>
      <c r="H41" s="393">
        <f t="shared" si="1"/>
        <v>2265926</v>
      </c>
      <c r="L41" s="499"/>
      <c r="M41" s="499"/>
      <c r="N41" s="499"/>
    </row>
    <row r="42" spans="1:14">
      <c r="A42" s="26">
        <v>21</v>
      </c>
      <c r="B42" s="13" t="s">
        <v>130</v>
      </c>
      <c r="C42" s="396">
        <v>15289</v>
      </c>
      <c r="D42" s="396">
        <v>0</v>
      </c>
      <c r="E42" s="391">
        <f t="shared" si="0"/>
        <v>15289</v>
      </c>
      <c r="F42" s="396">
        <v>179828</v>
      </c>
      <c r="G42" s="396">
        <v>0</v>
      </c>
      <c r="H42" s="393">
        <f t="shared" si="1"/>
        <v>179828</v>
      </c>
      <c r="L42" s="499"/>
      <c r="M42" s="499"/>
      <c r="N42" s="499"/>
    </row>
    <row r="43" spans="1:14">
      <c r="A43" s="26">
        <v>22</v>
      </c>
      <c r="B43" s="13" t="s">
        <v>131</v>
      </c>
      <c r="C43" s="396">
        <v>740</v>
      </c>
      <c r="D43" s="396">
        <v>1031</v>
      </c>
      <c r="E43" s="391">
        <f t="shared" si="0"/>
        <v>1771</v>
      </c>
      <c r="F43" s="396">
        <v>640</v>
      </c>
      <c r="G43" s="396">
        <v>0</v>
      </c>
      <c r="H43" s="393">
        <f t="shared" si="1"/>
        <v>640</v>
      </c>
      <c r="L43" s="499"/>
      <c r="M43" s="499"/>
      <c r="N43" s="499"/>
    </row>
    <row r="44" spans="1:14">
      <c r="A44" s="26">
        <v>23</v>
      </c>
      <c r="B44" s="13" t="s">
        <v>132</v>
      </c>
      <c r="C44" s="396">
        <v>241785</v>
      </c>
      <c r="D44" s="396">
        <v>936842</v>
      </c>
      <c r="E44" s="391">
        <f t="shared" si="0"/>
        <v>1178627</v>
      </c>
      <c r="F44" s="396">
        <v>615036</v>
      </c>
      <c r="G44" s="396">
        <v>669382</v>
      </c>
      <c r="H44" s="393">
        <f t="shared" si="1"/>
        <v>1284418</v>
      </c>
      <c r="L44" s="499"/>
      <c r="M44" s="499"/>
      <c r="N44" s="499"/>
    </row>
    <row r="45" spans="1:14">
      <c r="A45" s="26">
        <v>24</v>
      </c>
      <c r="B45" s="16" t="s">
        <v>133</v>
      </c>
      <c r="C45" s="404">
        <f>C34+C37+C38+C39+C40+C41+C42+C43+C44</f>
        <v>15660476</v>
      </c>
      <c r="D45" s="404">
        <f>D34+D37+D38+D39+D40+D41+D42+D43+D44</f>
        <v>13448</v>
      </c>
      <c r="E45" s="394">
        <f t="shared" si="0"/>
        <v>15673924</v>
      </c>
      <c r="F45" s="404">
        <f>F34+F37+F38+F39+F40+F41+F42+F43+F44</f>
        <v>26067225</v>
      </c>
      <c r="G45" s="404">
        <f>G34+G37+G38+G39+G40+G41+G42+G43+G44</f>
        <v>248476</v>
      </c>
      <c r="H45" s="395">
        <f t="shared" si="1"/>
        <v>26315701</v>
      </c>
      <c r="L45" s="499"/>
      <c r="M45" s="499"/>
      <c r="N45" s="499"/>
    </row>
    <row r="46" spans="1:14">
      <c r="A46" s="26"/>
      <c r="B46" s="11" t="s">
        <v>134</v>
      </c>
      <c r="C46" s="396"/>
      <c r="D46" s="396"/>
      <c r="E46" s="396"/>
      <c r="F46" s="396"/>
      <c r="G46" s="396"/>
      <c r="H46" s="407"/>
      <c r="L46" s="499"/>
      <c r="M46" s="499"/>
      <c r="N46" s="499"/>
    </row>
    <row r="47" spans="1:14">
      <c r="A47" s="26">
        <v>25</v>
      </c>
      <c r="B47" s="13" t="s">
        <v>135</v>
      </c>
      <c r="C47" s="396">
        <v>1436774</v>
      </c>
      <c r="D47" s="396">
        <v>854</v>
      </c>
      <c r="E47" s="391">
        <f t="shared" si="0"/>
        <v>1437628</v>
      </c>
      <c r="F47" s="396">
        <v>1371675</v>
      </c>
      <c r="G47" s="396">
        <v>0</v>
      </c>
      <c r="H47" s="393">
        <f t="shared" si="1"/>
        <v>1371675</v>
      </c>
      <c r="L47" s="499"/>
      <c r="M47" s="499"/>
      <c r="N47" s="499"/>
    </row>
    <row r="48" spans="1:14">
      <c r="A48" s="26">
        <v>26</v>
      </c>
      <c r="B48" s="13" t="s">
        <v>136</v>
      </c>
      <c r="C48" s="396">
        <v>2195491</v>
      </c>
      <c r="D48" s="396">
        <v>1287775</v>
      </c>
      <c r="E48" s="391">
        <f t="shared" si="0"/>
        <v>3483266</v>
      </c>
      <c r="F48" s="396">
        <v>2573656</v>
      </c>
      <c r="G48" s="396">
        <v>407132</v>
      </c>
      <c r="H48" s="393">
        <f t="shared" si="1"/>
        <v>2980788</v>
      </c>
      <c r="L48" s="499"/>
      <c r="M48" s="499"/>
      <c r="N48" s="499"/>
    </row>
    <row r="49" spans="1:14">
      <c r="A49" s="26">
        <v>27</v>
      </c>
      <c r="B49" s="13" t="s">
        <v>137</v>
      </c>
      <c r="C49" s="396">
        <v>41190510</v>
      </c>
      <c r="D49" s="396">
        <v>0</v>
      </c>
      <c r="E49" s="391">
        <f t="shared" si="0"/>
        <v>41190510</v>
      </c>
      <c r="F49" s="396">
        <v>38215365</v>
      </c>
      <c r="G49" s="396">
        <v>0</v>
      </c>
      <c r="H49" s="393">
        <f t="shared" si="1"/>
        <v>38215365</v>
      </c>
      <c r="L49" s="499"/>
      <c r="M49" s="499"/>
      <c r="N49" s="499"/>
    </row>
    <row r="50" spans="1:14">
      <c r="A50" s="26">
        <v>28</v>
      </c>
      <c r="B50" s="13" t="s">
        <v>275</v>
      </c>
      <c r="C50" s="396">
        <v>744550</v>
      </c>
      <c r="D50" s="396">
        <v>0</v>
      </c>
      <c r="E50" s="391">
        <f t="shared" si="0"/>
        <v>744550</v>
      </c>
      <c r="F50" s="396">
        <v>774123</v>
      </c>
      <c r="G50" s="396">
        <v>0</v>
      </c>
      <c r="H50" s="393">
        <f t="shared" si="1"/>
        <v>774123</v>
      </c>
      <c r="L50" s="499"/>
      <c r="M50" s="499"/>
      <c r="N50" s="499"/>
    </row>
    <row r="51" spans="1:14">
      <c r="A51" s="26">
        <v>29</v>
      </c>
      <c r="B51" s="13" t="s">
        <v>138</v>
      </c>
      <c r="C51" s="396">
        <v>14227170</v>
      </c>
      <c r="D51" s="396">
        <v>0</v>
      </c>
      <c r="E51" s="391">
        <f t="shared" si="0"/>
        <v>14227170</v>
      </c>
      <c r="F51" s="396">
        <v>10981944</v>
      </c>
      <c r="G51" s="396">
        <v>0</v>
      </c>
      <c r="H51" s="393">
        <f t="shared" si="1"/>
        <v>10981944</v>
      </c>
      <c r="L51" s="499"/>
      <c r="M51" s="499"/>
      <c r="N51" s="499"/>
    </row>
    <row r="52" spans="1:14">
      <c r="A52" s="26">
        <v>30</v>
      </c>
      <c r="B52" s="13" t="s">
        <v>139</v>
      </c>
      <c r="C52" s="396">
        <v>12287694</v>
      </c>
      <c r="D52" s="396">
        <v>121658</v>
      </c>
      <c r="E52" s="391">
        <f t="shared" si="0"/>
        <v>12409352</v>
      </c>
      <c r="F52" s="396">
        <v>13222810</v>
      </c>
      <c r="G52" s="396">
        <v>51113</v>
      </c>
      <c r="H52" s="393">
        <f t="shared" si="1"/>
        <v>13273923</v>
      </c>
      <c r="L52" s="499"/>
      <c r="M52" s="499"/>
      <c r="N52" s="499"/>
    </row>
    <row r="53" spans="1:14">
      <c r="A53" s="26">
        <v>31</v>
      </c>
      <c r="B53" s="16" t="s">
        <v>140</v>
      </c>
      <c r="C53" s="404">
        <f>C47+C48+C49+C50+C51+C52</f>
        <v>72082189</v>
      </c>
      <c r="D53" s="404">
        <f>D47+D48+D49+D50+D51+D52</f>
        <v>1410287</v>
      </c>
      <c r="E53" s="394">
        <f t="shared" si="0"/>
        <v>73492476</v>
      </c>
      <c r="F53" s="404">
        <f>F47+F48+F49+F50+F51+F52</f>
        <v>67139573</v>
      </c>
      <c r="G53" s="404">
        <f>G47+G48+G49+G50+G51+G52</f>
        <v>458245</v>
      </c>
      <c r="H53" s="395">
        <f t="shared" si="1"/>
        <v>67597818</v>
      </c>
      <c r="L53" s="499"/>
      <c r="M53" s="499"/>
      <c r="N53" s="499"/>
    </row>
    <row r="54" spans="1:14">
      <c r="A54" s="26">
        <v>32</v>
      </c>
      <c r="B54" s="16" t="s">
        <v>141</v>
      </c>
      <c r="C54" s="404">
        <f>C45-C53</f>
        <v>-56421713</v>
      </c>
      <c r="D54" s="404">
        <f>D45-D53</f>
        <v>-1396839</v>
      </c>
      <c r="E54" s="394">
        <f t="shared" si="0"/>
        <v>-57818552</v>
      </c>
      <c r="F54" s="404">
        <f>F45-F53</f>
        <v>-41072348</v>
      </c>
      <c r="G54" s="404">
        <f>G45-G53</f>
        <v>-209769</v>
      </c>
      <c r="H54" s="395">
        <f t="shared" si="1"/>
        <v>-41282117</v>
      </c>
      <c r="L54" s="499"/>
      <c r="M54" s="499"/>
      <c r="N54" s="499"/>
    </row>
    <row r="55" spans="1:14">
      <c r="A55" s="26"/>
      <c r="B55" s="11"/>
      <c r="C55" s="405"/>
      <c r="D55" s="405"/>
      <c r="E55" s="405"/>
      <c r="F55" s="405"/>
      <c r="G55" s="405"/>
      <c r="H55" s="406"/>
      <c r="L55" s="499"/>
      <c r="M55" s="499"/>
      <c r="N55" s="499"/>
    </row>
    <row r="56" spans="1:14">
      <c r="A56" s="26">
        <v>33</v>
      </c>
      <c r="B56" s="16" t="s">
        <v>142</v>
      </c>
      <c r="C56" s="404">
        <f>C31+C54</f>
        <v>23147144</v>
      </c>
      <c r="D56" s="404">
        <f>D31+D54</f>
        <v>1164642.9999999963</v>
      </c>
      <c r="E56" s="394">
        <f t="shared" si="0"/>
        <v>24311786.999999996</v>
      </c>
      <c r="F56" s="404">
        <f>F31+F54</f>
        <v>51672050</v>
      </c>
      <c r="G56" s="404">
        <f>G31+G54</f>
        <v>-4763597</v>
      </c>
      <c r="H56" s="395">
        <f t="shared" si="1"/>
        <v>46908453</v>
      </c>
      <c r="L56" s="499"/>
      <c r="M56" s="499"/>
      <c r="N56" s="499"/>
    </row>
    <row r="57" spans="1:14">
      <c r="A57" s="26"/>
      <c r="B57" s="11"/>
      <c r="C57" s="405"/>
      <c r="D57" s="405"/>
      <c r="E57" s="405"/>
      <c r="F57" s="405"/>
      <c r="G57" s="405"/>
      <c r="H57" s="406"/>
      <c r="L57" s="499"/>
      <c r="M57" s="499"/>
      <c r="N57" s="499"/>
    </row>
    <row r="58" spans="1:14">
      <c r="A58" s="26">
        <v>34</v>
      </c>
      <c r="B58" s="13" t="s">
        <v>143</v>
      </c>
      <c r="C58" s="396">
        <v>16887385</v>
      </c>
      <c r="D58" s="396">
        <v>1840611</v>
      </c>
      <c r="E58" s="391">
        <f t="shared" si="0"/>
        <v>18727996</v>
      </c>
      <c r="F58" s="396">
        <v>11734625</v>
      </c>
      <c r="G58" s="396">
        <v>0</v>
      </c>
      <c r="H58" s="393">
        <f t="shared" si="1"/>
        <v>11734625</v>
      </c>
      <c r="L58" s="499"/>
      <c r="M58" s="499"/>
      <c r="N58" s="499"/>
    </row>
    <row r="59" spans="1:14" s="133" customFormat="1">
      <c r="A59" s="26">
        <v>35</v>
      </c>
      <c r="B59" s="10" t="s">
        <v>144</v>
      </c>
      <c r="C59" s="396">
        <v>104000</v>
      </c>
      <c r="D59" s="396">
        <v>0</v>
      </c>
      <c r="E59" s="408">
        <f t="shared" si="0"/>
        <v>104000</v>
      </c>
      <c r="F59" s="409">
        <v>1</v>
      </c>
      <c r="G59" s="409">
        <v>0</v>
      </c>
      <c r="H59" s="410">
        <f t="shared" si="1"/>
        <v>1</v>
      </c>
      <c r="I59" s="132"/>
      <c r="L59" s="499"/>
      <c r="M59" s="499"/>
      <c r="N59" s="499"/>
    </row>
    <row r="60" spans="1:14">
      <c r="A60" s="26">
        <v>36</v>
      </c>
      <c r="B60" s="13" t="s">
        <v>145</v>
      </c>
      <c r="C60" s="396">
        <v>189456</v>
      </c>
      <c r="D60" s="396">
        <v>91940</v>
      </c>
      <c r="E60" s="391">
        <f t="shared" si="0"/>
        <v>281396</v>
      </c>
      <c r="F60" s="396">
        <v>-4813</v>
      </c>
      <c r="G60" s="396">
        <v>0</v>
      </c>
      <c r="H60" s="393">
        <f t="shared" si="1"/>
        <v>-4813</v>
      </c>
      <c r="L60" s="499"/>
      <c r="M60" s="499"/>
      <c r="N60" s="499"/>
    </row>
    <row r="61" spans="1:14">
      <c r="A61" s="26">
        <v>37</v>
      </c>
      <c r="B61" s="16" t="s">
        <v>146</v>
      </c>
      <c r="C61" s="404">
        <f>C58+C59+C60</f>
        <v>17180841</v>
      </c>
      <c r="D61" s="404">
        <f>D58+D59+D60</f>
        <v>1932551</v>
      </c>
      <c r="E61" s="394">
        <f t="shared" si="0"/>
        <v>19113392</v>
      </c>
      <c r="F61" s="404">
        <f>F58+F59+F60</f>
        <v>11729813</v>
      </c>
      <c r="G61" s="404">
        <f>G58+G59+G60</f>
        <v>0</v>
      </c>
      <c r="H61" s="395">
        <f t="shared" si="1"/>
        <v>11729813</v>
      </c>
      <c r="L61" s="499"/>
      <c r="M61" s="499"/>
      <c r="N61" s="499"/>
    </row>
    <row r="62" spans="1:14">
      <c r="A62" s="26"/>
      <c r="B62" s="17"/>
      <c r="C62" s="396"/>
      <c r="D62" s="396"/>
      <c r="E62" s="396"/>
      <c r="F62" s="396"/>
      <c r="G62" s="396"/>
      <c r="H62" s="407"/>
      <c r="L62" s="499"/>
      <c r="M62" s="499"/>
      <c r="N62" s="499"/>
    </row>
    <row r="63" spans="1:14" ht="25.5">
      <c r="A63" s="26">
        <v>38</v>
      </c>
      <c r="B63" s="18" t="s">
        <v>276</v>
      </c>
      <c r="C63" s="404">
        <f>C56-C61</f>
        <v>5966303</v>
      </c>
      <c r="D63" s="404">
        <f>D56-D61</f>
        <v>-767908.00000000373</v>
      </c>
      <c r="E63" s="394">
        <f t="shared" si="0"/>
        <v>5198394.9999999963</v>
      </c>
      <c r="F63" s="404">
        <f>F56-F61</f>
        <v>39942237</v>
      </c>
      <c r="G63" s="404">
        <f>G56-G61</f>
        <v>-4763597</v>
      </c>
      <c r="H63" s="395">
        <f t="shared" si="1"/>
        <v>35178640</v>
      </c>
      <c r="L63" s="499"/>
      <c r="M63" s="499"/>
      <c r="N63" s="499"/>
    </row>
    <row r="64" spans="1:14">
      <c r="A64" s="24">
        <v>39</v>
      </c>
      <c r="B64" s="13" t="s">
        <v>147</v>
      </c>
      <c r="C64" s="411"/>
      <c r="D64" s="411"/>
      <c r="E64" s="391">
        <f t="shared" si="0"/>
        <v>0</v>
      </c>
      <c r="F64" s="411">
        <v>5275632</v>
      </c>
      <c r="G64" s="411">
        <v>0</v>
      </c>
      <c r="H64" s="393">
        <f t="shared" si="1"/>
        <v>5275632</v>
      </c>
      <c r="L64" s="499"/>
      <c r="M64" s="499"/>
      <c r="N64" s="499"/>
    </row>
    <row r="65" spans="1:14">
      <c r="A65" s="26">
        <v>40</v>
      </c>
      <c r="B65" s="16" t="s">
        <v>148</v>
      </c>
      <c r="C65" s="404">
        <f>C63-C64</f>
        <v>5966303</v>
      </c>
      <c r="D65" s="404">
        <f>D63-D64</f>
        <v>-767908.00000000373</v>
      </c>
      <c r="E65" s="394">
        <f t="shared" si="0"/>
        <v>5198394.9999999963</v>
      </c>
      <c r="F65" s="404">
        <f>F63-F64</f>
        <v>34666605</v>
      </c>
      <c r="G65" s="404">
        <f>G63-G64</f>
        <v>-4763597</v>
      </c>
      <c r="H65" s="395">
        <f t="shared" si="1"/>
        <v>29903008</v>
      </c>
      <c r="L65" s="499"/>
      <c r="M65" s="499"/>
      <c r="N65" s="499"/>
    </row>
    <row r="66" spans="1:14">
      <c r="A66" s="24">
        <v>41</v>
      </c>
      <c r="B66" s="13" t="s">
        <v>149</v>
      </c>
      <c r="C66" s="411">
        <v>0</v>
      </c>
      <c r="D66" s="411"/>
      <c r="E66" s="391">
        <f t="shared" si="0"/>
        <v>0</v>
      </c>
      <c r="F66" s="411"/>
      <c r="G66" s="411"/>
      <c r="H66" s="393">
        <f t="shared" si="1"/>
        <v>0</v>
      </c>
      <c r="L66" s="499"/>
      <c r="M66" s="499"/>
      <c r="N66" s="499"/>
    </row>
    <row r="67" spans="1:14" ht="15.75" thickBot="1">
      <c r="A67" s="28">
        <v>42</v>
      </c>
      <c r="B67" s="29" t="s">
        <v>150</v>
      </c>
      <c r="C67" s="412">
        <f>C65+C66</f>
        <v>5966303</v>
      </c>
      <c r="D67" s="412">
        <f>D65+D66</f>
        <v>-767908.00000000373</v>
      </c>
      <c r="E67" s="81">
        <f t="shared" si="0"/>
        <v>5198394.9999999963</v>
      </c>
      <c r="F67" s="412">
        <f>F65+F66</f>
        <v>34666605</v>
      </c>
      <c r="G67" s="412">
        <f>G65+G66</f>
        <v>-4763597</v>
      </c>
      <c r="H67" s="402">
        <f t="shared" si="1"/>
        <v>29903008</v>
      </c>
      <c r="L67" s="499"/>
      <c r="M67" s="499"/>
      <c r="N67" s="499"/>
    </row>
    <row r="70" spans="1:14">
      <c r="C70" s="116"/>
      <c r="D70" s="116"/>
      <c r="E70" s="116"/>
      <c r="F70" s="116"/>
      <c r="G70" s="116"/>
      <c r="H70" s="116"/>
    </row>
  </sheetData>
  <mergeCells count="2">
    <mergeCell ref="C5:E5"/>
    <mergeCell ref="F5:H5"/>
  </mergeCells>
  <pageMargins left="0.7" right="0.7" top="0.75" bottom="0.75" header="0.3" footer="0.3"/>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topLeftCell="A34" zoomScaleNormal="100" workbookViewId="0">
      <selection activeCell="K24" sqref="K24"/>
    </sheetView>
  </sheetViews>
  <sheetFormatPr defaultRowHeight="12.75"/>
  <cols>
    <col min="1" max="1" width="9.5703125" style="63" bestFit="1" customWidth="1"/>
    <col min="2" max="2" width="76.85546875" style="63" customWidth="1"/>
    <col min="3" max="8" width="13.28515625" style="63" customWidth="1"/>
    <col min="9" max="16384" width="9.140625" style="63"/>
  </cols>
  <sheetData>
    <row r="1" spans="1:14">
      <c r="A1" s="63" t="s">
        <v>191</v>
      </c>
      <c r="B1" s="63" t="str">
        <f>Info!C2</f>
        <v>სს ”ლიბერთი ბანკი”</v>
      </c>
    </row>
    <row r="2" spans="1:14">
      <c r="A2" s="63" t="s">
        <v>192</v>
      </c>
      <c r="B2" s="64">
        <f>'1. key ratios'!B2</f>
        <v>43646</v>
      </c>
    </row>
    <row r="4" spans="1:14" ht="13.5" thickBot="1">
      <c r="A4" s="63" t="s">
        <v>335</v>
      </c>
      <c r="C4" s="65"/>
      <c r="D4" s="65"/>
      <c r="E4" s="65"/>
      <c r="F4" s="66"/>
      <c r="G4" s="66"/>
      <c r="H4" s="67" t="s">
        <v>95</v>
      </c>
    </row>
    <row r="5" spans="1:14">
      <c r="A5" s="510" t="s">
        <v>27</v>
      </c>
      <c r="B5" s="512" t="s">
        <v>248</v>
      </c>
      <c r="C5" s="514" t="s">
        <v>197</v>
      </c>
      <c r="D5" s="514"/>
      <c r="E5" s="514"/>
      <c r="F5" s="514" t="s">
        <v>198</v>
      </c>
      <c r="G5" s="514"/>
      <c r="H5" s="515"/>
    </row>
    <row r="6" spans="1:14">
      <c r="A6" s="511"/>
      <c r="B6" s="513"/>
      <c r="C6" s="68" t="s">
        <v>28</v>
      </c>
      <c r="D6" s="68" t="s">
        <v>96</v>
      </c>
      <c r="E6" s="68" t="s">
        <v>69</v>
      </c>
      <c r="F6" s="68" t="s">
        <v>28</v>
      </c>
      <c r="G6" s="68" t="s">
        <v>96</v>
      </c>
      <c r="H6" s="69" t="s">
        <v>69</v>
      </c>
    </row>
    <row r="7" spans="1:14" s="73" customFormat="1">
      <c r="A7" s="70">
        <v>1</v>
      </c>
      <c r="B7" s="71" t="s">
        <v>372</v>
      </c>
      <c r="C7" s="72">
        <f>SUM(C8:C11)</f>
        <v>44288068</v>
      </c>
      <c r="D7" s="72">
        <f t="shared" ref="D7" si="0">SUM(D8:D11)</f>
        <v>37468944</v>
      </c>
      <c r="E7" s="394">
        <f>C7+D7</f>
        <v>81757012</v>
      </c>
      <c r="F7" s="72">
        <f>SUM(F8:F11)</f>
        <v>32555467</v>
      </c>
      <c r="G7" s="72">
        <f>SUM(G8:G11)</f>
        <v>6587157</v>
      </c>
      <c r="H7" s="395">
        <f t="shared" ref="H7:H53" si="1">F7+G7</f>
        <v>39142624</v>
      </c>
      <c r="L7" s="498"/>
      <c r="M7" s="498"/>
      <c r="N7" s="498"/>
    </row>
    <row r="8" spans="1:14" s="73" customFormat="1">
      <c r="A8" s="70">
        <v>1.1000000000000001</v>
      </c>
      <c r="B8" s="74" t="s">
        <v>280</v>
      </c>
      <c r="C8" s="75">
        <v>5472252</v>
      </c>
      <c r="D8" s="75">
        <v>1789343</v>
      </c>
      <c r="E8" s="391">
        <f t="shared" ref="E8:E53" si="2">C8+D8</f>
        <v>7261595</v>
      </c>
      <c r="F8" s="75">
        <v>4310760</v>
      </c>
      <c r="G8" s="75">
        <v>7355</v>
      </c>
      <c r="H8" s="393">
        <f t="shared" si="1"/>
        <v>4318115</v>
      </c>
      <c r="L8" s="498"/>
      <c r="M8" s="498"/>
      <c r="N8" s="498"/>
    </row>
    <row r="9" spans="1:14" s="73" customFormat="1">
      <c r="A9" s="70">
        <v>1.2</v>
      </c>
      <c r="B9" s="74" t="s">
        <v>281</v>
      </c>
      <c r="C9" s="75">
        <v>0</v>
      </c>
      <c r="D9" s="75">
        <v>0</v>
      </c>
      <c r="E9" s="391">
        <f t="shared" si="2"/>
        <v>0</v>
      </c>
      <c r="F9" s="75">
        <v>0</v>
      </c>
      <c r="G9" s="75">
        <v>0</v>
      </c>
      <c r="H9" s="393">
        <f t="shared" si="1"/>
        <v>0</v>
      </c>
      <c r="L9" s="498"/>
      <c r="M9" s="498"/>
      <c r="N9" s="498"/>
    </row>
    <row r="10" spans="1:14" s="73" customFormat="1">
      <c r="A10" s="70">
        <v>1.3</v>
      </c>
      <c r="B10" s="74" t="s">
        <v>282</v>
      </c>
      <c r="C10" s="75">
        <v>38615816</v>
      </c>
      <c r="D10" s="75">
        <v>35584577</v>
      </c>
      <c r="E10" s="391">
        <f t="shared" si="2"/>
        <v>74200393</v>
      </c>
      <c r="F10" s="75">
        <v>28044707</v>
      </c>
      <c r="G10" s="75">
        <v>6498594</v>
      </c>
      <c r="H10" s="393">
        <f t="shared" si="1"/>
        <v>34543301</v>
      </c>
      <c r="L10" s="498"/>
      <c r="M10" s="498"/>
      <c r="N10" s="498"/>
    </row>
    <row r="11" spans="1:14" s="73" customFormat="1">
      <c r="A11" s="70">
        <v>1.4</v>
      </c>
      <c r="B11" s="74" t="s">
        <v>283</v>
      </c>
      <c r="C11" s="75">
        <v>200000</v>
      </c>
      <c r="D11" s="75">
        <v>95024</v>
      </c>
      <c r="E11" s="391">
        <f t="shared" si="2"/>
        <v>295024</v>
      </c>
      <c r="F11" s="75">
        <v>200000</v>
      </c>
      <c r="G11" s="75">
        <v>81208</v>
      </c>
      <c r="H11" s="393">
        <f t="shared" si="1"/>
        <v>281208</v>
      </c>
      <c r="L11" s="498"/>
      <c r="M11" s="498"/>
      <c r="N11" s="498"/>
    </row>
    <row r="12" spans="1:14" s="73" customFormat="1" ht="29.25" customHeight="1">
      <c r="A12" s="70">
        <v>2</v>
      </c>
      <c r="B12" s="71" t="s">
        <v>284</v>
      </c>
      <c r="C12" s="72">
        <v>0</v>
      </c>
      <c r="D12" s="72">
        <v>0</v>
      </c>
      <c r="E12" s="391">
        <f t="shared" si="2"/>
        <v>0</v>
      </c>
      <c r="F12" s="72">
        <v>0</v>
      </c>
      <c r="G12" s="72">
        <v>0</v>
      </c>
      <c r="H12" s="393">
        <f t="shared" si="1"/>
        <v>0</v>
      </c>
      <c r="L12" s="498"/>
      <c r="M12" s="498"/>
      <c r="N12" s="498"/>
    </row>
    <row r="13" spans="1:14" s="73" customFormat="1" ht="25.5">
      <c r="A13" s="70">
        <v>3</v>
      </c>
      <c r="B13" s="71" t="s">
        <v>285</v>
      </c>
      <c r="C13" s="72">
        <f>SUM(C14:C15)</f>
        <v>0</v>
      </c>
      <c r="D13" s="72">
        <f t="shared" ref="D13" si="3">SUM(D14:D15)</f>
        <v>0</v>
      </c>
      <c r="E13" s="391">
        <f t="shared" si="2"/>
        <v>0</v>
      </c>
      <c r="F13" s="72">
        <f>SUM(F14:F15)</f>
        <v>0</v>
      </c>
      <c r="G13" s="72">
        <f t="shared" ref="G13" si="4">SUM(G14:G15)</f>
        <v>0</v>
      </c>
      <c r="H13" s="393">
        <f t="shared" si="1"/>
        <v>0</v>
      </c>
      <c r="L13" s="498"/>
      <c r="M13" s="498"/>
      <c r="N13" s="498"/>
    </row>
    <row r="14" spans="1:14" s="73" customFormat="1">
      <c r="A14" s="70">
        <v>3.1</v>
      </c>
      <c r="B14" s="74" t="s">
        <v>286</v>
      </c>
      <c r="C14" s="75">
        <v>0</v>
      </c>
      <c r="D14" s="75">
        <v>0</v>
      </c>
      <c r="E14" s="391">
        <f t="shared" si="2"/>
        <v>0</v>
      </c>
      <c r="F14" s="75">
        <v>0</v>
      </c>
      <c r="G14" s="75">
        <v>0</v>
      </c>
      <c r="H14" s="393">
        <f t="shared" si="1"/>
        <v>0</v>
      </c>
      <c r="L14" s="498"/>
      <c r="M14" s="498"/>
      <c r="N14" s="498"/>
    </row>
    <row r="15" spans="1:14" s="73" customFormat="1">
      <c r="A15" s="70">
        <v>3.2</v>
      </c>
      <c r="B15" s="74" t="s">
        <v>287</v>
      </c>
      <c r="C15" s="75">
        <v>0</v>
      </c>
      <c r="D15" s="75">
        <v>0</v>
      </c>
      <c r="E15" s="391">
        <f t="shared" si="2"/>
        <v>0</v>
      </c>
      <c r="F15" s="75">
        <v>0</v>
      </c>
      <c r="G15" s="75">
        <v>0</v>
      </c>
      <c r="H15" s="393">
        <f t="shared" si="1"/>
        <v>0</v>
      </c>
      <c r="L15" s="498"/>
      <c r="M15" s="498"/>
      <c r="N15" s="498"/>
    </row>
    <row r="16" spans="1:14" s="73" customFormat="1">
      <c r="A16" s="70">
        <v>4</v>
      </c>
      <c r="B16" s="71" t="s">
        <v>288</v>
      </c>
      <c r="C16" s="72">
        <f>SUM(C17:C18)</f>
        <v>658594992</v>
      </c>
      <c r="D16" s="72">
        <f t="shared" ref="D16" si="5">SUM(D17:D18)</f>
        <v>1814593323</v>
      </c>
      <c r="E16" s="394">
        <f t="shared" si="2"/>
        <v>2473188315</v>
      </c>
      <c r="F16" s="72">
        <f t="shared" ref="F16" si="6">SUM(F17:F18)</f>
        <v>3166267</v>
      </c>
      <c r="G16" s="72">
        <f>SUM(G17:G18)</f>
        <v>410116</v>
      </c>
      <c r="H16" s="395">
        <f t="shared" si="1"/>
        <v>3576383</v>
      </c>
      <c r="L16" s="498"/>
      <c r="M16" s="498"/>
      <c r="N16" s="498"/>
    </row>
    <row r="17" spans="1:14" s="73" customFormat="1">
      <c r="A17" s="70">
        <v>4.0999999999999996</v>
      </c>
      <c r="B17" s="74" t="s">
        <v>289</v>
      </c>
      <c r="C17" s="75">
        <v>0</v>
      </c>
      <c r="D17" s="75">
        <v>0</v>
      </c>
      <c r="E17" s="391">
        <f t="shared" si="2"/>
        <v>0</v>
      </c>
      <c r="F17" s="75">
        <v>0</v>
      </c>
      <c r="G17" s="75">
        <v>0</v>
      </c>
      <c r="H17" s="393">
        <f t="shared" si="1"/>
        <v>0</v>
      </c>
      <c r="L17" s="498"/>
      <c r="M17" s="498"/>
      <c r="N17" s="498"/>
    </row>
    <row r="18" spans="1:14" s="73" customFormat="1">
      <c r="A18" s="70">
        <v>4.2</v>
      </c>
      <c r="B18" s="74" t="s">
        <v>290</v>
      </c>
      <c r="C18" s="75">
        <v>658594992</v>
      </c>
      <c r="D18" s="75">
        <v>1814593323</v>
      </c>
      <c r="E18" s="391">
        <f t="shared" si="2"/>
        <v>2473188315</v>
      </c>
      <c r="F18" s="75">
        <v>3166267</v>
      </c>
      <c r="G18" s="75">
        <v>410116</v>
      </c>
      <c r="H18" s="393">
        <f t="shared" si="1"/>
        <v>3576383</v>
      </c>
      <c r="L18" s="498"/>
      <c r="M18" s="498"/>
      <c r="N18" s="498"/>
    </row>
    <row r="19" spans="1:14" s="73" customFormat="1" ht="25.5">
      <c r="A19" s="70">
        <v>5</v>
      </c>
      <c r="B19" s="71" t="s">
        <v>291</v>
      </c>
      <c r="C19" s="72">
        <f>SUM(C20,C21,C22,C28,C29,C30,C31)</f>
        <v>282525857</v>
      </c>
      <c r="D19" s="72">
        <f t="shared" ref="D19" si="7">SUM(D20,D21,D22,D28,D29,D30,D31)</f>
        <v>1474602638</v>
      </c>
      <c r="E19" s="394">
        <f>C19+D19</f>
        <v>1757128495</v>
      </c>
      <c r="F19" s="72">
        <f>SUM(F20,F21,F22,F28,F29,F30,F31)</f>
        <v>908012922</v>
      </c>
      <c r="G19" s="72">
        <f t="shared" ref="G19" si="8">SUM(G20,G21,G22,G28,G29,G30,G31)</f>
        <v>658573562</v>
      </c>
      <c r="H19" s="395">
        <f>F19+G19</f>
        <v>1566586484</v>
      </c>
      <c r="L19" s="498"/>
      <c r="M19" s="498"/>
      <c r="N19" s="498"/>
    </row>
    <row r="20" spans="1:14" s="73" customFormat="1">
      <c r="A20" s="70">
        <v>5.0999999999999996</v>
      </c>
      <c r="B20" s="74" t="s">
        <v>292</v>
      </c>
      <c r="C20" s="75">
        <v>11989453</v>
      </c>
      <c r="D20" s="75">
        <v>10509851</v>
      </c>
      <c r="E20" s="391">
        <f t="shared" si="2"/>
        <v>22499304</v>
      </c>
      <c r="F20" s="75">
        <v>38972909</v>
      </c>
      <c r="G20" s="75">
        <v>2297885</v>
      </c>
      <c r="H20" s="393">
        <f>F20+G20</f>
        <v>41270794</v>
      </c>
      <c r="L20" s="498"/>
      <c r="M20" s="498"/>
      <c r="N20" s="498"/>
    </row>
    <row r="21" spans="1:14" s="73" customFormat="1">
      <c r="A21" s="70">
        <v>5.2</v>
      </c>
      <c r="B21" s="74" t="s">
        <v>293</v>
      </c>
      <c r="C21" s="75">
        <v>47794647</v>
      </c>
      <c r="D21" s="75">
        <v>91318083</v>
      </c>
      <c r="E21" s="391">
        <f t="shared" si="2"/>
        <v>139112730</v>
      </c>
      <c r="F21" s="75">
        <v>0</v>
      </c>
      <c r="G21" s="75">
        <v>69228446</v>
      </c>
      <c r="H21" s="393">
        <f>F21+G21</f>
        <v>69228446</v>
      </c>
      <c r="L21" s="498"/>
      <c r="M21" s="498"/>
      <c r="N21" s="498"/>
    </row>
    <row r="22" spans="1:14" s="73" customFormat="1">
      <c r="A22" s="70">
        <v>5.3</v>
      </c>
      <c r="B22" s="74" t="s">
        <v>294</v>
      </c>
      <c r="C22" s="76">
        <f>SUM(C23:C27)</f>
        <v>118246</v>
      </c>
      <c r="D22" s="76">
        <f t="shared" ref="D22" si="9">SUM(D23:D27)</f>
        <v>835661716</v>
      </c>
      <c r="E22" s="391">
        <f t="shared" si="2"/>
        <v>835779962</v>
      </c>
      <c r="F22" s="76">
        <f>SUM(F23:F27)</f>
        <v>87047</v>
      </c>
      <c r="G22" s="76">
        <f t="shared" ref="G22" si="10">SUM(G23:G27)</f>
        <v>198686622</v>
      </c>
      <c r="H22" s="393">
        <f t="shared" si="1"/>
        <v>198773669</v>
      </c>
      <c r="L22" s="498"/>
      <c r="M22" s="498"/>
      <c r="N22" s="498"/>
    </row>
    <row r="23" spans="1:14" s="73" customFormat="1">
      <c r="A23" s="70" t="s">
        <v>295</v>
      </c>
      <c r="B23" s="77" t="s">
        <v>296</v>
      </c>
      <c r="C23" s="75">
        <v>118246</v>
      </c>
      <c r="D23" s="75">
        <v>587707255</v>
      </c>
      <c r="E23" s="391">
        <f t="shared" si="2"/>
        <v>587825501</v>
      </c>
      <c r="F23" s="75">
        <v>87047</v>
      </c>
      <c r="G23" s="75">
        <v>138545854</v>
      </c>
      <c r="H23" s="393">
        <f t="shared" si="1"/>
        <v>138632901</v>
      </c>
      <c r="L23" s="498"/>
      <c r="M23" s="498"/>
      <c r="N23" s="498"/>
    </row>
    <row r="24" spans="1:14" s="73" customFormat="1">
      <c r="A24" s="70" t="s">
        <v>297</v>
      </c>
      <c r="B24" s="77" t="s">
        <v>298</v>
      </c>
      <c r="C24" s="75">
        <v>0</v>
      </c>
      <c r="D24" s="75">
        <v>184420765</v>
      </c>
      <c r="E24" s="391">
        <f t="shared" si="2"/>
        <v>184420765</v>
      </c>
      <c r="F24" s="75">
        <v>0</v>
      </c>
      <c r="G24" s="75">
        <v>39924804</v>
      </c>
      <c r="H24" s="393">
        <f t="shared" si="1"/>
        <v>39924804</v>
      </c>
      <c r="L24" s="498"/>
      <c r="M24" s="498"/>
      <c r="N24" s="498"/>
    </row>
    <row r="25" spans="1:14" s="73" customFormat="1">
      <c r="A25" s="70" t="s">
        <v>299</v>
      </c>
      <c r="B25" s="78" t="s">
        <v>300</v>
      </c>
      <c r="C25" s="75">
        <v>0</v>
      </c>
      <c r="D25" s="75">
        <v>18353943</v>
      </c>
      <c r="E25" s="391">
        <f t="shared" si="2"/>
        <v>18353943</v>
      </c>
      <c r="F25" s="75">
        <v>0</v>
      </c>
      <c r="G25" s="75">
        <v>8534512</v>
      </c>
      <c r="H25" s="393">
        <f t="shared" si="1"/>
        <v>8534512</v>
      </c>
      <c r="L25" s="498"/>
      <c r="M25" s="498"/>
      <c r="N25" s="498"/>
    </row>
    <row r="26" spans="1:14" s="73" customFormat="1">
      <c r="A26" s="70" t="s">
        <v>301</v>
      </c>
      <c r="B26" s="77" t="s">
        <v>302</v>
      </c>
      <c r="C26" s="75">
        <v>0</v>
      </c>
      <c r="D26" s="75">
        <v>34785913</v>
      </c>
      <c r="E26" s="391">
        <f t="shared" si="2"/>
        <v>34785913</v>
      </c>
      <c r="F26" s="75">
        <v>0</v>
      </c>
      <c r="G26" s="75">
        <v>7319403</v>
      </c>
      <c r="H26" s="393">
        <f t="shared" si="1"/>
        <v>7319403</v>
      </c>
      <c r="L26" s="498"/>
      <c r="M26" s="498"/>
      <c r="N26" s="498"/>
    </row>
    <row r="27" spans="1:14" s="73" customFormat="1">
      <c r="A27" s="70" t="s">
        <v>303</v>
      </c>
      <c r="B27" s="77" t="s">
        <v>304</v>
      </c>
      <c r="C27" s="75">
        <v>0</v>
      </c>
      <c r="D27" s="75">
        <v>10393840</v>
      </c>
      <c r="E27" s="391">
        <f t="shared" si="2"/>
        <v>10393840</v>
      </c>
      <c r="F27" s="75">
        <v>0</v>
      </c>
      <c r="G27" s="75">
        <v>4362049</v>
      </c>
      <c r="H27" s="393">
        <f t="shared" si="1"/>
        <v>4362049</v>
      </c>
      <c r="L27" s="498"/>
      <c r="M27" s="498"/>
      <c r="N27" s="498"/>
    </row>
    <row r="28" spans="1:14" s="73" customFormat="1">
      <c r="A28" s="70">
        <v>5.4</v>
      </c>
      <c r="B28" s="74" t="s">
        <v>305</v>
      </c>
      <c r="C28" s="75">
        <v>8489511</v>
      </c>
      <c r="D28" s="75">
        <v>156169345</v>
      </c>
      <c r="E28" s="391">
        <f t="shared" si="2"/>
        <v>164658856</v>
      </c>
      <c r="F28" s="75">
        <v>0</v>
      </c>
      <c r="G28" s="75">
        <v>138771242</v>
      </c>
      <c r="H28" s="393">
        <f t="shared" si="1"/>
        <v>138771242</v>
      </c>
      <c r="L28" s="498"/>
      <c r="M28" s="498"/>
      <c r="N28" s="498"/>
    </row>
    <row r="29" spans="1:14" s="73" customFormat="1">
      <c r="A29" s="70">
        <v>5.5</v>
      </c>
      <c r="B29" s="74" t="s">
        <v>306</v>
      </c>
      <c r="C29" s="75">
        <v>0</v>
      </c>
      <c r="D29" s="75">
        <v>51546900</v>
      </c>
      <c r="E29" s="391">
        <f t="shared" si="2"/>
        <v>51546900</v>
      </c>
      <c r="F29" s="75">
        <v>0</v>
      </c>
      <c r="G29" s="75">
        <v>0</v>
      </c>
      <c r="H29" s="393">
        <f t="shared" si="1"/>
        <v>0</v>
      </c>
      <c r="L29" s="498"/>
      <c r="M29" s="498"/>
      <c r="N29" s="498"/>
    </row>
    <row r="30" spans="1:14" s="73" customFormat="1">
      <c r="A30" s="70">
        <v>5.6</v>
      </c>
      <c r="B30" s="74" t="s">
        <v>307</v>
      </c>
      <c r="C30" s="75">
        <v>179134000</v>
      </c>
      <c r="D30" s="75">
        <v>163515903</v>
      </c>
      <c r="E30" s="391">
        <f t="shared" si="2"/>
        <v>342649903</v>
      </c>
      <c r="F30" s="75">
        <v>0</v>
      </c>
      <c r="G30" s="75">
        <v>0</v>
      </c>
      <c r="H30" s="393">
        <f t="shared" si="1"/>
        <v>0</v>
      </c>
      <c r="L30" s="498"/>
      <c r="M30" s="498"/>
      <c r="N30" s="498"/>
    </row>
    <row r="31" spans="1:14" s="73" customFormat="1">
      <c r="A31" s="70">
        <v>5.7</v>
      </c>
      <c r="B31" s="74" t="s">
        <v>308</v>
      </c>
      <c r="C31" s="75">
        <v>35000000</v>
      </c>
      <c r="D31" s="75">
        <v>165880840</v>
      </c>
      <c r="E31" s="391">
        <f t="shared" si="2"/>
        <v>200880840</v>
      </c>
      <c r="F31" s="75">
        <v>868952966</v>
      </c>
      <c r="G31" s="75">
        <v>249589367</v>
      </c>
      <c r="H31" s="393">
        <f t="shared" si="1"/>
        <v>1118542333</v>
      </c>
      <c r="L31" s="498"/>
      <c r="M31" s="498"/>
      <c r="N31" s="498"/>
    </row>
    <row r="32" spans="1:14" s="73" customFormat="1">
      <c r="A32" s="70">
        <v>6</v>
      </c>
      <c r="B32" s="71" t="s">
        <v>309</v>
      </c>
      <c r="C32" s="72">
        <f>SUM(C33:C39)</f>
        <v>102211273</v>
      </c>
      <c r="D32" s="72">
        <f>SUM(D33:D39)</f>
        <v>273340852</v>
      </c>
      <c r="E32" s="394">
        <f t="shared" si="2"/>
        <v>375552125</v>
      </c>
      <c r="F32" s="72">
        <f>SUM(F33:F39)</f>
        <v>174089800</v>
      </c>
      <c r="G32" s="72">
        <f>SUM(G33:G39)</f>
        <v>162729537</v>
      </c>
      <c r="H32" s="395">
        <f t="shared" si="1"/>
        <v>336819337</v>
      </c>
      <c r="L32" s="498"/>
      <c r="M32" s="498"/>
      <c r="N32" s="498"/>
    </row>
    <row r="33" spans="1:14" s="73" customFormat="1" ht="25.5">
      <c r="A33" s="70">
        <v>6.1</v>
      </c>
      <c r="B33" s="74" t="s">
        <v>373</v>
      </c>
      <c r="C33" s="75">
        <v>34458863</v>
      </c>
      <c r="D33" s="75">
        <v>144963985</v>
      </c>
      <c r="E33" s="391">
        <f t="shared" si="2"/>
        <v>179422848</v>
      </c>
      <c r="F33" s="75">
        <v>104426428</v>
      </c>
      <c r="G33" s="75">
        <v>52492605</v>
      </c>
      <c r="H33" s="393">
        <f t="shared" si="1"/>
        <v>156919033</v>
      </c>
      <c r="L33" s="498"/>
      <c r="M33" s="498"/>
      <c r="N33" s="498"/>
    </row>
    <row r="34" spans="1:14" s="73" customFormat="1" ht="25.5">
      <c r="A34" s="70">
        <v>6.2</v>
      </c>
      <c r="B34" s="74" t="s">
        <v>310</v>
      </c>
      <c r="C34" s="75">
        <v>67752410</v>
      </c>
      <c r="D34" s="75">
        <v>128376867</v>
      </c>
      <c r="E34" s="391">
        <f t="shared" si="2"/>
        <v>196129277</v>
      </c>
      <c r="F34" s="75">
        <v>69663372</v>
      </c>
      <c r="G34" s="75">
        <v>110236932</v>
      </c>
      <c r="H34" s="393">
        <f t="shared" si="1"/>
        <v>179900304</v>
      </c>
      <c r="L34" s="498"/>
      <c r="M34" s="498"/>
      <c r="N34" s="498"/>
    </row>
    <row r="35" spans="1:14" s="73" customFormat="1" ht="25.5">
      <c r="A35" s="70">
        <v>6.3</v>
      </c>
      <c r="B35" s="74" t="s">
        <v>311</v>
      </c>
      <c r="C35" s="75">
        <v>0</v>
      </c>
      <c r="D35" s="75">
        <v>0</v>
      </c>
      <c r="E35" s="391">
        <f t="shared" si="2"/>
        <v>0</v>
      </c>
      <c r="F35" s="75">
        <v>0</v>
      </c>
      <c r="G35" s="75">
        <v>0</v>
      </c>
      <c r="H35" s="393">
        <f t="shared" si="1"/>
        <v>0</v>
      </c>
      <c r="L35" s="498"/>
      <c r="M35" s="498"/>
      <c r="N35" s="498"/>
    </row>
    <row r="36" spans="1:14" s="73" customFormat="1" ht="15" customHeight="1">
      <c r="A36" s="70">
        <v>6.4</v>
      </c>
      <c r="B36" s="74" t="s">
        <v>312</v>
      </c>
      <c r="C36" s="75">
        <v>0</v>
      </c>
      <c r="D36" s="75">
        <v>0</v>
      </c>
      <c r="E36" s="391">
        <f t="shared" si="2"/>
        <v>0</v>
      </c>
      <c r="F36" s="75">
        <v>0</v>
      </c>
      <c r="G36" s="75">
        <v>0</v>
      </c>
      <c r="H36" s="393">
        <f t="shared" si="1"/>
        <v>0</v>
      </c>
      <c r="L36" s="498"/>
      <c r="M36" s="498"/>
      <c r="N36" s="498"/>
    </row>
    <row r="37" spans="1:14" s="73" customFormat="1" ht="14.25" customHeight="1">
      <c r="A37" s="70">
        <v>6.5</v>
      </c>
      <c r="B37" s="74" t="s">
        <v>313</v>
      </c>
      <c r="C37" s="75">
        <v>0</v>
      </c>
      <c r="D37" s="75">
        <v>0</v>
      </c>
      <c r="E37" s="391">
        <f t="shared" si="2"/>
        <v>0</v>
      </c>
      <c r="F37" s="75">
        <v>0</v>
      </c>
      <c r="G37" s="75">
        <v>0</v>
      </c>
      <c r="H37" s="393">
        <f t="shared" si="1"/>
        <v>0</v>
      </c>
      <c r="L37" s="498"/>
      <c r="M37" s="498"/>
      <c r="N37" s="498"/>
    </row>
    <row r="38" spans="1:14" s="73" customFormat="1" ht="25.5">
      <c r="A38" s="70">
        <v>6.6</v>
      </c>
      <c r="B38" s="74" t="s">
        <v>314</v>
      </c>
      <c r="C38" s="75">
        <v>0</v>
      </c>
      <c r="D38" s="75">
        <v>0</v>
      </c>
      <c r="E38" s="391">
        <f t="shared" si="2"/>
        <v>0</v>
      </c>
      <c r="F38" s="75">
        <v>0</v>
      </c>
      <c r="G38" s="75">
        <v>0</v>
      </c>
      <c r="H38" s="393">
        <f t="shared" si="1"/>
        <v>0</v>
      </c>
      <c r="L38" s="498"/>
      <c r="M38" s="498"/>
      <c r="N38" s="498"/>
    </row>
    <row r="39" spans="1:14" s="73" customFormat="1" ht="25.5">
      <c r="A39" s="70">
        <v>6.7</v>
      </c>
      <c r="B39" s="74" t="s">
        <v>315</v>
      </c>
      <c r="C39" s="75">
        <v>0</v>
      </c>
      <c r="D39" s="75">
        <v>0</v>
      </c>
      <c r="E39" s="391">
        <f t="shared" si="2"/>
        <v>0</v>
      </c>
      <c r="F39" s="75">
        <v>0</v>
      </c>
      <c r="G39" s="75">
        <v>0</v>
      </c>
      <c r="H39" s="393">
        <f t="shared" si="1"/>
        <v>0</v>
      </c>
      <c r="L39" s="498"/>
      <c r="M39" s="498"/>
      <c r="N39" s="498"/>
    </row>
    <row r="40" spans="1:14" s="73" customFormat="1" ht="15.75" customHeight="1">
      <c r="A40" s="70">
        <v>7</v>
      </c>
      <c r="B40" s="71" t="s">
        <v>316</v>
      </c>
      <c r="C40" s="72">
        <f>SUM(C41:C44)-C41-C42</f>
        <v>103475507.78999972</v>
      </c>
      <c r="D40" s="72">
        <f>SUM(D41:D44)-D41-D42</f>
        <v>1628658.1384589998</v>
      </c>
      <c r="E40" s="394">
        <f t="shared" si="2"/>
        <v>105104165.92845872</v>
      </c>
      <c r="F40" s="72">
        <f>SUM(F41:F44)-F41-F42</f>
        <v>32589285.729999997</v>
      </c>
      <c r="G40" s="72">
        <f>SUM(G41:G44)-G41-G42</f>
        <v>827234.3</v>
      </c>
      <c r="H40" s="395">
        <f t="shared" si="1"/>
        <v>33416520.029999997</v>
      </c>
      <c r="L40" s="498"/>
      <c r="M40" s="498"/>
      <c r="N40" s="498"/>
    </row>
    <row r="41" spans="1:14" s="73" customFormat="1" ht="25.5">
      <c r="A41" s="70">
        <v>7.1</v>
      </c>
      <c r="B41" s="74" t="s">
        <v>317</v>
      </c>
      <c r="C41" s="75">
        <v>34116785.0900001</v>
      </c>
      <c r="D41" s="75">
        <v>667127.42603099998</v>
      </c>
      <c r="E41" s="391">
        <f t="shared" si="2"/>
        <v>34783912.516031101</v>
      </c>
      <c r="F41" s="75">
        <v>110200.62</v>
      </c>
      <c r="G41" s="75">
        <v>2952.96</v>
      </c>
      <c r="H41" s="393">
        <f t="shared" si="1"/>
        <v>113153.58</v>
      </c>
      <c r="L41" s="498"/>
      <c r="M41" s="498"/>
      <c r="N41" s="498"/>
    </row>
    <row r="42" spans="1:14" s="73" customFormat="1" ht="25.5">
      <c r="A42" s="70">
        <v>7.2</v>
      </c>
      <c r="B42" s="74" t="s">
        <v>318</v>
      </c>
      <c r="C42" s="75">
        <v>0</v>
      </c>
      <c r="D42" s="75">
        <v>0</v>
      </c>
      <c r="E42" s="391">
        <f t="shared" si="2"/>
        <v>0</v>
      </c>
      <c r="F42" s="75">
        <v>0</v>
      </c>
      <c r="G42" s="75">
        <v>0</v>
      </c>
      <c r="H42" s="393">
        <f t="shared" si="1"/>
        <v>0</v>
      </c>
      <c r="L42" s="498"/>
      <c r="M42" s="498"/>
      <c r="N42" s="498"/>
    </row>
    <row r="43" spans="1:14" s="73" customFormat="1" ht="25.5">
      <c r="A43" s="70">
        <v>7.3</v>
      </c>
      <c r="B43" s="74" t="s">
        <v>319</v>
      </c>
      <c r="C43" s="75">
        <v>103475507.78999972</v>
      </c>
      <c r="D43" s="75">
        <v>1628658.138459</v>
      </c>
      <c r="E43" s="391">
        <f t="shared" si="2"/>
        <v>105104165.92845872</v>
      </c>
      <c r="F43" s="75">
        <v>32589285.729999997</v>
      </c>
      <c r="G43" s="75">
        <v>827234.3</v>
      </c>
      <c r="H43" s="393">
        <f t="shared" si="1"/>
        <v>33416520.029999997</v>
      </c>
      <c r="L43" s="498"/>
      <c r="M43" s="498"/>
      <c r="N43" s="498"/>
    </row>
    <row r="44" spans="1:14" s="73" customFormat="1" ht="25.5">
      <c r="A44" s="70">
        <v>7.4</v>
      </c>
      <c r="B44" s="74" t="s">
        <v>320</v>
      </c>
      <c r="C44" s="75">
        <v>0</v>
      </c>
      <c r="D44" s="75">
        <v>0</v>
      </c>
      <c r="E44" s="391">
        <f t="shared" si="2"/>
        <v>0</v>
      </c>
      <c r="F44" s="75">
        <v>0</v>
      </c>
      <c r="G44" s="75">
        <v>0</v>
      </c>
      <c r="H44" s="393">
        <f t="shared" si="1"/>
        <v>0</v>
      </c>
      <c r="L44" s="498"/>
      <c r="M44" s="498"/>
      <c r="N44" s="498"/>
    </row>
    <row r="45" spans="1:14" s="73" customFormat="1">
      <c r="A45" s="70">
        <v>8</v>
      </c>
      <c r="B45" s="71" t="s">
        <v>321</v>
      </c>
      <c r="C45" s="72">
        <f>SUM(C46:C52)</f>
        <v>4682750.4317952069</v>
      </c>
      <c r="D45" s="72">
        <f t="shared" ref="D45" si="11">SUM(D46:D52)</f>
        <v>48818084.276600398</v>
      </c>
      <c r="E45" s="394">
        <f t="shared" si="2"/>
        <v>53500834.708395608</v>
      </c>
      <c r="F45" s="72">
        <f t="shared" ref="F45:G45" si="12">SUM(F46:F52)</f>
        <v>9789945.7400000002</v>
      </c>
      <c r="G45" s="72">
        <f t="shared" si="12"/>
        <v>32578673.640000001</v>
      </c>
      <c r="H45" s="395">
        <f t="shared" si="1"/>
        <v>42368619.380000003</v>
      </c>
      <c r="L45" s="498"/>
      <c r="M45" s="498"/>
      <c r="N45" s="498"/>
    </row>
    <row r="46" spans="1:14" s="73" customFormat="1">
      <c r="A46" s="70">
        <v>8.1</v>
      </c>
      <c r="B46" s="74" t="s">
        <v>322</v>
      </c>
      <c r="C46" s="75">
        <v>0</v>
      </c>
      <c r="D46" s="75">
        <v>0</v>
      </c>
      <c r="E46" s="391">
        <f t="shared" si="2"/>
        <v>0</v>
      </c>
      <c r="F46" s="75">
        <v>0</v>
      </c>
      <c r="G46" s="75">
        <v>0</v>
      </c>
      <c r="H46" s="393">
        <f t="shared" si="1"/>
        <v>0</v>
      </c>
      <c r="L46" s="498"/>
      <c r="M46" s="498"/>
      <c r="N46" s="498"/>
    </row>
    <row r="47" spans="1:14" s="73" customFormat="1">
      <c r="A47" s="70">
        <v>8.1999999999999993</v>
      </c>
      <c r="B47" s="74" t="s">
        <v>323</v>
      </c>
      <c r="C47" s="75">
        <v>1877218.6834488446</v>
      </c>
      <c r="D47" s="75">
        <v>8966980.3061975986</v>
      </c>
      <c r="E47" s="391">
        <f t="shared" si="2"/>
        <v>10844198.989646442</v>
      </c>
      <c r="F47" s="75">
        <v>2508678.69</v>
      </c>
      <c r="G47" s="75">
        <v>6446924.4000000004</v>
      </c>
      <c r="H47" s="393">
        <f t="shared" si="1"/>
        <v>8955603.0899999999</v>
      </c>
      <c r="L47" s="498"/>
      <c r="M47" s="498"/>
      <c r="N47" s="498"/>
    </row>
    <row r="48" spans="1:14" s="73" customFormat="1">
      <c r="A48" s="70">
        <v>8.3000000000000007</v>
      </c>
      <c r="B48" s="74" t="s">
        <v>324</v>
      </c>
      <c r="C48" s="75">
        <v>636916.24834636203</v>
      </c>
      <c r="D48" s="75">
        <v>8049403.546849601</v>
      </c>
      <c r="E48" s="391">
        <f t="shared" si="2"/>
        <v>8686319.7951959632</v>
      </c>
      <c r="F48" s="75">
        <v>1745188.55</v>
      </c>
      <c r="G48" s="75">
        <v>6176158.1900000004</v>
      </c>
      <c r="H48" s="393">
        <f t="shared" si="1"/>
        <v>7921346.7400000002</v>
      </c>
      <c r="L48" s="498"/>
      <c r="M48" s="498"/>
      <c r="N48" s="498"/>
    </row>
    <row r="49" spans="1:14" s="73" customFormat="1">
      <c r="A49" s="70">
        <v>8.4</v>
      </c>
      <c r="B49" s="74" t="s">
        <v>325</v>
      </c>
      <c r="C49" s="75">
        <v>487775</v>
      </c>
      <c r="D49" s="75">
        <v>7153104.8533856012</v>
      </c>
      <c r="E49" s="391">
        <f t="shared" si="2"/>
        <v>7640879.8533856012</v>
      </c>
      <c r="F49" s="75">
        <v>1139232</v>
      </c>
      <c r="G49" s="75">
        <v>5241430.09</v>
      </c>
      <c r="H49" s="393">
        <f t="shared" si="1"/>
        <v>6380662.0899999999</v>
      </c>
      <c r="L49" s="498"/>
      <c r="M49" s="498"/>
      <c r="N49" s="498"/>
    </row>
    <row r="50" spans="1:14" s="73" customFormat="1">
      <c r="A50" s="70">
        <v>8.5</v>
      </c>
      <c r="B50" s="74" t="s">
        <v>326</v>
      </c>
      <c r="C50" s="75">
        <v>427464</v>
      </c>
      <c r="D50" s="75">
        <v>6316760.1539536007</v>
      </c>
      <c r="E50" s="391">
        <f t="shared" si="2"/>
        <v>6744224.1539536007</v>
      </c>
      <c r="F50" s="75">
        <v>1068533</v>
      </c>
      <c r="G50" s="75">
        <v>4538611.78</v>
      </c>
      <c r="H50" s="393">
        <f t="shared" si="1"/>
        <v>5607144.7800000003</v>
      </c>
      <c r="L50" s="498"/>
      <c r="M50" s="498"/>
      <c r="N50" s="498"/>
    </row>
    <row r="51" spans="1:14" s="73" customFormat="1">
      <c r="A51" s="70">
        <v>8.6</v>
      </c>
      <c r="B51" s="74" t="s">
        <v>327</v>
      </c>
      <c r="C51" s="75">
        <v>339114</v>
      </c>
      <c r="D51" s="75">
        <v>4932349.3212139998</v>
      </c>
      <c r="E51" s="391">
        <f t="shared" si="2"/>
        <v>5271463.3212139998</v>
      </c>
      <c r="F51" s="75">
        <v>990374</v>
      </c>
      <c r="G51" s="75">
        <v>3649059.01</v>
      </c>
      <c r="H51" s="393">
        <f t="shared" si="1"/>
        <v>4639433.01</v>
      </c>
      <c r="L51" s="498"/>
      <c r="M51" s="498"/>
      <c r="N51" s="498"/>
    </row>
    <row r="52" spans="1:14" s="73" customFormat="1">
      <c r="A52" s="70">
        <v>8.6999999999999993</v>
      </c>
      <c r="B52" s="74" t="s">
        <v>328</v>
      </c>
      <c r="C52" s="75">
        <v>914262.5</v>
      </c>
      <c r="D52" s="75">
        <v>13399486.095000001</v>
      </c>
      <c r="E52" s="391">
        <f t="shared" si="2"/>
        <v>14313748.595000001</v>
      </c>
      <c r="F52" s="75">
        <v>2337939.5</v>
      </c>
      <c r="G52" s="75">
        <v>6526490.1699999999</v>
      </c>
      <c r="H52" s="393">
        <f t="shared" si="1"/>
        <v>8864429.6699999999</v>
      </c>
      <c r="L52" s="498"/>
      <c r="M52" s="498"/>
      <c r="N52" s="498"/>
    </row>
    <row r="53" spans="1:14" s="73" customFormat="1" ht="16.5" customHeight="1" thickBot="1">
      <c r="A53" s="79">
        <v>9</v>
      </c>
      <c r="B53" s="80" t="s">
        <v>329</v>
      </c>
      <c r="C53" s="81">
        <v>2522776.5499999998</v>
      </c>
      <c r="D53" s="81">
        <v>5890479.1668189997</v>
      </c>
      <c r="E53" s="81">
        <f t="shared" si="2"/>
        <v>8413255.7168189995</v>
      </c>
      <c r="F53" s="81">
        <v>122669.00476190477</v>
      </c>
      <c r="G53" s="81">
        <v>963230.37501200009</v>
      </c>
      <c r="H53" s="402">
        <f t="shared" si="1"/>
        <v>1085899.3797739048</v>
      </c>
      <c r="L53" s="498"/>
      <c r="M53" s="498"/>
      <c r="N53" s="498"/>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D21" sqref="D21"/>
    </sheetView>
  </sheetViews>
  <sheetFormatPr defaultColWidth="9.140625" defaultRowHeight="12.75"/>
  <cols>
    <col min="1" max="1" width="9.5703125" style="63" bestFit="1" customWidth="1"/>
    <col min="2" max="2" width="90.140625" style="63" customWidth="1"/>
    <col min="3" max="4" width="13.28515625" style="63" bestFit="1" customWidth="1"/>
    <col min="5" max="11" width="9.7109375" style="131" customWidth="1"/>
    <col min="12" max="16384" width="9.140625" style="131"/>
  </cols>
  <sheetData>
    <row r="1" spans="1:8">
      <c r="A1" s="82" t="s">
        <v>191</v>
      </c>
      <c r="B1" s="83" t="str">
        <f>Info!C2</f>
        <v>სს ”ლიბერთი ბანკი”</v>
      </c>
      <c r="C1" s="83"/>
    </row>
    <row r="2" spans="1:8">
      <c r="A2" s="82" t="s">
        <v>192</v>
      </c>
      <c r="B2" s="84">
        <f>'1. key ratios'!B2</f>
        <v>43646</v>
      </c>
      <c r="C2" s="85"/>
      <c r="D2" s="86"/>
      <c r="E2" s="134"/>
      <c r="F2" s="134"/>
      <c r="G2" s="134"/>
      <c r="H2" s="134"/>
    </row>
    <row r="3" spans="1:8">
      <c r="A3" s="82"/>
      <c r="B3" s="83"/>
      <c r="C3" s="85"/>
      <c r="D3" s="86"/>
      <c r="E3" s="134"/>
      <c r="F3" s="134"/>
      <c r="G3" s="134"/>
      <c r="H3" s="134"/>
    </row>
    <row r="4" spans="1:8" ht="15" customHeight="1" thickBot="1">
      <c r="A4" s="135" t="s">
        <v>336</v>
      </c>
      <c r="B4" s="136" t="s">
        <v>190</v>
      </c>
      <c r="C4" s="135"/>
      <c r="D4" s="143" t="s">
        <v>95</v>
      </c>
    </row>
    <row r="5" spans="1:8" ht="15" customHeight="1">
      <c r="A5" s="137" t="s">
        <v>27</v>
      </c>
      <c r="B5" s="138"/>
      <c r="C5" s="144" t="s">
        <v>514</v>
      </c>
      <c r="D5" s="145" t="s">
        <v>513</v>
      </c>
    </row>
    <row r="6" spans="1:8" ht="15" customHeight="1">
      <c r="A6" s="146">
        <v>1</v>
      </c>
      <c r="B6" s="147" t="s">
        <v>195</v>
      </c>
      <c r="C6" s="148">
        <f>C7+C9+C10</f>
        <v>1201461251.9695973</v>
      </c>
      <c r="D6" s="149">
        <f>D7+D9+D10</f>
        <v>1178422418.01281</v>
      </c>
    </row>
    <row r="7" spans="1:8" ht="15" customHeight="1">
      <c r="A7" s="146">
        <v>1.1000000000000001</v>
      </c>
      <c r="B7" s="139" t="s">
        <v>22</v>
      </c>
      <c r="C7" s="413">
        <v>1175812531.2468283</v>
      </c>
      <c r="D7" s="414">
        <v>1150761040.8457832</v>
      </c>
    </row>
    <row r="8" spans="1:8" ht="25.5">
      <c r="A8" s="146" t="s">
        <v>255</v>
      </c>
      <c r="B8" s="140" t="s">
        <v>330</v>
      </c>
      <c r="C8" s="413">
        <v>0</v>
      </c>
      <c r="D8" s="414">
        <v>0</v>
      </c>
    </row>
    <row r="9" spans="1:8" ht="15" customHeight="1">
      <c r="A9" s="146">
        <v>1.2</v>
      </c>
      <c r="B9" s="139" t="s">
        <v>23</v>
      </c>
      <c r="C9" s="413">
        <v>14520080.088169096</v>
      </c>
      <c r="D9" s="414">
        <v>13515049.31674993</v>
      </c>
    </row>
    <row r="10" spans="1:8" ht="15" customHeight="1">
      <c r="A10" s="146">
        <v>1.3</v>
      </c>
      <c r="B10" s="150" t="s">
        <v>78</v>
      </c>
      <c r="C10" s="415">
        <v>11128640.6346</v>
      </c>
      <c r="D10" s="414">
        <v>14146327.850276802</v>
      </c>
    </row>
    <row r="11" spans="1:8" ht="15" customHeight="1">
      <c r="A11" s="146">
        <v>2</v>
      </c>
      <c r="B11" s="147" t="s">
        <v>196</v>
      </c>
      <c r="C11" s="413">
        <v>9449973.6616101414</v>
      </c>
      <c r="D11" s="414">
        <v>1674924.1086455577</v>
      </c>
    </row>
    <row r="12" spans="1:8" ht="15" customHeight="1">
      <c r="A12" s="151">
        <v>3</v>
      </c>
      <c r="B12" s="152" t="s">
        <v>194</v>
      </c>
      <c r="C12" s="415">
        <v>388865664.99999994</v>
      </c>
      <c r="D12" s="416">
        <v>388865664.99999994</v>
      </c>
    </row>
    <row r="13" spans="1:8" ht="15" customHeight="1" thickBot="1">
      <c r="A13" s="153">
        <v>4</v>
      </c>
      <c r="B13" s="154" t="s">
        <v>256</v>
      </c>
      <c r="C13" s="494">
        <f>C6+C11+C12</f>
        <v>1599776890.6312075</v>
      </c>
      <c r="D13" s="493">
        <f>D6+D11+D12</f>
        <v>1568963007.1214554</v>
      </c>
    </row>
    <row r="14" spans="1:8">
      <c r="B14" s="141"/>
    </row>
    <row r="15" spans="1:8">
      <c r="B15" s="142"/>
    </row>
    <row r="16" spans="1:8">
      <c r="B16" s="142"/>
    </row>
    <row r="17" spans="2:2">
      <c r="B17" s="142"/>
    </row>
    <row r="18" spans="2:2">
      <c r="B18" s="142"/>
    </row>
  </sheetData>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9"/>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H28" sqref="H28"/>
    </sheetView>
  </sheetViews>
  <sheetFormatPr defaultRowHeight="15"/>
  <cols>
    <col min="1" max="1" width="10.5703125" style="63" customWidth="1"/>
    <col min="2" max="2" width="81.5703125" style="63" customWidth="1"/>
    <col min="3" max="3" width="14.28515625" style="63" customWidth="1"/>
    <col min="4" max="16384" width="9.140625" style="91"/>
  </cols>
  <sheetData>
    <row r="1" spans="1:3">
      <c r="A1" s="63" t="s">
        <v>191</v>
      </c>
      <c r="B1" s="63" t="str">
        <f>Info!C2</f>
        <v>სს ”ლიბერთი ბანკი”</v>
      </c>
    </row>
    <row r="2" spans="1:3">
      <c r="A2" s="63" t="s">
        <v>192</v>
      </c>
      <c r="B2" s="64">
        <f>'1. key ratios'!B2</f>
        <v>43646</v>
      </c>
    </row>
    <row r="4" spans="1:3" ht="18.75" customHeight="1" thickBot="1">
      <c r="A4" s="157" t="s">
        <v>337</v>
      </c>
      <c r="B4" s="158" t="s">
        <v>151</v>
      </c>
      <c r="C4" s="159"/>
    </row>
    <row r="5" spans="1:3">
      <c r="A5" s="160"/>
      <c r="B5" s="516" t="s">
        <v>152</v>
      </c>
      <c r="C5" s="517"/>
    </row>
    <row r="6" spans="1:3">
      <c r="A6" s="161">
        <v>1</v>
      </c>
      <c r="B6" s="162" t="s">
        <v>487</v>
      </c>
      <c r="C6" s="155"/>
    </row>
    <row r="7" spans="1:3">
      <c r="A7" s="161">
        <v>2</v>
      </c>
      <c r="B7" s="162" t="s">
        <v>489</v>
      </c>
      <c r="C7" s="155"/>
    </row>
    <row r="8" spans="1:3">
      <c r="A8" s="161">
        <v>3</v>
      </c>
      <c r="B8" s="162" t="s">
        <v>510</v>
      </c>
      <c r="C8" s="155"/>
    </row>
    <row r="9" spans="1:3">
      <c r="A9" s="163">
        <v>4</v>
      </c>
      <c r="B9" s="497" t="s">
        <v>515</v>
      </c>
      <c r="C9" s="155"/>
    </row>
    <row r="10" spans="1:3">
      <c r="A10" s="163"/>
      <c r="B10" s="518"/>
      <c r="C10" s="519"/>
    </row>
    <row r="11" spans="1:3">
      <c r="A11" s="163"/>
      <c r="B11" s="520" t="s">
        <v>153</v>
      </c>
      <c r="C11" s="521"/>
    </row>
    <row r="12" spans="1:3">
      <c r="A12" s="161">
        <v>1</v>
      </c>
      <c r="B12" s="162" t="s">
        <v>490</v>
      </c>
      <c r="C12" s="165"/>
    </row>
    <row r="13" spans="1:3">
      <c r="A13" s="161">
        <v>2</v>
      </c>
      <c r="B13" s="162" t="s">
        <v>491</v>
      </c>
      <c r="C13" s="165"/>
    </row>
    <row r="14" spans="1:3">
      <c r="A14" s="161">
        <v>3</v>
      </c>
      <c r="B14" s="162" t="s">
        <v>492</v>
      </c>
      <c r="C14" s="165"/>
    </row>
    <row r="15" spans="1:3">
      <c r="A15" s="161">
        <v>4</v>
      </c>
      <c r="B15" s="162" t="s">
        <v>493</v>
      </c>
      <c r="C15" s="165"/>
    </row>
    <row r="16" spans="1:3">
      <c r="A16" s="161"/>
      <c r="B16" s="162"/>
      <c r="C16" s="165"/>
    </row>
    <row r="17" spans="1:3" ht="15.75" customHeight="1">
      <c r="A17" s="163"/>
      <c r="B17" s="164"/>
      <c r="C17" s="166"/>
    </row>
    <row r="18" spans="1:3" ht="30" customHeight="1">
      <c r="A18" s="163"/>
      <c r="B18" s="522" t="s">
        <v>154</v>
      </c>
      <c r="C18" s="523"/>
    </row>
    <row r="19" spans="1:3">
      <c r="A19" s="161">
        <v>1</v>
      </c>
      <c r="B19" s="162" t="s">
        <v>494</v>
      </c>
      <c r="C19" s="495">
        <v>0.7500048949787449</v>
      </c>
    </row>
    <row r="20" spans="1:3">
      <c r="A20" s="161">
        <v>2</v>
      </c>
      <c r="B20" s="162" t="s">
        <v>495</v>
      </c>
      <c r="C20" s="495">
        <v>0.18011365100748714</v>
      </c>
    </row>
    <row r="21" spans="1:3" ht="14.25" customHeight="1">
      <c r="A21" s="161">
        <v>3</v>
      </c>
      <c r="B21" s="162" t="s">
        <v>496</v>
      </c>
      <c r="C21" s="495">
        <v>4.2484109541502751E-2</v>
      </c>
    </row>
    <row r="22" spans="1:3" ht="14.25" customHeight="1">
      <c r="A22" s="161">
        <v>4</v>
      </c>
      <c r="B22" s="167" t="s">
        <v>497</v>
      </c>
      <c r="C22" s="495">
        <v>1.2089723139821727E-2</v>
      </c>
    </row>
    <row r="23" spans="1:3" ht="14.25" customHeight="1">
      <c r="A23" s="161">
        <v>5</v>
      </c>
      <c r="B23" s="162" t="s">
        <v>498</v>
      </c>
      <c r="C23" s="495">
        <v>1.5307621332443538E-2</v>
      </c>
    </row>
    <row r="24" spans="1:3" ht="15.75" customHeight="1">
      <c r="A24" s="163"/>
      <c r="B24" s="164"/>
      <c r="C24" s="155"/>
    </row>
    <row r="25" spans="1:3" ht="29.25" customHeight="1">
      <c r="A25" s="163"/>
      <c r="B25" s="522" t="s">
        <v>277</v>
      </c>
      <c r="C25" s="523"/>
    </row>
    <row r="26" spans="1:3">
      <c r="A26" s="161">
        <v>1</v>
      </c>
      <c r="B26" s="162" t="s">
        <v>487</v>
      </c>
      <c r="C26" s="495">
        <v>0.25005163198591351</v>
      </c>
    </row>
    <row r="27" spans="1:3">
      <c r="A27" s="168">
        <v>2</v>
      </c>
      <c r="B27" s="169" t="s">
        <v>499</v>
      </c>
      <c r="C27" s="496">
        <v>0.24997663149641566</v>
      </c>
    </row>
    <row r="28" spans="1:3">
      <c r="A28" s="168">
        <v>3</v>
      </c>
      <c r="B28" s="169" t="s">
        <v>500</v>
      </c>
      <c r="C28" s="496">
        <v>0.24997663149641566</v>
      </c>
    </row>
    <row r="29" spans="1:3" ht="15.75" thickBot="1">
      <c r="A29" s="170"/>
      <c r="B29" s="171"/>
      <c r="C29" s="156"/>
    </row>
  </sheetData>
  <mergeCells count="5">
    <mergeCell ref="B5:C5"/>
    <mergeCell ref="B10:C10"/>
    <mergeCell ref="B11:C11"/>
    <mergeCell ref="B25:C25"/>
    <mergeCell ref="B18:C18"/>
  </mergeCell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J15" sqref="J15"/>
    </sheetView>
  </sheetViews>
  <sheetFormatPr defaultRowHeight="15"/>
  <cols>
    <col min="1" max="1" width="9.5703125" style="63" bestFit="1" customWidth="1"/>
    <col min="2" max="2" width="47.5703125" style="63" customWidth="1"/>
    <col min="3" max="3" width="28" style="63" customWidth="1"/>
    <col min="4" max="4" width="22.42578125" style="63" customWidth="1"/>
    <col min="5" max="5" width="18.85546875" style="63" customWidth="1"/>
    <col min="6" max="6" width="12" style="91" bestFit="1" customWidth="1"/>
    <col min="7" max="7" width="12.5703125" style="91" bestFit="1" customWidth="1"/>
    <col min="8" max="16384" width="9.140625" style="91"/>
  </cols>
  <sheetData>
    <row r="1" spans="1:7">
      <c r="A1" s="82" t="s">
        <v>191</v>
      </c>
      <c r="B1" s="83" t="str">
        <f>Info!C2</f>
        <v>სს ”ლიბერთი ბანკი”</v>
      </c>
    </row>
    <row r="2" spans="1:7" s="213" customFormat="1" ht="15.75" customHeight="1">
      <c r="A2" s="213" t="s">
        <v>192</v>
      </c>
      <c r="B2" s="214">
        <f>'1. key ratios'!B2</f>
        <v>43646</v>
      </c>
    </row>
    <row r="3" spans="1:7" s="213" customFormat="1" ht="15.75" customHeight="1"/>
    <row r="4" spans="1:7" s="213" customFormat="1" ht="15.75" customHeight="1" thickBot="1">
      <c r="A4" s="241" t="s">
        <v>338</v>
      </c>
      <c r="B4" s="242" t="s">
        <v>266</v>
      </c>
      <c r="C4" s="243"/>
      <c r="D4" s="243"/>
      <c r="E4" s="244" t="s">
        <v>95</v>
      </c>
    </row>
    <row r="5" spans="1:7" s="249" customFormat="1" ht="17.45" customHeight="1">
      <c r="A5" s="245"/>
      <c r="B5" s="246"/>
      <c r="C5" s="247" t="s">
        <v>0</v>
      </c>
      <c r="D5" s="247" t="s">
        <v>1</v>
      </c>
      <c r="E5" s="248" t="s">
        <v>2</v>
      </c>
    </row>
    <row r="6" spans="1:7" s="105" customFormat="1" ht="14.45" customHeight="1">
      <c r="A6" s="250"/>
      <c r="B6" s="524" t="s">
        <v>234</v>
      </c>
      <c r="C6" s="524" t="s">
        <v>233</v>
      </c>
      <c r="D6" s="525" t="s">
        <v>232</v>
      </c>
      <c r="E6" s="526"/>
      <c r="G6" s="91"/>
    </row>
    <row r="7" spans="1:7" s="105" customFormat="1" ht="99.6" customHeight="1">
      <c r="A7" s="250"/>
      <c r="B7" s="524"/>
      <c r="C7" s="524"/>
      <c r="D7" s="251" t="s">
        <v>231</v>
      </c>
      <c r="E7" s="252" t="s">
        <v>401</v>
      </c>
      <c r="G7" s="91"/>
    </row>
    <row r="8" spans="1:7">
      <c r="A8" s="253">
        <v>1</v>
      </c>
      <c r="B8" s="254" t="s">
        <v>156</v>
      </c>
      <c r="C8" s="255">
        <v>194677353</v>
      </c>
      <c r="D8" s="255">
        <v>0</v>
      </c>
      <c r="E8" s="492">
        <f>C8-D8</f>
        <v>194677353</v>
      </c>
    </row>
    <row r="9" spans="1:7">
      <c r="A9" s="253">
        <v>2</v>
      </c>
      <c r="B9" s="254" t="s">
        <v>157</v>
      </c>
      <c r="C9" s="255">
        <v>146969968</v>
      </c>
      <c r="D9" s="255">
        <v>0</v>
      </c>
      <c r="E9" s="492">
        <f t="shared" ref="E9:E20" si="0">C9-D9</f>
        <v>146969968</v>
      </c>
    </row>
    <row r="10" spans="1:7">
      <c r="A10" s="253">
        <v>3</v>
      </c>
      <c r="B10" s="254" t="s">
        <v>230</v>
      </c>
      <c r="C10" s="255">
        <v>56858545</v>
      </c>
      <c r="D10" s="255">
        <v>0</v>
      </c>
      <c r="E10" s="492">
        <f t="shared" si="0"/>
        <v>56858545</v>
      </c>
    </row>
    <row r="11" spans="1:7" ht="25.5">
      <c r="A11" s="253">
        <v>4</v>
      </c>
      <c r="B11" s="254" t="s">
        <v>187</v>
      </c>
      <c r="C11" s="255">
        <v>0</v>
      </c>
      <c r="D11" s="255">
        <v>0</v>
      </c>
      <c r="E11" s="492">
        <f t="shared" si="0"/>
        <v>0</v>
      </c>
    </row>
    <row r="12" spans="1:7">
      <c r="A12" s="253">
        <v>5</v>
      </c>
      <c r="B12" s="254" t="s">
        <v>159</v>
      </c>
      <c r="C12" s="255">
        <v>139376687</v>
      </c>
      <c r="D12" s="255">
        <v>0</v>
      </c>
      <c r="E12" s="492">
        <f t="shared" si="0"/>
        <v>139376687</v>
      </c>
    </row>
    <row r="13" spans="1:7">
      <c r="A13" s="253">
        <v>6.1</v>
      </c>
      <c r="B13" s="254" t="s">
        <v>160</v>
      </c>
      <c r="C13" s="256">
        <v>1245420113.9902253</v>
      </c>
      <c r="D13" s="255">
        <v>0</v>
      </c>
      <c r="E13" s="492">
        <f t="shared" si="0"/>
        <v>1245420113.9902253</v>
      </c>
    </row>
    <row r="14" spans="1:7">
      <c r="A14" s="253">
        <v>6.2</v>
      </c>
      <c r="B14" s="257" t="s">
        <v>161</v>
      </c>
      <c r="C14" s="256">
        <v>-83773604.299201548</v>
      </c>
      <c r="D14" s="255">
        <v>0</v>
      </c>
      <c r="E14" s="492">
        <f t="shared" si="0"/>
        <v>-83773604.299201548</v>
      </c>
    </row>
    <row r="15" spans="1:7">
      <c r="A15" s="253">
        <v>6</v>
      </c>
      <c r="B15" s="254" t="s">
        <v>229</v>
      </c>
      <c r="C15" s="255">
        <v>1161646509.6910236</v>
      </c>
      <c r="D15" s="255">
        <v>0</v>
      </c>
      <c r="E15" s="492">
        <f t="shared" si="0"/>
        <v>1161646509.6910236</v>
      </c>
    </row>
    <row r="16" spans="1:7" ht="25.5">
      <c r="A16" s="253">
        <v>7</v>
      </c>
      <c r="B16" s="254" t="s">
        <v>163</v>
      </c>
      <c r="C16" s="255">
        <v>17158290</v>
      </c>
      <c r="D16" s="255">
        <v>0</v>
      </c>
      <c r="E16" s="492">
        <f t="shared" si="0"/>
        <v>17158290</v>
      </c>
    </row>
    <row r="17" spans="1:7">
      <c r="A17" s="253">
        <v>8</v>
      </c>
      <c r="B17" s="254" t="s">
        <v>164</v>
      </c>
      <c r="C17" s="255">
        <v>59635</v>
      </c>
      <c r="D17" s="255">
        <v>0</v>
      </c>
      <c r="E17" s="492">
        <f t="shared" si="0"/>
        <v>59635</v>
      </c>
      <c r="F17" s="258"/>
      <c r="G17" s="258"/>
    </row>
    <row r="18" spans="1:7">
      <c r="A18" s="253">
        <v>9</v>
      </c>
      <c r="B18" s="254" t="s">
        <v>165</v>
      </c>
      <c r="C18" s="255">
        <v>146888</v>
      </c>
      <c r="D18" s="255">
        <v>146888</v>
      </c>
      <c r="E18" s="492">
        <f t="shared" si="0"/>
        <v>0</v>
      </c>
      <c r="G18" s="258"/>
    </row>
    <row r="19" spans="1:7" ht="25.5">
      <c r="A19" s="253">
        <v>10</v>
      </c>
      <c r="B19" s="254" t="s">
        <v>166</v>
      </c>
      <c r="C19" s="255">
        <v>183565261</v>
      </c>
      <c r="D19" s="255">
        <v>41850639.370000005</v>
      </c>
      <c r="E19" s="492">
        <f t="shared" si="0"/>
        <v>141714621.63</v>
      </c>
      <c r="G19" s="258"/>
    </row>
    <row r="20" spans="1:7">
      <c r="A20" s="253">
        <v>11</v>
      </c>
      <c r="B20" s="254" t="s">
        <v>167</v>
      </c>
      <c r="C20" s="255">
        <v>96097278</v>
      </c>
      <c r="D20" s="255">
        <v>0</v>
      </c>
      <c r="E20" s="492">
        <f t="shared" si="0"/>
        <v>96097278</v>
      </c>
    </row>
    <row r="21" spans="1:7" ht="45.75" customHeight="1" thickBot="1">
      <c r="A21" s="259"/>
      <c r="B21" s="260" t="s">
        <v>374</v>
      </c>
      <c r="C21" s="261">
        <f>SUM(C8:C12, C15:C20)</f>
        <v>1996556414.6910236</v>
      </c>
      <c r="D21" s="261">
        <f>SUM(D8:D12, D15:D20)</f>
        <v>41997527.370000005</v>
      </c>
      <c r="E21" s="262">
        <f>SUM(E8:E12, E15:E20)</f>
        <v>1954558887.3210235</v>
      </c>
    </row>
    <row r="22" spans="1:7">
      <c r="A22" s="91"/>
      <c r="B22" s="91"/>
      <c r="C22" s="91"/>
      <c r="D22" s="91"/>
      <c r="E22" s="91"/>
    </row>
    <row r="23" spans="1:7">
      <c r="A23" s="91"/>
      <c r="B23" s="91"/>
      <c r="C23" s="91"/>
      <c r="D23" s="91"/>
      <c r="E23" s="91"/>
    </row>
    <row r="25" spans="1:7" s="63" customFormat="1">
      <c r="B25" s="263"/>
      <c r="F25" s="91"/>
      <c r="G25" s="91"/>
    </row>
    <row r="26" spans="1:7" s="63" customFormat="1">
      <c r="B26" s="263"/>
      <c r="F26" s="91"/>
      <c r="G26" s="91"/>
    </row>
    <row r="27" spans="1:7" s="63" customFormat="1">
      <c r="B27" s="263"/>
      <c r="F27" s="91"/>
      <c r="G27" s="91"/>
    </row>
    <row r="28" spans="1:7" s="63" customFormat="1">
      <c r="B28" s="263"/>
      <c r="F28" s="91"/>
      <c r="G28" s="91"/>
    </row>
    <row r="29" spans="1:7" s="63" customFormat="1">
      <c r="B29" s="263"/>
      <c r="F29" s="91"/>
      <c r="G29" s="91"/>
    </row>
    <row r="30" spans="1:7" s="63" customFormat="1">
      <c r="B30" s="263"/>
      <c r="F30" s="91"/>
      <c r="G30" s="91"/>
    </row>
    <row r="31" spans="1:7" s="63" customFormat="1">
      <c r="B31" s="263"/>
      <c r="F31" s="91"/>
      <c r="G31" s="91"/>
    </row>
    <row r="32" spans="1:7" s="63" customFormat="1">
      <c r="B32" s="263"/>
      <c r="F32" s="91"/>
      <c r="G32" s="91"/>
    </row>
    <row r="33" spans="2:7" s="63" customFormat="1">
      <c r="B33" s="263"/>
      <c r="F33" s="91"/>
      <c r="G33" s="91"/>
    </row>
    <row r="34" spans="2:7" s="63" customFormat="1">
      <c r="B34" s="263"/>
      <c r="F34" s="91"/>
      <c r="G34" s="91"/>
    </row>
    <row r="35" spans="2:7" s="63" customFormat="1">
      <c r="B35" s="263"/>
      <c r="F35" s="91"/>
      <c r="G35" s="91"/>
    </row>
    <row r="36" spans="2:7" s="63" customFormat="1">
      <c r="B36" s="263"/>
      <c r="F36" s="91"/>
      <c r="G36" s="91"/>
    </row>
    <row r="37" spans="2:7" s="63" customFormat="1">
      <c r="B37" s="263"/>
      <c r="F37" s="91"/>
      <c r="G37" s="91"/>
    </row>
  </sheetData>
  <mergeCells count="3">
    <mergeCell ref="B6:B7"/>
    <mergeCell ref="C6:C7"/>
    <mergeCell ref="D6:E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B25" sqref="B25"/>
    </sheetView>
  </sheetViews>
  <sheetFormatPr defaultRowHeight="15" outlineLevelRow="1"/>
  <cols>
    <col min="1" max="1" width="9.5703125" style="63" bestFit="1" customWidth="1"/>
    <col min="2" max="2" width="114.28515625" style="63" customWidth="1"/>
    <col min="3" max="3" width="18.85546875" style="91" customWidth="1"/>
    <col min="4" max="4" width="25.42578125" style="91" customWidth="1"/>
    <col min="5" max="5" width="24.28515625" style="91" customWidth="1"/>
    <col min="6" max="6" width="24" style="91" customWidth="1"/>
    <col min="7" max="7" width="10" style="91" bestFit="1" customWidth="1"/>
    <col min="8" max="8" width="12" style="91" bestFit="1" customWidth="1"/>
    <col min="9" max="9" width="12.5703125" style="91" bestFit="1" customWidth="1"/>
    <col min="10" max="16384" width="9.140625" style="91"/>
  </cols>
  <sheetData>
    <row r="1" spans="1:6">
      <c r="A1" s="82" t="s">
        <v>191</v>
      </c>
      <c r="B1" s="83" t="str">
        <f>Info!C2</f>
        <v>სს ”ლიბერთი ბანკი”</v>
      </c>
    </row>
    <row r="2" spans="1:6" s="213" customFormat="1" ht="15.75" customHeight="1">
      <c r="A2" s="213" t="s">
        <v>192</v>
      </c>
      <c r="B2" s="214">
        <f>'1. key ratios'!B2</f>
        <v>43646</v>
      </c>
      <c r="C2" s="91"/>
      <c r="D2" s="91"/>
      <c r="E2" s="91"/>
      <c r="F2" s="91"/>
    </row>
    <row r="3" spans="1:6" s="213" customFormat="1" ht="15.75" customHeight="1">
      <c r="C3" s="91"/>
      <c r="D3" s="91"/>
      <c r="E3" s="91"/>
      <c r="F3" s="91"/>
    </row>
    <row r="4" spans="1:6" s="213" customFormat="1" ht="26.25" thickBot="1">
      <c r="A4" s="213" t="s">
        <v>339</v>
      </c>
      <c r="B4" s="264" t="s">
        <v>270</v>
      </c>
      <c r="C4" s="244" t="s">
        <v>95</v>
      </c>
      <c r="D4" s="91"/>
      <c r="E4" s="91"/>
      <c r="F4" s="91"/>
    </row>
    <row r="5" spans="1:6" ht="26.25">
      <c r="A5" s="265">
        <v>1</v>
      </c>
      <c r="B5" s="266" t="s">
        <v>347</v>
      </c>
      <c r="C5" s="417">
        <f>'7. LI1'!E21</f>
        <v>1954558887.3210235</v>
      </c>
    </row>
    <row r="6" spans="1:6" s="269" customFormat="1">
      <c r="A6" s="267">
        <v>2.1</v>
      </c>
      <c r="B6" s="268" t="s">
        <v>271</v>
      </c>
      <c r="C6" s="418">
        <v>81461988.187803045</v>
      </c>
    </row>
    <row r="7" spans="1:6" s="272" customFormat="1" ht="25.5" outlineLevel="1">
      <c r="A7" s="270">
        <v>2.2000000000000002</v>
      </c>
      <c r="B7" s="271" t="s">
        <v>272</v>
      </c>
      <c r="C7" s="419">
        <v>186180374.72999999</v>
      </c>
    </row>
    <row r="8" spans="1:6" s="272" customFormat="1" ht="26.25">
      <c r="A8" s="270">
        <v>3</v>
      </c>
      <c r="B8" s="273" t="s">
        <v>348</v>
      </c>
      <c r="C8" s="420">
        <f>SUM(C5:C7)</f>
        <v>2222201250.2388263</v>
      </c>
    </row>
    <row r="9" spans="1:6" s="269" customFormat="1">
      <c r="A9" s="267">
        <v>4</v>
      </c>
      <c r="B9" s="274" t="s">
        <v>267</v>
      </c>
      <c r="C9" s="418">
        <v>18764214.925201099</v>
      </c>
    </row>
    <row r="10" spans="1:6" s="272" customFormat="1" ht="25.5" outlineLevel="1">
      <c r="A10" s="270">
        <v>5.0999999999999996</v>
      </c>
      <c r="B10" s="271" t="s">
        <v>278</v>
      </c>
      <c r="C10" s="419">
        <v>-61235467.862825587</v>
      </c>
    </row>
    <row r="11" spans="1:6" s="272" customFormat="1" ht="25.5" outlineLevel="1">
      <c r="A11" s="270">
        <v>5.2</v>
      </c>
      <c r="B11" s="271" t="s">
        <v>279</v>
      </c>
      <c r="C11" s="419">
        <v>-175051734.09539998</v>
      </c>
    </row>
    <row r="12" spans="1:6" s="272" customFormat="1">
      <c r="A12" s="270">
        <v>6</v>
      </c>
      <c r="B12" s="275" t="s">
        <v>268</v>
      </c>
      <c r="C12" s="421">
        <v>0</v>
      </c>
    </row>
    <row r="13" spans="1:6" s="272" customFormat="1" ht="15.75" thickBot="1">
      <c r="A13" s="153">
        <v>7</v>
      </c>
      <c r="B13" s="276" t="s">
        <v>269</v>
      </c>
      <c r="C13" s="422">
        <f>SUM(C8:C12)</f>
        <v>2004678263.205802</v>
      </c>
    </row>
    <row r="17" spans="2:9" s="63" customFormat="1">
      <c r="B17" s="277"/>
      <c r="C17" s="91"/>
      <c r="D17" s="91"/>
      <c r="E17" s="91"/>
      <c r="F17" s="91"/>
      <c r="G17" s="91"/>
      <c r="H17" s="91"/>
      <c r="I17" s="91"/>
    </row>
    <row r="18" spans="2:9" s="63" customFormat="1">
      <c r="B18" s="277"/>
      <c r="C18" s="91"/>
      <c r="D18" s="91"/>
      <c r="E18" s="91"/>
      <c r="F18" s="91"/>
      <c r="G18" s="91"/>
      <c r="H18" s="91"/>
      <c r="I18" s="91"/>
    </row>
    <row r="19" spans="2:9" s="63" customFormat="1">
      <c r="B19" s="277"/>
      <c r="C19" s="91"/>
      <c r="D19" s="91"/>
      <c r="E19" s="91"/>
      <c r="F19" s="91"/>
      <c r="G19" s="91"/>
      <c r="H19" s="91"/>
      <c r="I19" s="91"/>
    </row>
    <row r="20" spans="2:9" s="63" customFormat="1">
      <c r="B20" s="263"/>
      <c r="C20" s="91"/>
      <c r="D20" s="91"/>
      <c r="E20" s="91"/>
      <c r="F20" s="91"/>
      <c r="G20" s="91"/>
      <c r="H20" s="91"/>
      <c r="I20" s="91"/>
    </row>
    <row r="21" spans="2:9" s="63" customFormat="1">
      <c r="B21" s="263"/>
      <c r="C21" s="91"/>
      <c r="D21" s="91"/>
      <c r="E21" s="91"/>
      <c r="F21" s="91"/>
      <c r="G21" s="91"/>
      <c r="H21" s="91"/>
      <c r="I21" s="91"/>
    </row>
    <row r="22" spans="2:9" s="63" customFormat="1">
      <c r="B22" s="263"/>
      <c r="C22" s="91"/>
      <c r="D22" s="91"/>
      <c r="E22" s="91"/>
      <c r="F22" s="91"/>
      <c r="G22" s="91"/>
      <c r="H22" s="91"/>
      <c r="I22" s="91"/>
    </row>
    <row r="23" spans="2:9" s="63" customFormat="1">
      <c r="B23" s="263"/>
      <c r="C23" s="91"/>
      <c r="D23" s="91"/>
      <c r="E23" s="91"/>
      <c r="F23" s="91"/>
      <c r="G23" s="91"/>
      <c r="H23" s="91"/>
      <c r="I23" s="91"/>
    </row>
    <row r="24" spans="2:9" s="63" customFormat="1">
      <c r="B24" s="263"/>
      <c r="C24" s="91"/>
      <c r="D24" s="91"/>
      <c r="E24" s="91"/>
      <c r="F24" s="91"/>
      <c r="G24" s="91"/>
      <c r="H24" s="91"/>
      <c r="I24" s="91"/>
    </row>
    <row r="25" spans="2:9" s="63" customFormat="1">
      <c r="B25" s="263"/>
      <c r="C25" s="91"/>
      <c r="D25" s="91"/>
      <c r="E25" s="91"/>
      <c r="F25" s="91"/>
      <c r="G25" s="91"/>
      <c r="H25" s="91"/>
      <c r="I25" s="91"/>
    </row>
    <row r="26" spans="2:9" s="63" customFormat="1">
      <c r="B26" s="263"/>
      <c r="C26" s="91"/>
      <c r="D26" s="91"/>
      <c r="E26" s="91"/>
      <c r="F26" s="91"/>
      <c r="G26" s="91"/>
      <c r="H26" s="91"/>
      <c r="I26" s="91"/>
    </row>
    <row r="27" spans="2:9" s="63" customFormat="1">
      <c r="B27" s="263"/>
      <c r="C27" s="91"/>
      <c r="D27" s="91"/>
      <c r="E27" s="91"/>
      <c r="F27" s="91"/>
      <c r="G27" s="91"/>
      <c r="H27" s="91"/>
      <c r="I27" s="91"/>
    </row>
    <row r="28" spans="2:9" s="63" customFormat="1">
      <c r="B28" s="263"/>
      <c r="C28" s="91"/>
      <c r="D28" s="91"/>
      <c r="E28" s="91"/>
      <c r="F28" s="91"/>
      <c r="G28" s="91"/>
      <c r="H28" s="91"/>
      <c r="I28" s="91"/>
    </row>
    <row r="29" spans="2:9" s="63" customFormat="1">
      <c r="B29" s="263"/>
      <c r="C29" s="91"/>
      <c r="D29" s="91"/>
      <c r="E29" s="91"/>
      <c r="F29" s="91"/>
      <c r="G29" s="91"/>
      <c r="H29" s="91"/>
      <c r="I29" s="91"/>
    </row>
    <row r="30" spans="2:9" s="63" customFormat="1">
      <c r="B30" s="263"/>
      <c r="C30" s="91"/>
      <c r="D30" s="91"/>
      <c r="E30" s="91"/>
      <c r="F30" s="91"/>
      <c r="G30" s="91"/>
      <c r="H30" s="91"/>
      <c r="I30" s="91"/>
    </row>
    <row r="31" spans="2:9" s="63" customFormat="1">
      <c r="B31" s="263"/>
      <c r="C31" s="91"/>
      <c r="D31" s="91"/>
      <c r="E31" s="91"/>
      <c r="F31" s="91"/>
      <c r="G31" s="91"/>
      <c r="H31" s="91"/>
      <c r="I31" s="91"/>
    </row>
    <row r="32" spans="2:9" s="63" customFormat="1">
      <c r="B32" s="263"/>
      <c r="C32" s="91"/>
      <c r="D32" s="91"/>
      <c r="E32" s="91"/>
      <c r="F32" s="91"/>
      <c r="G32" s="91"/>
      <c r="H32" s="91"/>
      <c r="I32" s="91"/>
    </row>
    <row r="33" spans="2:9" s="63" customFormat="1">
      <c r="B33" s="263"/>
      <c r="C33" s="91"/>
      <c r="D33" s="91"/>
      <c r="E33" s="91"/>
      <c r="F33" s="91"/>
      <c r="G33" s="91"/>
      <c r="H33" s="91"/>
      <c r="I33" s="91"/>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qsFP66GN1Gheh6hBw3qbCtQVOd7hUYb31eWjMzHmkUA=</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wc2RZR0lBovNJvmYQz84tVHcFfyx63/hN1KFz4p+22M=</DigestValue>
    </Reference>
  </SignedInfo>
  <SignatureValue>Wsjo1k6JXmDNTumbDDHtUHqkQE5Zf1+etyXxp3Qm4foC15R2sIaLDWP6dLYRS5nQOf0nksfKwNr/
8+rNu6NeMhpcOlol5pNJG8gxOmAqFWsHFTjHFVettgwav5rWsyKCXixDZrCDPkEJXU3rSBbLUb4Q
fR4P5Y2stmB1EqVoWIikCskwccPF4BZZIBjw2e50g3OO+JA7CZz+ZKoQSQ4GKM0g3t/TmGegrZAQ
NImIVD2UOHpkcztC/09bWVcFH+9HdAxyuYs8qLtwM2Wxvk4RpF414056/iRA6Bz2uk3ekQ+6jNHK
j3bj5SOTu85pA7dymf9jLtYODiAqPYnPPvO9qA==</SignatureValue>
  <KeyInfo>
    <X509Data>
      <X509Certificate>MIIGOjCCBSKgAwIBAgIKcePTfAACAAEQOjANBgkqhkiG9w0BAQsFADBKMRIwEAYKCZImiZPyLGQBGRYCZ2UxEzARBgoJkiaJk/IsZAEZFgNuYmcxHzAdBgNVBAMTFk5CRyBDbGFzcyAyIElOVCBTdWIgQ0EwHhcNMTkwMjI2MTIyODMxWhcNMjEwMjI1MTIyODMxWjA4MRgwFgYDVQQKEw9KU0MgTGliZXR5IEJhbmsxHDAaBgNVBAMTE0JMQiAtIE5vZGFyIFRzb21haWEwggEiMA0GCSqGSIb3DQEBAQUAA4IBDwAwggEKAoIBAQDQwoTITr1vmJtk/MzzjDFnwTYq/wOIK7vuPF7aUvBXF0JRcTA/70m2eschrWDkLy6QVJjbG6deanUqpttJ4WpyH0XERarnBw4CHP3BBJfs3XszcwgfJx89qQUB4gMInbm8l4llOqFH/j1MuqCJGO/Cxq31kPgWjn1GbdgjMxTojRGdH9mLA2UYa2JgoCv38uMwUAmVMevSQl3ZV7WLsYD2x7reIToIKT3h0weJILJUiANhbM88ZqToEnPfRhGLJauA7emFXXvs996PyndphaRZJUQhLkeoUYMJlBGO6UTzRMI3kSuc5t6iX+IVbx0a+mvp73b/M8FUXijLzyOq4G/5AgMBAAGjggMyMIIDLjA8BgkrBgEEAYI3FQcELzAtBiUrBgEEAYI3FQjmsmCDjfVEhoGZCYO4oUqDvoRxBIPEkTOEg4hdAgFkAgEjMB0GA1UdJQQWMBQGCCsGAQUFBwMCBggrBgEFBQcDBDALBgNVHQ8EBAMCB4AwJwYJKwYBBAGCNxUKBBowGDAKBggrBgEFBQcDAjAKBggrBgEFBQcDBDAdBgNVHQ4EFgQU8CjPxT7t2OQJjVQFpiMlqpIvNb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4yCbjKLegggOGStXTKk3yUeYK+/9h1VUK/SYLrVLbQW9um/ypV+eouokj+Whwk4nEQEmuYL5kBL/T1LGPAbtkAZMM8AomM1ihgcBCcWJLK9ZZ2M/DwRUiuMR2+9wu3fb7qN6CR8NvKJcEFBV6BcgRXUcgQrOJJomUaa7aXGdGHYrp/LlnzrvZRwK7rKmAaSoZk9ZBNgdUIUVVEP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jAhlGexHXsV9hxmkr3TKgSVq3diL1cnPv8KPoZU8Qhw=</DigestValue>
      </Reference>
      <Reference URI="/xl/drawings/drawing1.xml?ContentType=application/vnd.openxmlformats-officedocument.drawing+xml">
        <DigestMethod Algorithm="http://www.w3.org/2001/04/xmlenc#sha256"/>
        <DigestValue>0D25YNbSQmUWivg4tU9tfUkqp2zKkiK4SYs6gwYhzJo=</DigestValue>
      </Reference>
      <Reference URI="/xl/drawings/drawing2.xml?ContentType=application/vnd.openxmlformats-officedocument.drawing+xml">
        <DigestMethod Algorithm="http://www.w3.org/2001/04/xmlenc#sha256"/>
        <DigestValue>UaST5HSELGBI6Yo0n4/G6UNMQKNNCZVAzJc6liZaMoQ=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ala7gPRxw0OZ+PLco0n6mRBdgRIp10Bws/XYJafh/EM=</DigestValue>
      </Reference>
      <Reference URI="/xl/printerSettings/printerSettings10.bin?ContentType=application/vnd.openxmlformats-officedocument.spreadsheetml.printerSettings">
        <DigestMethod Algorithm="http://www.w3.org/2001/04/xmlenc#sha256"/>
        <DigestValue>W1J2cmGTJBXaxzwzRsGzzv/R1IG34qm8ER63FC3yvtU=</DigestValue>
      </Reference>
      <Reference URI="/xl/printerSettings/printerSettings11.bin?ContentType=application/vnd.openxmlformats-officedocument.spreadsheetml.printerSettings">
        <DigestMethod Algorithm="http://www.w3.org/2001/04/xmlenc#sha256"/>
        <DigestValue>Wmyj1iIM3ITw+tkUVVyUEftRfDcKDbP9vjkegz6Hcj0=</DigestValue>
      </Reference>
      <Reference URI="/xl/printerSettings/printerSettings12.bin?ContentType=application/vnd.openxmlformats-officedocument.spreadsheetml.printerSettings">
        <DigestMethod Algorithm="http://www.w3.org/2001/04/xmlenc#sha256"/>
        <DigestValue>zUgnFPp5IDN5DlzWRxrPpSFXM5YFGGV19aVsue16I30=</DigestValue>
      </Reference>
      <Reference URI="/xl/printerSettings/printerSettings13.bin?ContentType=application/vnd.openxmlformats-officedocument.spreadsheetml.printerSettings">
        <DigestMethod Algorithm="http://www.w3.org/2001/04/xmlenc#sha256"/>
        <DigestValue>zUgnFPp5IDN5DlzWRxrPpSFXM5YFGGV19aVsue16I30=</DigestValue>
      </Reference>
      <Reference URI="/xl/printerSettings/printerSettings14.bin?ContentType=application/vnd.openxmlformats-officedocument.spreadsheetml.printerSettings">
        <DigestMethod Algorithm="http://www.w3.org/2001/04/xmlenc#sha256"/>
        <DigestValue>zUgnFPp5IDN5DlzWRxrPpSFXM5YFGGV19aVsue16I30=</DigestValue>
      </Reference>
      <Reference URI="/xl/printerSettings/printerSettings15.bin?ContentType=application/vnd.openxmlformats-officedocument.spreadsheetml.printerSettings">
        <DigestMethod Algorithm="http://www.w3.org/2001/04/xmlenc#sha256"/>
        <DigestValue>9KoV5Jjs+8fQKeZe2vMD2ELiGYXHEgn4roLQZg8ERRE=</DigestValue>
      </Reference>
      <Reference URI="/xl/printerSettings/printerSettings16.bin?ContentType=application/vnd.openxmlformats-officedocument.spreadsheetml.printerSettings">
        <DigestMethod Algorithm="http://www.w3.org/2001/04/xmlenc#sha256"/>
        <DigestValue>ala7gPRxw0OZ+PLco0n6mRBdgRIp10Bws/XYJafh/EM=</DigestValue>
      </Reference>
      <Reference URI="/xl/printerSettings/printerSettings17.bin?ContentType=application/vnd.openxmlformats-officedocument.spreadsheetml.printerSettings">
        <DigestMethod Algorithm="http://www.w3.org/2001/04/xmlenc#sha256"/>
        <DigestValue>9KoV5Jjs+8fQKeZe2vMD2ELiGYXHEgn4roLQZg8ERRE=</DigestValue>
      </Reference>
      <Reference URI="/xl/printerSettings/printerSettings18.bin?ContentType=application/vnd.openxmlformats-officedocument.spreadsheetml.printerSettings">
        <DigestMethod Algorithm="http://www.w3.org/2001/04/xmlenc#sha256"/>
        <DigestValue>ala7gPRxw0OZ+PLco0n6mRBdgRIp10Bws/XYJafh/EM=</DigestValue>
      </Reference>
      <Reference URI="/xl/printerSettings/printerSettings2.bin?ContentType=application/vnd.openxmlformats-officedocument.spreadsheetml.printerSettings">
        <DigestMethod Algorithm="http://www.w3.org/2001/04/xmlenc#sha256"/>
        <DigestValue>zUgnFPp5IDN5DlzWRxrPpSFXM5YFGGV19aVsue16I30=</DigestValue>
      </Reference>
      <Reference URI="/xl/printerSettings/printerSettings3.bin?ContentType=application/vnd.openxmlformats-officedocument.spreadsheetml.printerSettings">
        <DigestMethod Algorithm="http://www.w3.org/2001/04/xmlenc#sha256"/>
        <DigestValue>+oscLT+1RFRiygeZRchvSOS6VAHyuOQ7ELFOokbFJso=</DigestValue>
      </Reference>
      <Reference URI="/xl/printerSettings/printerSettings4.bin?ContentType=application/vnd.openxmlformats-officedocument.spreadsheetml.printerSettings">
        <DigestMethod Algorithm="http://www.w3.org/2001/04/xmlenc#sha256"/>
        <DigestValue>zUgnFPp5IDN5DlzWRxrPpSFXM5YFGGV19aVsue16I30=</DigestValue>
      </Reference>
      <Reference URI="/xl/printerSettings/printerSettings5.bin?ContentType=application/vnd.openxmlformats-officedocument.spreadsheetml.printerSettings">
        <DigestMethod Algorithm="http://www.w3.org/2001/04/xmlenc#sha256"/>
        <DigestValue>zUgnFPp5IDN5DlzWRxrPpSFXM5YFGGV19aVsue16I30=</DigestValue>
      </Reference>
      <Reference URI="/xl/printerSettings/printerSettings6.bin?ContentType=application/vnd.openxmlformats-officedocument.spreadsheetml.printerSettings">
        <DigestMethod Algorithm="http://www.w3.org/2001/04/xmlenc#sha256"/>
        <DigestValue>zUgnFPp5IDN5DlzWRxrPpSFXM5YFGGV19aVsue16I30=</DigestValue>
      </Reference>
      <Reference URI="/xl/printerSettings/printerSettings7.bin?ContentType=application/vnd.openxmlformats-officedocument.spreadsheetml.printerSettings">
        <DigestMethod Algorithm="http://www.w3.org/2001/04/xmlenc#sha256"/>
        <DigestValue>Sb4sM6BotnqOR/A+cUYuHLDjfm/wxQy+/w6VIM2qmYs=</DigestValue>
      </Reference>
      <Reference URI="/xl/printerSettings/printerSettings8.bin?ContentType=application/vnd.openxmlformats-officedocument.spreadsheetml.printerSettings">
        <DigestMethod Algorithm="http://www.w3.org/2001/04/xmlenc#sha256"/>
        <DigestValue>CuSgtT1VRI5t4pjnKtHuBZAAVlL84MN1q8AkLHEHoek=</DigestValue>
      </Reference>
      <Reference URI="/xl/printerSettings/printerSettings9.bin?ContentType=application/vnd.openxmlformats-officedocument.spreadsheetml.printerSettings">
        <DigestMethod Algorithm="http://www.w3.org/2001/04/xmlenc#sha256"/>
        <DigestValue>zUgnFPp5IDN5DlzWRxrPpSFXM5YFGGV19aVsue16I30=</DigestValue>
      </Reference>
      <Reference URI="/xl/sharedStrings.xml?ContentType=application/vnd.openxmlformats-officedocument.spreadsheetml.sharedStrings+xml">
        <DigestMethod Algorithm="http://www.w3.org/2001/04/xmlenc#sha256"/>
        <DigestValue>mEv/QYHwGCmQL5oJmGFHOeL1qI8sv71zc+3fjB2YLrY=</DigestValue>
      </Reference>
      <Reference URI="/xl/styles.xml?ContentType=application/vnd.openxmlformats-officedocument.spreadsheetml.styles+xml">
        <DigestMethod Algorithm="http://www.w3.org/2001/04/xmlenc#sha256"/>
        <DigestValue>Z3E99+u3egWkUpTcLOzNm9vQmy5hnT+0n8DS/ujCKWo=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4gNMJIxPMHlMQLFrDcodzuSB3oxgqCt7bAovZPL1OJk=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/jlr+vNPWlQg1jL4jEVgkSKFijknNco8K0rEAxM95TI=</DigestValue>
      </Reference>
      <Reference URI="/xl/worksheets/sheet10.xml?ContentType=application/vnd.openxmlformats-officedocument.spreadsheetml.worksheet+xml">
        <DigestMethod Algorithm="http://www.w3.org/2001/04/xmlenc#sha256"/>
        <DigestValue>y421rFIoxLdGWwgeUejnW+wufUMXNiCJ0Cz5p6vbST8=</DigestValue>
      </Reference>
      <Reference URI="/xl/worksheets/sheet11.xml?ContentType=application/vnd.openxmlformats-officedocument.spreadsheetml.worksheet+xml">
        <DigestMethod Algorithm="http://www.w3.org/2001/04/xmlenc#sha256"/>
        <DigestValue>jLCzl2/LAMH+TUQ/QEs7Kt+NIS9xFzi84sFX7T8xHs0=</DigestValue>
      </Reference>
      <Reference URI="/xl/worksheets/sheet12.xml?ContentType=application/vnd.openxmlformats-officedocument.spreadsheetml.worksheet+xml">
        <DigestMethod Algorithm="http://www.w3.org/2001/04/xmlenc#sha256"/>
        <DigestValue>EZ04DqxfL4fZlh5dPv7kSJbIfy9zvOyKpIoXyWHkMcY=</DigestValue>
      </Reference>
      <Reference URI="/xl/worksheets/sheet13.xml?ContentType=application/vnd.openxmlformats-officedocument.spreadsheetml.worksheet+xml">
        <DigestMethod Algorithm="http://www.w3.org/2001/04/xmlenc#sha256"/>
        <DigestValue>lDP1rDuT8NYeiI/a1QJn7p17BXrimH27qNBhFpYCwNU=</DigestValue>
      </Reference>
      <Reference URI="/xl/worksheets/sheet14.xml?ContentType=application/vnd.openxmlformats-officedocument.spreadsheetml.worksheet+xml">
        <DigestMethod Algorithm="http://www.w3.org/2001/04/xmlenc#sha256"/>
        <DigestValue>bMkjQst4Th9YSVLrXgO4+fwGG8zjlXc3Ru6s9u5Isyw=</DigestValue>
      </Reference>
      <Reference URI="/xl/worksheets/sheet15.xml?ContentType=application/vnd.openxmlformats-officedocument.spreadsheetml.worksheet+xml">
        <DigestMethod Algorithm="http://www.w3.org/2001/04/xmlenc#sha256"/>
        <DigestValue>9STkGp36l4IaxNCFted4+8h231I47BaeTqusf0X89uI=</DigestValue>
      </Reference>
      <Reference URI="/xl/worksheets/sheet16.xml?ContentType=application/vnd.openxmlformats-officedocument.spreadsheetml.worksheet+xml">
        <DigestMethod Algorithm="http://www.w3.org/2001/04/xmlenc#sha256"/>
        <DigestValue>KDqIciZLg52YqspcSi5tUdHGyDlWinQcq3nxTdJ7sGg=</DigestValue>
      </Reference>
      <Reference URI="/xl/worksheets/sheet17.xml?ContentType=application/vnd.openxmlformats-officedocument.spreadsheetml.worksheet+xml">
        <DigestMethod Algorithm="http://www.w3.org/2001/04/xmlenc#sha256"/>
        <DigestValue>YssVB0VrcJLiYKYaY8PMr/84+EpCSAO4R/a+c0L6+OY=</DigestValue>
      </Reference>
      <Reference URI="/xl/worksheets/sheet18.xml?ContentType=application/vnd.openxmlformats-officedocument.spreadsheetml.worksheet+xml">
        <DigestMethod Algorithm="http://www.w3.org/2001/04/xmlenc#sha256"/>
        <DigestValue>yk44X8kViM3BNPF07IS9x76XtDSTZ19hwZuLyGuX8OY=</DigestValue>
      </Reference>
      <Reference URI="/xl/worksheets/sheet2.xml?ContentType=application/vnd.openxmlformats-officedocument.spreadsheetml.worksheet+xml">
        <DigestMethod Algorithm="http://www.w3.org/2001/04/xmlenc#sha256"/>
        <DigestValue>kUzP27m6cvXjPknvB9/w6+sz83QYTQ73QTAxgmqPJME=</DigestValue>
      </Reference>
      <Reference URI="/xl/worksheets/sheet3.xml?ContentType=application/vnd.openxmlformats-officedocument.spreadsheetml.worksheet+xml">
        <DigestMethod Algorithm="http://www.w3.org/2001/04/xmlenc#sha256"/>
        <DigestValue>ayt8qT5Rq0kz6U9kVJtKlJ5vUP0tuDJnhdu6f2BxbKg=</DigestValue>
      </Reference>
      <Reference URI="/xl/worksheets/sheet4.xml?ContentType=application/vnd.openxmlformats-officedocument.spreadsheetml.worksheet+xml">
        <DigestMethod Algorithm="http://www.w3.org/2001/04/xmlenc#sha256"/>
        <DigestValue>KtG2ihYeCHzeP3clcnU6nvm1kNytE87d2blwx/AvZfM=</DigestValue>
      </Reference>
      <Reference URI="/xl/worksheets/sheet5.xml?ContentType=application/vnd.openxmlformats-officedocument.spreadsheetml.worksheet+xml">
        <DigestMethod Algorithm="http://www.w3.org/2001/04/xmlenc#sha256"/>
        <DigestValue>GltU21U3z3eCb7ohw9A3Saz0EsM10ueEFH3Pw0wuHOs=</DigestValue>
      </Reference>
      <Reference URI="/xl/worksheets/sheet6.xml?ContentType=application/vnd.openxmlformats-officedocument.spreadsheetml.worksheet+xml">
        <DigestMethod Algorithm="http://www.w3.org/2001/04/xmlenc#sha256"/>
        <DigestValue>79WtVcQANT1yFgVVUpd9E1/yfI5aAeNMsB2IYxR4qKI=</DigestValue>
      </Reference>
      <Reference URI="/xl/worksheets/sheet7.xml?ContentType=application/vnd.openxmlformats-officedocument.spreadsheetml.worksheet+xml">
        <DigestMethod Algorithm="http://www.w3.org/2001/04/xmlenc#sha256"/>
        <DigestValue>kLupUpQo82v2dUPuQOAPrWPTxbFCaI0z8xIraBEv6cY=</DigestValue>
      </Reference>
      <Reference URI="/xl/worksheets/sheet8.xml?ContentType=application/vnd.openxmlformats-officedocument.spreadsheetml.worksheet+xml">
        <DigestMethod Algorithm="http://www.w3.org/2001/04/xmlenc#sha256"/>
        <DigestValue>E176N2mSuHo/ZP6UWBdrT3dp5M6sm125XDgAOLZr2/w=</DigestValue>
      </Reference>
      <Reference URI="/xl/worksheets/sheet9.xml?ContentType=application/vnd.openxmlformats-officedocument.spreadsheetml.worksheet+xml">
        <DigestMethod Algorithm="http://www.w3.org/2001/04/xmlenc#sha256"/>
        <DigestValue>oBkS+/mxbFNnist9TvlzAONRynwD/Sw6cDGmjBwe4xA=</DigestValue>
      </Reference>
    </Manifest>
    <SignatureProperties>
      <SignatureProperty Id="idSignatureTime" Target="#idPackageSignature">
        <mdssi:SignatureTime xmlns:mdssi="http://schemas.openxmlformats.org/package/2006/digital-signature">
          <mdssi:Format>YYYY-MM-DDThh:mm:ssTZD</mdssi:Format>
          <mdssi:Value>2019-07-26T06:54:05Z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2019-07-26T06:54:05Z</xd:SigningTime>
          <xd:SigningCertificate>
            <xd:Cert>
              <xd:CertDigest>
                <DigestMethod Algorithm="http://www.w3.org/2001/04/xmlenc#sha256"/>
                <DigestValue>5SfvUCnHzO5+o/WsxITNbOIgZa5KHUEaer7dlxwLx+A=</DigestValue>
              </xd:CertDigest>
              <xd:IssuerSerial>
                <X509IssuerName>CN=NBG Class 2 INT Sub CA, DC=nbg, DC=ge</X509IssuerName>
                <X509SerialNumber>537830062524249682284602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5btsueUtfgMVfm1+iT9z6EPDJBdEKk/cispnV6YRLhc=</DigestValue>
    </Reference>
    <Reference Type="http://www.w3.org/2000/09/xmldsig#Object" URI="#idOfficeObject">
      <DigestMethod Algorithm="http://www.w3.org/2001/04/xmlenc#sha256"/>
      <DigestValue>NfVtHfXJsZ+DeYVxso24ioM0yPeEZ9cXq+jO2Z7tjwI=</DigestValue>
    </Reference>
    <Reference Type="http://uri.etsi.org/01903#SignedProperties" URI="#idSignedProperties">
      <Transforms>
        <Transform Algorithm="http://www.w3.org/TR/2001/REC-xml-c14n-20010315"/>
      </Transforms>
      <DigestMethod Algorithm="http://www.w3.org/2001/04/xmlenc#sha256"/>
      <DigestValue>3pL+00awxPPFG0WkUAlRm7LToBm6TWt9VsClnGugpuM=</DigestValue>
    </Reference>
  </SignedInfo>
  <SignatureValue>N+1lOF4T+G15KqZZPppRTW1TR9SPLxC0cQsxDWF8qVl5du40zG3/CKSvwBZY585wYim4AtI105Me
rSo5sXmpO/Ix5l8FfUjhNACIQ6F4cJZ6/Tu/x/AmjaJRHh7bIVxU+y4/Ij8jSqS9K6jLs6xdAUnK
aVAzvNl2Q23o5157ZHjYng+6jQn9MHkyu8txRL2rxSxvQwRcWZ6KB+3v5fAxfd9+HXvTjqoZsQXm
IpcOJnGtex6AnjQRYxQZ8n+Royyd6J9dXu3oS3hU6gtEOdYzlXQSUdkVaWMmHRK6dLdZYDhUNciq
1CpIbrvzQ8TFLYYEZAgzy/HFnVqHj7/x4DJ0Iw==</SignatureValue>
  <KeyInfo>
    <X509Data>
      <X509Certificate>MIIGPTCCBSWgAwIBAgIKFuwZpQACAACTazANBgkqhkiG9w0BAQsFADBKMRIwEAYKCZImiZPyLGQBGRYCZ2UxEzARBgoJkiaJk/IsZAEZFgNuYmcxHzAdBgNVBAMTFk5CRyBDbGFzcyAyIElOVCBTdWIgQ0EwHhcNMTgwNjA1MTQwOTU2WhcNMjAwNjA0MTQwOTU2WjA7MRgwFgYDVQQKEw9KU0MgTGliZXR5IEJhbmsxHzAdBgNVBAMTFkJMQiAtIExldmFuIExla2lzaHZpbGkwggEiMA0GCSqGSIb3DQEBAQUAA4IBDwAwggEKAoIBAQDXtKwKdmUJmzWMWxtibEhSznZIH9YJ6jJItpxKvSC/Rq+K+yI0Yk/kr45hcS3LC5g0s82pbimLywHXMR0B+nwEkp1HdfblW75toZqFH49avtuKu3kCjvUPW4EDegBATSy7k9jjEiAnL0W3qvwVqs4yFy7kM+3k21WgQmVlSP12f8JUppteN4BJYYpi3/6XP0mmqzDkLc4Pss9+IZ0YRqo+Jqw1eMjfx8TEVcMAvvypPr0C9Jmh8igaAadzKZ02zz+2AR4Jijfr33GlBnJ2GHmUqJbWz+dXhcWUPpM2D9dCwW7UZmZ9WGEXz9Q0sPfjPqQfrk4Wwbg8E5i/PpJEd3GBAgMBAAGjggMyMIIDLjA8BgkrBgEEAYI3FQcELzAtBiUrBgEEAYI3FQjmsmCDjfVEhoGZCYO4oUqDvoRxBIPEkTOEg4hdAgFkAgEjMB0GA1UdJQQWMBQGCCsGAQUFBwMCBggrBgEFBQcDBDALBgNVHQ8EBAMCB4AwJwYJKwYBBAGCNxUKBBowGDAKBggrBgEFBQcDAjAKBggrBgEFBQcDBDAdBgNVHQ4EFgQUMnnI5nU0dKIc5aE5xpVkwkLfT58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RvG3/YPGqsGVyd3AdjONBXMOA6RuBhGgbQ1geV0lRHN9dhnpW8EWDz1hSbbxtkbPrp4czcQRYEdv7pU1PbmomcVJL9aBNdRWkB2JwKqMSCNE3lh8LUzx+bDh2xhOHe2OcFfcNeUgBTT+Pd8BwIjAURK5ZD7p3OL4/uZaHViP5fRFoq+zCPdLU65o2/ldbeSsmrl3LHQ4ujeNYfrH+VtZCw2+WoHVp7y4FL/bjJfMYwHJA6l4lUAgxKYJ/hTd9DUAMd9gme8gEKvUMXiazsQwVzAw7HgoVuOSpSUusYZVRzCNZOSsu63lPFMhoeel5aFmGRRusnM8yWPZaUOZpp1l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jAhlGexHXsV9hxmkr3TKgSVq3diL1cnPv8KPoZU8Qhw=</DigestValue>
      </Reference>
      <Reference URI="/xl/drawings/drawing1.xml?ContentType=application/vnd.openxmlformats-officedocument.drawing+xml">
        <DigestMethod Algorithm="http://www.w3.org/2001/04/xmlenc#sha256"/>
        <DigestValue>0D25YNbSQmUWivg4tU9tfUkqp2zKkiK4SYs6gwYhzJo=</DigestValue>
      </Reference>
      <Reference URI="/xl/drawings/drawing2.xml?ContentType=application/vnd.openxmlformats-officedocument.drawing+xml">
        <DigestMethod Algorithm="http://www.w3.org/2001/04/xmlenc#sha256"/>
        <DigestValue>UaST5HSELGBI6Yo0n4/G6UNMQKNNCZVAzJc6liZaMoQ=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ala7gPRxw0OZ+PLco0n6mRBdgRIp10Bws/XYJafh/EM=</DigestValue>
      </Reference>
      <Reference URI="/xl/printerSettings/printerSettings10.bin?ContentType=application/vnd.openxmlformats-officedocument.spreadsheetml.printerSettings">
        <DigestMethod Algorithm="http://www.w3.org/2001/04/xmlenc#sha256"/>
        <DigestValue>W1J2cmGTJBXaxzwzRsGzzv/R1IG34qm8ER63FC3yvtU=</DigestValue>
      </Reference>
      <Reference URI="/xl/printerSettings/printerSettings11.bin?ContentType=application/vnd.openxmlformats-officedocument.spreadsheetml.printerSettings">
        <DigestMethod Algorithm="http://www.w3.org/2001/04/xmlenc#sha256"/>
        <DigestValue>Wmyj1iIM3ITw+tkUVVyUEftRfDcKDbP9vjkegz6Hcj0=</DigestValue>
      </Reference>
      <Reference URI="/xl/printerSettings/printerSettings12.bin?ContentType=application/vnd.openxmlformats-officedocument.spreadsheetml.printerSettings">
        <DigestMethod Algorithm="http://www.w3.org/2001/04/xmlenc#sha256"/>
        <DigestValue>zUgnFPp5IDN5DlzWRxrPpSFXM5YFGGV19aVsue16I30=</DigestValue>
      </Reference>
      <Reference URI="/xl/printerSettings/printerSettings13.bin?ContentType=application/vnd.openxmlformats-officedocument.spreadsheetml.printerSettings">
        <DigestMethod Algorithm="http://www.w3.org/2001/04/xmlenc#sha256"/>
        <DigestValue>zUgnFPp5IDN5DlzWRxrPpSFXM5YFGGV19aVsue16I30=</DigestValue>
      </Reference>
      <Reference URI="/xl/printerSettings/printerSettings14.bin?ContentType=application/vnd.openxmlformats-officedocument.spreadsheetml.printerSettings">
        <DigestMethod Algorithm="http://www.w3.org/2001/04/xmlenc#sha256"/>
        <DigestValue>zUgnFPp5IDN5DlzWRxrPpSFXM5YFGGV19aVsue16I30=</DigestValue>
      </Reference>
      <Reference URI="/xl/printerSettings/printerSettings15.bin?ContentType=application/vnd.openxmlformats-officedocument.spreadsheetml.printerSettings">
        <DigestMethod Algorithm="http://www.w3.org/2001/04/xmlenc#sha256"/>
        <DigestValue>9KoV5Jjs+8fQKeZe2vMD2ELiGYXHEgn4roLQZg8ERRE=</DigestValue>
      </Reference>
      <Reference URI="/xl/printerSettings/printerSettings16.bin?ContentType=application/vnd.openxmlformats-officedocument.spreadsheetml.printerSettings">
        <DigestMethod Algorithm="http://www.w3.org/2001/04/xmlenc#sha256"/>
        <DigestValue>ala7gPRxw0OZ+PLco0n6mRBdgRIp10Bws/XYJafh/EM=</DigestValue>
      </Reference>
      <Reference URI="/xl/printerSettings/printerSettings17.bin?ContentType=application/vnd.openxmlformats-officedocument.spreadsheetml.printerSettings">
        <DigestMethod Algorithm="http://www.w3.org/2001/04/xmlenc#sha256"/>
        <DigestValue>9KoV5Jjs+8fQKeZe2vMD2ELiGYXHEgn4roLQZg8ERRE=</DigestValue>
      </Reference>
      <Reference URI="/xl/printerSettings/printerSettings18.bin?ContentType=application/vnd.openxmlformats-officedocument.spreadsheetml.printerSettings">
        <DigestMethod Algorithm="http://www.w3.org/2001/04/xmlenc#sha256"/>
        <DigestValue>ala7gPRxw0OZ+PLco0n6mRBdgRIp10Bws/XYJafh/EM=</DigestValue>
      </Reference>
      <Reference URI="/xl/printerSettings/printerSettings2.bin?ContentType=application/vnd.openxmlformats-officedocument.spreadsheetml.printerSettings">
        <DigestMethod Algorithm="http://www.w3.org/2001/04/xmlenc#sha256"/>
        <DigestValue>zUgnFPp5IDN5DlzWRxrPpSFXM5YFGGV19aVsue16I30=</DigestValue>
      </Reference>
      <Reference URI="/xl/printerSettings/printerSettings3.bin?ContentType=application/vnd.openxmlformats-officedocument.spreadsheetml.printerSettings">
        <DigestMethod Algorithm="http://www.w3.org/2001/04/xmlenc#sha256"/>
        <DigestValue>+oscLT+1RFRiygeZRchvSOS6VAHyuOQ7ELFOokbFJso=</DigestValue>
      </Reference>
      <Reference URI="/xl/printerSettings/printerSettings4.bin?ContentType=application/vnd.openxmlformats-officedocument.spreadsheetml.printerSettings">
        <DigestMethod Algorithm="http://www.w3.org/2001/04/xmlenc#sha256"/>
        <DigestValue>zUgnFPp5IDN5DlzWRxrPpSFXM5YFGGV19aVsue16I30=</DigestValue>
      </Reference>
      <Reference URI="/xl/printerSettings/printerSettings5.bin?ContentType=application/vnd.openxmlformats-officedocument.spreadsheetml.printerSettings">
        <DigestMethod Algorithm="http://www.w3.org/2001/04/xmlenc#sha256"/>
        <DigestValue>zUgnFPp5IDN5DlzWRxrPpSFXM5YFGGV19aVsue16I30=</DigestValue>
      </Reference>
      <Reference URI="/xl/printerSettings/printerSettings6.bin?ContentType=application/vnd.openxmlformats-officedocument.spreadsheetml.printerSettings">
        <DigestMethod Algorithm="http://www.w3.org/2001/04/xmlenc#sha256"/>
        <DigestValue>zUgnFPp5IDN5DlzWRxrPpSFXM5YFGGV19aVsue16I30=</DigestValue>
      </Reference>
      <Reference URI="/xl/printerSettings/printerSettings7.bin?ContentType=application/vnd.openxmlformats-officedocument.spreadsheetml.printerSettings">
        <DigestMethod Algorithm="http://www.w3.org/2001/04/xmlenc#sha256"/>
        <DigestValue>Sb4sM6BotnqOR/A+cUYuHLDjfm/wxQy+/w6VIM2qmYs=</DigestValue>
      </Reference>
      <Reference URI="/xl/printerSettings/printerSettings8.bin?ContentType=application/vnd.openxmlformats-officedocument.spreadsheetml.printerSettings">
        <DigestMethod Algorithm="http://www.w3.org/2001/04/xmlenc#sha256"/>
        <DigestValue>CuSgtT1VRI5t4pjnKtHuBZAAVlL84MN1q8AkLHEHoek=</DigestValue>
      </Reference>
      <Reference URI="/xl/printerSettings/printerSettings9.bin?ContentType=application/vnd.openxmlformats-officedocument.spreadsheetml.printerSettings">
        <DigestMethod Algorithm="http://www.w3.org/2001/04/xmlenc#sha256"/>
        <DigestValue>zUgnFPp5IDN5DlzWRxrPpSFXM5YFGGV19aVsue16I30=</DigestValue>
      </Reference>
      <Reference URI="/xl/sharedStrings.xml?ContentType=application/vnd.openxmlformats-officedocument.spreadsheetml.sharedStrings+xml">
        <DigestMethod Algorithm="http://www.w3.org/2001/04/xmlenc#sha256"/>
        <DigestValue>mEv/QYHwGCmQL5oJmGFHOeL1qI8sv71zc+3fjB2YLrY=</DigestValue>
      </Reference>
      <Reference URI="/xl/styles.xml?ContentType=application/vnd.openxmlformats-officedocument.spreadsheetml.styles+xml">
        <DigestMethod Algorithm="http://www.w3.org/2001/04/xmlenc#sha256"/>
        <DigestValue>Z3E99+u3egWkUpTcLOzNm9vQmy5hnT+0n8DS/ujCKWo=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4gNMJIxPMHlMQLFrDcodzuSB3oxgqCt7bAovZPL1OJk=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/jlr+vNPWlQg1jL4jEVgkSKFijknNco8K0rEAxM95TI=</DigestValue>
      </Reference>
      <Reference URI="/xl/worksheets/sheet10.xml?ContentType=application/vnd.openxmlformats-officedocument.spreadsheetml.worksheet+xml">
        <DigestMethod Algorithm="http://www.w3.org/2001/04/xmlenc#sha256"/>
        <DigestValue>y421rFIoxLdGWwgeUejnW+wufUMXNiCJ0Cz5p6vbST8=</DigestValue>
      </Reference>
      <Reference URI="/xl/worksheets/sheet11.xml?ContentType=application/vnd.openxmlformats-officedocument.spreadsheetml.worksheet+xml">
        <DigestMethod Algorithm="http://www.w3.org/2001/04/xmlenc#sha256"/>
        <DigestValue>jLCzl2/LAMH+TUQ/QEs7Kt+NIS9xFzi84sFX7T8xHs0=</DigestValue>
      </Reference>
      <Reference URI="/xl/worksheets/sheet12.xml?ContentType=application/vnd.openxmlformats-officedocument.spreadsheetml.worksheet+xml">
        <DigestMethod Algorithm="http://www.w3.org/2001/04/xmlenc#sha256"/>
        <DigestValue>EZ04DqxfL4fZlh5dPv7kSJbIfy9zvOyKpIoXyWHkMcY=</DigestValue>
      </Reference>
      <Reference URI="/xl/worksheets/sheet13.xml?ContentType=application/vnd.openxmlformats-officedocument.spreadsheetml.worksheet+xml">
        <DigestMethod Algorithm="http://www.w3.org/2001/04/xmlenc#sha256"/>
        <DigestValue>lDP1rDuT8NYeiI/a1QJn7p17BXrimH27qNBhFpYCwNU=</DigestValue>
      </Reference>
      <Reference URI="/xl/worksheets/sheet14.xml?ContentType=application/vnd.openxmlformats-officedocument.spreadsheetml.worksheet+xml">
        <DigestMethod Algorithm="http://www.w3.org/2001/04/xmlenc#sha256"/>
        <DigestValue>bMkjQst4Th9YSVLrXgO4+fwGG8zjlXc3Ru6s9u5Isyw=</DigestValue>
      </Reference>
      <Reference URI="/xl/worksheets/sheet15.xml?ContentType=application/vnd.openxmlformats-officedocument.spreadsheetml.worksheet+xml">
        <DigestMethod Algorithm="http://www.w3.org/2001/04/xmlenc#sha256"/>
        <DigestValue>9STkGp36l4IaxNCFted4+8h231I47BaeTqusf0X89uI=</DigestValue>
      </Reference>
      <Reference URI="/xl/worksheets/sheet16.xml?ContentType=application/vnd.openxmlformats-officedocument.spreadsheetml.worksheet+xml">
        <DigestMethod Algorithm="http://www.w3.org/2001/04/xmlenc#sha256"/>
        <DigestValue>KDqIciZLg52YqspcSi5tUdHGyDlWinQcq3nxTdJ7sGg=</DigestValue>
      </Reference>
      <Reference URI="/xl/worksheets/sheet17.xml?ContentType=application/vnd.openxmlformats-officedocument.spreadsheetml.worksheet+xml">
        <DigestMethod Algorithm="http://www.w3.org/2001/04/xmlenc#sha256"/>
        <DigestValue>YssVB0VrcJLiYKYaY8PMr/84+EpCSAO4R/a+c0L6+OY=</DigestValue>
      </Reference>
      <Reference URI="/xl/worksheets/sheet18.xml?ContentType=application/vnd.openxmlformats-officedocument.spreadsheetml.worksheet+xml">
        <DigestMethod Algorithm="http://www.w3.org/2001/04/xmlenc#sha256"/>
        <DigestValue>yk44X8kViM3BNPF07IS9x76XtDSTZ19hwZuLyGuX8OY=</DigestValue>
      </Reference>
      <Reference URI="/xl/worksheets/sheet2.xml?ContentType=application/vnd.openxmlformats-officedocument.spreadsheetml.worksheet+xml">
        <DigestMethod Algorithm="http://www.w3.org/2001/04/xmlenc#sha256"/>
        <DigestValue>kUzP27m6cvXjPknvB9/w6+sz83QYTQ73QTAxgmqPJME=</DigestValue>
      </Reference>
      <Reference URI="/xl/worksheets/sheet3.xml?ContentType=application/vnd.openxmlformats-officedocument.spreadsheetml.worksheet+xml">
        <DigestMethod Algorithm="http://www.w3.org/2001/04/xmlenc#sha256"/>
        <DigestValue>ayt8qT5Rq0kz6U9kVJtKlJ5vUP0tuDJnhdu6f2BxbKg=</DigestValue>
      </Reference>
      <Reference URI="/xl/worksheets/sheet4.xml?ContentType=application/vnd.openxmlformats-officedocument.spreadsheetml.worksheet+xml">
        <DigestMethod Algorithm="http://www.w3.org/2001/04/xmlenc#sha256"/>
        <DigestValue>KtG2ihYeCHzeP3clcnU6nvm1kNytE87d2blwx/AvZfM=</DigestValue>
      </Reference>
      <Reference URI="/xl/worksheets/sheet5.xml?ContentType=application/vnd.openxmlformats-officedocument.spreadsheetml.worksheet+xml">
        <DigestMethod Algorithm="http://www.w3.org/2001/04/xmlenc#sha256"/>
        <DigestValue>GltU21U3z3eCb7ohw9A3Saz0EsM10ueEFH3Pw0wuHOs=</DigestValue>
      </Reference>
      <Reference URI="/xl/worksheets/sheet6.xml?ContentType=application/vnd.openxmlformats-officedocument.spreadsheetml.worksheet+xml">
        <DigestMethod Algorithm="http://www.w3.org/2001/04/xmlenc#sha256"/>
        <DigestValue>79WtVcQANT1yFgVVUpd9E1/yfI5aAeNMsB2IYxR4qKI=</DigestValue>
      </Reference>
      <Reference URI="/xl/worksheets/sheet7.xml?ContentType=application/vnd.openxmlformats-officedocument.spreadsheetml.worksheet+xml">
        <DigestMethod Algorithm="http://www.w3.org/2001/04/xmlenc#sha256"/>
        <DigestValue>kLupUpQo82v2dUPuQOAPrWPTxbFCaI0z8xIraBEv6cY=</DigestValue>
      </Reference>
      <Reference URI="/xl/worksheets/sheet8.xml?ContentType=application/vnd.openxmlformats-officedocument.spreadsheetml.worksheet+xml">
        <DigestMethod Algorithm="http://www.w3.org/2001/04/xmlenc#sha256"/>
        <DigestValue>E176N2mSuHo/ZP6UWBdrT3dp5M6sm125XDgAOLZr2/w=</DigestValue>
      </Reference>
      <Reference URI="/xl/worksheets/sheet9.xml?ContentType=application/vnd.openxmlformats-officedocument.spreadsheetml.worksheet+xml">
        <DigestMethod Algorithm="http://www.w3.org/2001/04/xmlenc#sha256"/>
        <DigestValue>oBkS+/mxbFNnist9TvlzAONRynwD/Sw6cDGmjBwe4xA=</DigestValue>
      </Reference>
    </Manifest>
    <SignatureProperties>
      <SignatureProperty Id="idSignatureTime" Target="#idPackageSignature">
        <mdssi:SignatureTime xmlns:mdssi="http://schemas.openxmlformats.org/package/2006/digital-signature">
          <mdssi:Format>YYYY-MM-DDThh:mm:ssTZD</mdssi:Format>
          <mdssi:Value>2019-07-29T07:18:48Z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ელექტრონული ხელმოწერა</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2019-07-29T07:18:48Z</xd:SigningTime>
          <xd:SigningCertificate>
            <xd:Cert>
              <xd:CertDigest>
                <DigestMethod Algorithm="http://www.w3.org/2001/04/xmlenc#sha256"/>
                <DigestValue>BvdooVZbGnt/DU7DtfpsdkQesmX6OCpux/i/owKLJtc=</DigestValue>
              </xd:CertDigest>
              <xd:IssuerSerial>
                <X509IssuerName>CN=NBG Class 2 INT Sub CA, DC=nbg, DC=ge</X509IssuerName>
                <X509SerialNumber>108247342107758344311659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2019-07-25T17:47:04Z</dcterms:modified>
</cp:coreProperties>
</file>