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150" tabRatio="92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1" i="37" l="1"/>
  <c r="C31" i="28" l="1"/>
  <c r="C14" i="62" l="1"/>
  <c r="C8" i="73"/>
  <c r="C5" i="73"/>
  <c r="E21" i="72"/>
  <c r="E20" i="72"/>
  <c r="E19" i="72"/>
  <c r="E18" i="72"/>
  <c r="E17" i="72"/>
  <c r="E16" i="72"/>
  <c r="E15" i="72"/>
  <c r="E14" i="72"/>
  <c r="E13" i="72"/>
  <c r="E12" i="72"/>
  <c r="E11" i="72"/>
  <c r="E10" i="72"/>
  <c r="E9" i="72"/>
  <c r="E8" i="72"/>
  <c r="E33" i="62" l="1"/>
  <c r="C22" i="74" l="1"/>
  <c r="E7" i="62" l="1"/>
  <c r="E8" i="62"/>
  <c r="E9" i="62"/>
  <c r="E10" i="62"/>
  <c r="E11" i="62"/>
  <c r="E12" i="62"/>
  <c r="E13" i="62"/>
  <c r="D14" i="62"/>
  <c r="E15" i="62"/>
  <c r="E16" i="62"/>
  <c r="E17" i="62"/>
  <c r="E18" i="62"/>
  <c r="E19" i="62"/>
  <c r="E14" i="62" l="1"/>
  <c r="B17" i="6" l="1"/>
  <c r="B16" i="6" l="1"/>
  <c r="B15" i="6"/>
  <c r="C36" i="69" l="1"/>
  <c r="F21" i="37" l="1"/>
  <c r="F14" i="37"/>
  <c r="C14" i="69"/>
  <c r="H21" i="75" l="1"/>
  <c r="H20" i="75"/>
  <c r="G45" i="75"/>
  <c r="F45" i="75"/>
  <c r="G40" i="75"/>
  <c r="F40" i="75"/>
  <c r="G32" i="75"/>
  <c r="F32" i="75"/>
  <c r="G22" i="75"/>
  <c r="G19" i="75" s="1"/>
  <c r="F22" i="75"/>
  <c r="F19" i="75" s="1"/>
  <c r="G16" i="75"/>
  <c r="F16" i="75"/>
  <c r="G13" i="75"/>
  <c r="F13" i="75"/>
  <c r="G7" i="75"/>
  <c r="F7" i="75"/>
  <c r="D45" i="75"/>
  <c r="C45" i="75"/>
  <c r="D40" i="75"/>
  <c r="C40" i="75"/>
  <c r="D32" i="75"/>
  <c r="C32" i="75"/>
  <c r="D22" i="75"/>
  <c r="D19" i="75" s="1"/>
  <c r="C22" i="75"/>
  <c r="C19" i="75" s="1"/>
  <c r="D16" i="75"/>
  <c r="C16" i="75"/>
  <c r="D13" i="75"/>
  <c r="C13" i="75"/>
  <c r="D7" i="75"/>
  <c r="C7" i="75"/>
  <c r="E19" i="75" l="1"/>
  <c r="H19" i="75"/>
  <c r="C31" i="62"/>
  <c r="C41" i="62" s="1"/>
  <c r="G14" i="62"/>
  <c r="F14" i="62"/>
  <c r="D20" i="62"/>
  <c r="C20" i="62"/>
  <c r="B2" i="79"/>
  <c r="B2" i="37"/>
  <c r="B2" i="36"/>
  <c r="B2" i="74"/>
  <c r="B2" i="64"/>
  <c r="B2" i="35"/>
  <c r="B2" i="69"/>
  <c r="B2" i="77"/>
  <c r="B2" i="28"/>
  <c r="B2" i="73"/>
  <c r="B2" i="72"/>
  <c r="B2" i="52"/>
  <c r="B2" i="71"/>
  <c r="B2" i="75"/>
  <c r="B2" i="53"/>
  <c r="B2" i="62"/>
  <c r="B1" i="6"/>
  <c r="H14" i="62" l="1"/>
  <c r="B1" i="79"/>
  <c r="B1" i="37"/>
  <c r="B1" i="36"/>
  <c r="B1" i="74"/>
  <c r="B1" i="64"/>
  <c r="B1" i="35"/>
  <c r="B1" i="69"/>
  <c r="B1" i="77"/>
  <c r="B1" i="28"/>
  <c r="B1" i="73"/>
  <c r="B1" i="72"/>
  <c r="B1" i="52"/>
  <c r="B1" i="71"/>
  <c r="B1" i="75"/>
  <c r="B1" i="53"/>
  <c r="B1" i="62"/>
  <c r="C30" i="79" l="1"/>
  <c r="C26" i="79"/>
  <c r="C18" i="79"/>
  <c r="C8" i="79"/>
  <c r="C36" i="79" l="1"/>
  <c r="C38" i="79" s="1"/>
  <c r="H14" i="74"/>
  <c r="D6" i="71"/>
  <c r="D13" i="71" s="1"/>
  <c r="C6" i="71"/>
  <c r="C13" i="71" s="1"/>
  <c r="E8" i="37" l="1"/>
  <c r="N16" i="37"/>
  <c r="N17" i="37"/>
  <c r="N18" i="37"/>
  <c r="N19" i="37"/>
  <c r="N20" i="37"/>
  <c r="N15" i="37"/>
  <c r="N13" i="37"/>
  <c r="N10" i="37"/>
  <c r="N9" i="37"/>
  <c r="N11" i="37"/>
  <c r="N12" i="37"/>
  <c r="E19" i="37"/>
  <c r="E18" i="37"/>
  <c r="E17" i="37"/>
  <c r="E16" i="37"/>
  <c r="E15" i="37"/>
  <c r="M14" i="37"/>
  <c r="M21" i="37" s="1"/>
  <c r="L14" i="37"/>
  <c r="K14" i="37"/>
  <c r="J14" i="37"/>
  <c r="I14" i="37"/>
  <c r="H14" i="37"/>
  <c r="G14" i="37"/>
  <c r="C14" i="37"/>
  <c r="E12" i="37"/>
  <c r="E11" i="37"/>
  <c r="E10" i="37"/>
  <c r="E9" i="37"/>
  <c r="M7" i="37"/>
  <c r="L7" i="37"/>
  <c r="J7" i="37"/>
  <c r="I7" i="37"/>
  <c r="H7" i="37"/>
  <c r="G7" i="37"/>
  <c r="G21" i="37" s="1"/>
  <c r="F7" i="37"/>
  <c r="C7" i="37"/>
  <c r="H21" i="37" l="1"/>
  <c r="I21" i="37"/>
  <c r="J21" i="37"/>
  <c r="L21" i="37"/>
  <c r="N14" i="37"/>
  <c r="E14" i="37"/>
  <c r="E7" i="37"/>
  <c r="C21" i="37"/>
  <c r="N8" i="37"/>
  <c r="E21" i="37" l="1"/>
  <c r="N7" i="37"/>
  <c r="N21" i="37" s="1"/>
  <c r="K7" i="37"/>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E21" i="75"/>
  <c r="E20"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D54" i="53"/>
  <c r="C54" i="53"/>
  <c r="G54" i="53"/>
  <c r="G30" i="53"/>
  <c r="F30" i="53"/>
  <c r="D30" i="53"/>
  <c r="C30" i="53"/>
  <c r="G9" i="53"/>
  <c r="G22" i="53" s="1"/>
  <c r="F9" i="53"/>
  <c r="F22" i="53" s="1"/>
  <c r="D9" i="53"/>
  <c r="D22" i="53" s="1"/>
  <c r="C9" i="53"/>
  <c r="C22" i="53" s="1"/>
  <c r="D31" i="62"/>
  <c r="D41" i="62" s="1"/>
  <c r="G31" i="53" l="1"/>
  <c r="G56" i="53"/>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E41" i="62" l="1"/>
  <c r="E31" i="62"/>
  <c r="D22" i="74"/>
  <c r="E22" i="74"/>
  <c r="H22" i="74" s="1"/>
  <c r="C13" i="73" l="1"/>
  <c r="C43" i="28"/>
  <c r="C30" i="28"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4" i="62"/>
  <c r="E35" i="62"/>
  <c r="E36" i="62"/>
  <c r="E37" i="62"/>
  <c r="E38" i="62"/>
  <c r="E39" i="62"/>
  <c r="E40" i="62"/>
  <c r="E23" i="62"/>
  <c r="E24" i="62"/>
  <c r="E25" i="62"/>
  <c r="E26" i="62"/>
  <c r="E27" i="62"/>
  <c r="E28" i="62"/>
  <c r="E29" i="62"/>
  <c r="E30" i="62"/>
  <c r="E22" i="62"/>
  <c r="E20" i="62"/>
  <c r="C44" i="69" l="1"/>
  <c r="C24" i="69"/>
</calcChain>
</file>

<file path=xl/sharedStrings.xml><?xml version="1.0" encoding="utf-8"?>
<sst xmlns="http://schemas.openxmlformats.org/spreadsheetml/2006/main" count="744" uniqueCount="516">
  <si>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</si>
  <si>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</si>
  <si>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</si>
  <si>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</si>
  <si>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</si>
  <si>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</si>
  <si>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</si>
  <si>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</si>
  <si>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</si>
  <si>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</si>
  <si>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</si>
  <si>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</si>
  <si>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</si>
  <si>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</si>
  <si>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</si>
  <si>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</si>
  <si>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</si>
  <si>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</si>
  <si>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</si>
  <si>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</si>
  <si>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</si>
  <si>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</si>
  <si>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</si>
  <si>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</si>
  <si>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</si>
  <si>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</si>
  <si>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</si>
  <si>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</si>
  <si>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</si>
  <si>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</si>
  <si>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</si>
  <si>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</si>
  <si>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</si>
  <si>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</si>
  <si>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</si>
  <si>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</si>
  <si>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</si>
  <si>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</si>
  <si>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</si>
  <si>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</si>
  <si>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</si>
  <si>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</si>
  <si>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</si>
  <si>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</si>
  <si>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</si>
  <si>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</si>
  <si>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</si>
  <si>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</si>
  <si>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</si>
  <si>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</si>
  <si>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</si>
  <si>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</si>
  <si>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</si>
  <si>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</si>
  <si>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</si>
  <si>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</si>
  <si>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</si>
  <si>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</si>
  <si>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</si>
  <si>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</si>
  <si>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</si>
  <si>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</si>
  <si>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</si>
  <si>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</si>
  <si>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</si>
  <si>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</si>
  <si>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</si>
  <si>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</si>
  <si>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</si>
  <si>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</si>
  <si>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</si>
  <si>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</si>
  <si>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</si>
  <si>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</si>
  <si>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</si>
  <si>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</si>
  <si>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</si>
  <si>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</si>
  <si>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</si>
  <si>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</si>
  <si>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</si>
  <si>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</si>
  <si>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</si>
  <si>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</si>
  <si>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</si>
  <si>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</si>
  <si>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</si>
  <si>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</si>
  <si>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</si>
  <si>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</si>
  <si>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</si>
  <si>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</si>
  <si>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</si>
  <si>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</si>
  <si>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</si>
  <si>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</si>
  <si>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</si>
  <si>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</si>
  <si>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</si>
  <si>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</si>
  <si>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</si>
  <si>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</si>
  <si>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</si>
  <si>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</si>
  <si>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</si>
  <si>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</si>
  <si>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</si>
  <si>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</si>
  <si>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</si>
  <si>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</si>
  <si>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</si>
  <si>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</si>
  <si>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</si>
  <si>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</si>
  <si>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</si>
  <si>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</si>
  <si>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</si>
  <si>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</si>
  <si>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</si>
  <si>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</si>
  <si>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</si>
  <si>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</si>
  <si>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</si>
  <si>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</si>
  <si>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</si>
  <si>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</si>
  <si>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</si>
  <si>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</si>
  <si>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</si>
  <si>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</si>
  <si>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</si>
  <si>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</si>
  <si>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</si>
  <si>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</si>
  <si>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</si>
  <si>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</si>
  <si>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</si>
  <si>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</si>
  <si>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</si>
  <si>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</si>
  <si>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</si>
  <si>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</si>
  <si>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</si>
  <si>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</si>
  <si>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</si>
  <si>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</si>
  <si>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</si>
  <si>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</si>
  <si>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</si>
  <si>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</si>
  <si>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</si>
  <si>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</si>
  <si>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</si>
  <si>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</si>
  <si>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</si>
  <si>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</si>
  <si>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</si>
  <si>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</si>
  <si>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</si>
  <si>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</si>
  <si>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</si>
  <si>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</si>
  <si>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</si>
  <si>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</si>
  <si>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</si>
  <si>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</si>
  <si>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</si>
  <si>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</si>
  <si>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</si>
  <si>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</si>
  <si>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</si>
  <si>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</si>
  <si>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</si>
  <si>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</si>
  <si>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</si>
  <si>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</si>
  <si>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</si>
  <si>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</si>
  <si>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</si>
  <si>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</si>
  <si>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</si>
  <si>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</si>
  <si>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</si>
  <si>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</si>
  <si>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</si>
  <si>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</si>
  <si>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</si>
  <si>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</si>
  <si>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</si>
  <si>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</si>
  <si>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</si>
  <si>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</si>
  <si>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</si>
  <si>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</si>
  <si>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</si>
  <si>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</si>
  <si>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</si>
  <si>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</si>
  <si>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</si>
  <si>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</si>
  <si>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</si>
  <si>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</si>
  <si>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</si>
  <si>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</si>
  <si>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</si>
  <si>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</si>
  <si>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</si>
  <si>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</si>
  <si>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</si>
  <si>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</si>
  <si>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</si>
  <si>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</si>
  <si>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</si>
  <si>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</si>
  <si>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</si>
  <si>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</si>
  <si>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</si>
  <si>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</si>
  <si>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</si>
  <si>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</si>
  <si>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</si>
  <si>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</si>
  <si>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</si>
  <si>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</si>
  <si>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</si>
  <si>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</si>
  <si>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</si>
  <si>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</si>
  <si>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</si>
  <si>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</si>
  <si>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</si>
  <si>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</si>
  <si>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</si>
  <si>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</si>
  <si>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</si>
  <si>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</si>
  <si>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</si>
  <si>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</si>
  <si>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</si>
  <si>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</si>
  <si>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</si>
  <si>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</si>
  <si>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</si>
  <si>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</si>
  <si>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</si>
  <si>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</si>
  <si>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</si>
  <si>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</si>
  <si>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</si>
  <si>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</si>
  <si>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</si>
  <si>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</si>
  <si>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</si>
  <si>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</si>
  <si>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</si>
  <si>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</si>
  <si>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</si>
  <si>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</si>
  <si>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</si>
  <si>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</si>
  <si>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</si>
  <si>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</si>
  <si>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</si>
  <si>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</si>
  <si>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</si>
  <si>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</si>
  <si>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</si>
  <si>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</si>
  <si>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</si>
  <si>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</si>
  <si>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</si>
  <si>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</si>
  <si>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</si>
  <si>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</si>
  <si>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</si>
  <si>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</si>
  <si>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</si>
  <si>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</si>
  <si>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</si>
  <si>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</si>
  <si>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</si>
  <si>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</si>
  <si>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</si>
  <si>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</si>
  <si>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</si>
  <si>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</si>
  <si>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</si>
  <si>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</si>
  <si>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</si>
  <si>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</si>
  <si>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</si>
  <si>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</si>
  <si>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</si>
  <si>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</si>
  <si>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</si>
  <si>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</si>
  <si>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</si>
  <si>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</si>
  <si>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</si>
  <si>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</si>
  <si>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</si>
  <si>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</si>
  <si>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</si>
  <si>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</si>
  <si>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</si>
  <si>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</si>
  <si>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</si>
  <si>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</si>
  <si>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</si>
  <si>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</si>
  <si>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</si>
  <si>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</si>
  <si>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</si>
  <si>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</si>
  <si>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</si>
  <si>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</si>
  <si>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</si>
  <si>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</si>
  <si>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</si>
  <si>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</si>
  <si>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</si>
  <si>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</si>
  <si>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</si>
  <si>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</si>
  <si>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</si>
  <si>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</si>
  <si>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</si>
  <si>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</si>
  <si>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</si>
  <si>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</si>
  <si>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</si>
  <si>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</si>
  <si>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</si>
  <si>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</si>
  <si>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</si>
  <si>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</si>
  <si>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</si>
  <si>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</si>
  <si>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</si>
  <si>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</si>
  <si>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</si>
  <si>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</si>
  <si>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</si>
  <si>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</si>
  <si>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</si>
  <si>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</si>
  <si>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</si>
  <si>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</si>
  <si>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</si>
  <si>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</si>
  <si>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</si>
  <si>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</si>
  <si>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</si>
  <si>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</si>
  <si>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</si>
  <si>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</si>
  <si>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</si>
  <si>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</si>
  <si>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</si>
  <si>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</si>
  <si>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</si>
  <si>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</si>
  <si>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</si>
  <si>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</si>
  <si>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</si>
  <si>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</si>
  <si>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</si>
  <si>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</si>
  <si>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</si>
  <si>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</si>
  <si>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</si>
  <si>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</si>
  <si>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</si>
  <si>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</si>
  <si>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</si>
  <si>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</si>
  <si>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</si>
  <si>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</si>
  <si>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</si>
  <si>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</si>
  <si>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</si>
  <si>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</si>
  <si>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</si>
  <si>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</si>
  <si>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</si>
  <si>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</si>
  <si>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</si>
  <si>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</si>
  <si>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</si>
  <si>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</si>
  <si>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</si>
  <si>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</si>
  <si>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</si>
  <si>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</si>
  <si>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</si>
  <si>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</si>
  <si>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</si>
  <si>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</si>
  <si>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</si>
  <si>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</si>
  <si>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</si>
  <si>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</si>
  <si>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</si>
  <si>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</si>
  <si>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</si>
  <si>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</si>
  <si>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</si>
  <si>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</si>
  <si>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</si>
  <si>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</si>
  <si>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</si>
  <si>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</si>
  <si>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</si>
  <si>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</si>
  <si>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</si>
  <si>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</si>
  <si>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</si>
  <si>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</si>
  <si>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</si>
  <si>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</si>
  <si>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</si>
  <si>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</si>
  <si>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</si>
  <si>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</si>
  <si>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</si>
  <si>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</si>
  <si>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</si>
  <si>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</si>
  <si>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</si>
  <si>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</si>
  <si>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</si>
  <si>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</si>
  <si>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</si>
  <si>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</si>
  <si>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</si>
  <si>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</si>
  <si>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</si>
  <si>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</si>
  <si>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</si>
  <si>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</si>
  <si>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</si>
  <si>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</si>
  <si>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</si>
  <si>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</si>
  <si>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</si>
  <si>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</si>
  <si>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</si>
  <si>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</si>
  <si>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</si>
  <si>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</si>
  <si>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</si>
  <si>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</si>
  <si>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</si>
  <si>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</si>
  <si>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</si>
  <si>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</si>
  <si>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</si>
  <si>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</si>
  <si>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</si>
  <si>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</si>
  <si>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</si>
  <si>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</si>
  <si>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</si>
  <si>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</si>
  <si>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</si>
  <si>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</si>
  <si>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</si>
  <si>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</si>
  <si>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</si>
  <si>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</si>
  <si>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</si>
  <si>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</si>
  <si>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</si>
  <si>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</si>
  <si>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</si>
  <si>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</si>
  <si>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</si>
  <si>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</si>
  <si>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</si>
  <si>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</si>
  <si>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</si>
  <si>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</si>
  <si>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</si>
  <si>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”ლიბერთი ბანკი”</t>
  </si>
  <si>
    <t>3Q 2018</t>
  </si>
  <si>
    <t>2Q 2018</t>
  </si>
  <si>
    <t>1Q 2018</t>
  </si>
  <si>
    <t>4Q 2018</t>
  </si>
  <si>
    <t xml:space="preserve">ირაკლი ოთარ რუხაძე </t>
  </si>
  <si>
    <t xml:space="preserve">გიორგი კალანდარიშვილი </t>
  </si>
  <si>
    <t>www.libertybank.ge</t>
  </si>
  <si>
    <t xml:space="preserve">დავით შონია </t>
  </si>
  <si>
    <t>ლევან ლეკიშვილი</t>
  </si>
  <si>
    <t>ლევან თხელიძე</t>
  </si>
  <si>
    <t>მამუკა კვარაცხელია</t>
  </si>
  <si>
    <t>დავით ვერულაშვილი</t>
  </si>
  <si>
    <t>Georgian Financial Group B.V.</t>
  </si>
  <si>
    <t>სს,,ჰერითიჯ სიქიურითიზ"(ნომინალური მფლობელი)</t>
  </si>
  <si>
    <t>სს,,გალტ &amp; თაგარტი"(ნომინალური მფლობელი)</t>
  </si>
  <si>
    <t>სს,,საქართველოს ფასიანი ქაღალდების ცენტრალური დეპოზიტარი"(ნომინალური მფლობელი)</t>
  </si>
  <si>
    <t>დანარჩენი აქციონერები</t>
  </si>
  <si>
    <t>ბენჯამინ ალბერტ მარსონი</t>
  </si>
  <si>
    <t>იგორ ალექსეევი</t>
  </si>
  <si>
    <t>nmf</t>
  </si>
  <si>
    <t>ცხრილი 9 (Capital), N2</t>
  </si>
  <si>
    <t>ცხრილი 9 (Capital), N26</t>
  </si>
  <si>
    <t>ცხრილი 9 (Capital), N3 &amp; N28</t>
  </si>
  <si>
    <t>ცხრილი 9 (Capital), N5</t>
  </si>
  <si>
    <t>ცხრილი 9 (Capital), N6</t>
  </si>
  <si>
    <t>ცხრილი 9 (Capital), N4 &amp; N8</t>
  </si>
  <si>
    <t>ცხრილი 9 (Capital), N39</t>
  </si>
  <si>
    <t>ცხრილი 9 (Capital), N17</t>
  </si>
  <si>
    <t>მამუკა წერეთელი</t>
  </si>
  <si>
    <t>ცხრილი 9 (Capital), N37</t>
  </si>
  <si>
    <t>ცხრილი 9 (Capital), N2 &amp; N26</t>
  </si>
  <si>
    <t>1Q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</si>
</sst>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sz val="10"/>
      <name val="Calibri"/>
      <family val="2"/>
      <charset val="204"/>
      <scheme val="minor"/>
    </font>
    <font>
      <b/>
      <sz val="10"/>
      <name val="Calibri"/>
      <family val="2"/>
      <charset val="204"/>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sz val="10"/>
      <color theme="1"/>
      <name val="Calibri"/>
      <family val="1"/>
      <scheme val="minor"/>
    </font>
    <font>
      <sz val="10"/>
      <color theme="1"/>
      <name val="Sylfaen"/>
      <family val="1"/>
      <charset val="204"/>
    </font>
    <font>
      <u/>
      <sz val="10"/>
      <color indexed="12"/>
      <name val="Sylfaen"/>
      <family val="1"/>
      <charset val="204"/>
    </font>
    <font>
      <sz val="10"/>
      <color theme="1"/>
      <name val="Calibri"/>
      <family val="2"/>
      <charset val="204"/>
      <scheme val="minor"/>
    </font>
    <font>
      <i/>
      <sz val="10"/>
      <name val="Calibri"/>
      <family val="2"/>
      <charset val="204"/>
      <scheme val="minor"/>
    </font>
    <font>
      <b/>
      <sz val="10"/>
      <color theme="1"/>
      <name val="Calibri"/>
      <family val="2"/>
      <charset val="204"/>
      <scheme val="minor"/>
    </font>
    <font>
      <sz val="11"/>
      <color theme="1"/>
      <name val="Calibri"/>
      <family val="2"/>
      <charset val="204"/>
      <scheme val="minor"/>
    </font>
    <font>
      <b/>
      <i/>
      <sz val="10"/>
      <name val="Calibri"/>
      <family val="2"/>
      <charset val="204"/>
      <scheme val="minor"/>
    </font>
    <font>
      <i/>
      <sz val="10"/>
      <color theme="1"/>
      <name val="Calibri"/>
      <family val="2"/>
      <charset val="204"/>
      <scheme val="minor"/>
    </font>
    <font>
      <sz val="8"/>
      <color theme="1"/>
      <name val="Calibri"/>
      <family val="2"/>
      <charset val="204"/>
      <scheme val="minor"/>
    </font>
    <font>
      <i/>
      <sz val="11"/>
      <color theme="1"/>
      <name val="Calibri"/>
      <family val="2"/>
      <charset val="204"/>
      <scheme val="minor"/>
    </font>
    <font>
      <b/>
      <sz val="11"/>
      <color theme="1"/>
      <name val="Calibri"/>
      <family val="2"/>
      <charset val="204"/>
      <scheme val="minor"/>
    </font>
    <font>
      <sz val="9"/>
      <color theme="1"/>
      <name val="Calibri"/>
      <family val="2"/>
      <charset val="204"/>
      <scheme val="minor"/>
    </font>
    <font>
      <b/>
      <sz val="9"/>
      <name val="Calibri"/>
      <family val="2"/>
      <charset val="204"/>
      <scheme val="minor"/>
    </font>
    <font>
      <sz val="9"/>
      <name val="Calibri"/>
      <family val="2"/>
      <charset val="204"/>
      <scheme val="minor"/>
    </font>
    <font>
      <sz val="8"/>
      <name val="Calibri"/>
      <family val="2"/>
      <charset val="204"/>
      <scheme val="minor"/>
    </font>
    <font>
      <i/>
      <sz val="10"/>
      <name val="Sylfaen"/>
      <family val="1"/>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1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3" fillId="0" borderId="0"/>
    <xf numFmtId="168" fontId="14" fillId="37" borderId="0"/>
    <xf numFmtId="169" fontId="14" fillId="37" borderId="0"/>
    <xf numFmtId="168" fontId="14" fillId="37" borderId="0"/>
    <xf numFmtId="0" fontId="15" fillId="38"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0" fontId="15"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168" fontId="16" fillId="38" borderId="0" applyNumberFormat="0" applyBorder="0" applyAlignment="0" applyProtection="0"/>
    <xf numFmtId="169" fontId="16" fillId="38" borderId="0" applyNumberFormat="0" applyBorder="0" applyAlignment="0" applyProtection="0"/>
    <xf numFmtId="168" fontId="16"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0" fontId="15"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168" fontId="16" fillId="39" borderId="0" applyNumberFormat="0" applyBorder="0" applyAlignment="0" applyProtection="0"/>
    <xf numFmtId="169" fontId="16" fillId="39" borderId="0" applyNumberFormat="0" applyBorder="0" applyAlignment="0" applyProtection="0"/>
    <xf numFmtId="168" fontId="16"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0" fontId="15"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168" fontId="16" fillId="40" borderId="0" applyNumberFormat="0" applyBorder="0" applyAlignment="0" applyProtection="0"/>
    <xf numFmtId="169" fontId="16" fillId="40" borderId="0" applyNumberFormat="0" applyBorder="0" applyAlignment="0" applyProtection="0"/>
    <xf numFmtId="168" fontId="16"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0" fontId="15"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168" fontId="16" fillId="42" borderId="0" applyNumberFormat="0" applyBorder="0" applyAlignment="0" applyProtection="0"/>
    <xf numFmtId="169" fontId="16" fillId="42" borderId="0" applyNumberFormat="0" applyBorder="0" applyAlignment="0" applyProtection="0"/>
    <xf numFmtId="168" fontId="16"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0" fontId="15"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168" fontId="16" fillId="43" borderId="0" applyNumberFormat="0" applyBorder="0" applyAlignment="0" applyProtection="0"/>
    <xf numFmtId="169" fontId="16" fillId="43" borderId="0" applyNumberFormat="0" applyBorder="0" applyAlignment="0" applyProtection="0"/>
    <xf numFmtId="168" fontId="16"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0" fontId="15"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168" fontId="16" fillId="45" borderId="0" applyNumberFormat="0" applyBorder="0" applyAlignment="0" applyProtection="0"/>
    <xf numFmtId="169" fontId="16" fillId="45" borderId="0" applyNumberFormat="0" applyBorder="0" applyAlignment="0" applyProtection="0"/>
    <xf numFmtId="168" fontId="16"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0" fontId="15"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168" fontId="16" fillId="46" borderId="0" applyNumberFormat="0" applyBorder="0" applyAlignment="0" applyProtection="0"/>
    <xf numFmtId="169" fontId="16" fillId="46" borderId="0" applyNumberFormat="0" applyBorder="0" applyAlignment="0" applyProtection="0"/>
    <xf numFmtId="168" fontId="16" fillId="46" borderId="0" applyNumberFormat="0" applyBorder="0" applyAlignment="0" applyProtection="0"/>
    <xf numFmtId="0" fontId="15" fillId="46"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0" fontId="15"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168" fontId="16" fillId="41" borderId="0" applyNumberFormat="0" applyBorder="0" applyAlignment="0" applyProtection="0"/>
    <xf numFmtId="169" fontId="16" fillId="41" borderId="0" applyNumberFormat="0" applyBorder="0" applyAlignment="0" applyProtection="0"/>
    <xf numFmtId="168" fontId="16" fillId="41"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0" fontId="15"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168" fontId="16" fillId="44" borderId="0" applyNumberFormat="0" applyBorder="0" applyAlignment="0" applyProtection="0"/>
    <xf numFmtId="169" fontId="16" fillId="44" borderId="0" applyNumberFormat="0" applyBorder="0" applyAlignment="0" applyProtection="0"/>
    <xf numFmtId="168" fontId="16" fillId="44" borderId="0" applyNumberFormat="0" applyBorder="0" applyAlignment="0" applyProtection="0"/>
    <xf numFmtId="0" fontId="15" fillId="44"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0" fontId="15"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168" fontId="16" fillId="47" borderId="0" applyNumberFormat="0" applyBorder="0" applyAlignment="0" applyProtection="0"/>
    <xf numFmtId="169" fontId="16" fillId="47" borderId="0" applyNumberFormat="0" applyBorder="0" applyAlignment="0" applyProtection="0"/>
    <xf numFmtId="168" fontId="16" fillId="47" borderId="0" applyNumberFormat="0" applyBorder="0" applyAlignment="0" applyProtection="0"/>
    <xf numFmtId="0" fontId="15" fillId="47"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0" fontId="17" fillId="4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168" fontId="19" fillId="48" borderId="0" applyNumberFormat="0" applyBorder="0" applyAlignment="0" applyProtection="0"/>
    <xf numFmtId="169" fontId="19" fillId="48" borderId="0" applyNumberFormat="0" applyBorder="0" applyAlignment="0" applyProtection="0"/>
    <xf numFmtId="168" fontId="19" fillId="48"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0" fontId="17" fillId="4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168" fontId="19" fillId="45" borderId="0" applyNumberFormat="0" applyBorder="0" applyAlignment="0" applyProtection="0"/>
    <xf numFmtId="169" fontId="19" fillId="45" borderId="0" applyNumberFormat="0" applyBorder="0" applyAlignment="0" applyProtection="0"/>
    <xf numFmtId="168" fontId="19" fillId="45"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0" fontId="17" fillId="4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168" fontId="19" fillId="46" borderId="0" applyNumberFormat="0" applyBorder="0" applyAlignment="0" applyProtection="0"/>
    <xf numFmtId="169" fontId="19" fillId="46" borderId="0" applyNumberFormat="0" applyBorder="0" applyAlignment="0" applyProtection="0"/>
    <xf numFmtId="168" fontId="19" fillId="46"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0" fontId="17" fillId="51"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168" fontId="19" fillId="51" borderId="0" applyNumberFormat="0" applyBorder="0" applyAlignment="0" applyProtection="0"/>
    <xf numFmtId="169" fontId="19" fillId="51" borderId="0" applyNumberFormat="0" applyBorder="0" applyAlignment="0" applyProtection="0"/>
    <xf numFmtId="168" fontId="19" fillId="51" borderId="0" applyNumberFormat="0" applyBorder="0" applyAlignment="0" applyProtection="0"/>
    <xf numFmtId="0" fontId="17"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0" fontId="17" fillId="54"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168" fontId="19" fillId="54" borderId="0" applyNumberFormat="0" applyBorder="0" applyAlignment="0" applyProtection="0"/>
    <xf numFmtId="169" fontId="19" fillId="54" borderId="0" applyNumberFormat="0" applyBorder="0" applyAlignment="0" applyProtection="0"/>
    <xf numFmtId="168" fontId="19"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7" fillId="57"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0" fontId="17" fillId="5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168" fontId="19" fillId="58" borderId="0" applyNumberFormat="0" applyBorder="0" applyAlignment="0" applyProtection="0"/>
    <xf numFmtId="169" fontId="19" fillId="58" borderId="0" applyNumberFormat="0" applyBorder="0" applyAlignment="0" applyProtection="0"/>
    <xf numFmtId="168" fontId="19"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7" fillId="58" borderId="0" applyNumberFormat="0" applyBorder="0" applyAlignment="0" applyProtection="0"/>
    <xf numFmtId="0" fontId="15" fillId="55" borderId="0" applyNumberFormat="0" applyBorder="0" applyAlignment="0" applyProtection="0"/>
    <xf numFmtId="0" fontId="15" fillId="59" borderId="0" applyNumberFormat="0" applyBorder="0" applyAlignment="0" applyProtection="0"/>
    <xf numFmtId="0" fontId="17" fillId="56"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0" fontId="17"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168" fontId="19" fillId="60" borderId="0" applyNumberFormat="0" applyBorder="0" applyAlignment="0" applyProtection="0"/>
    <xf numFmtId="169" fontId="19" fillId="60" borderId="0" applyNumberFormat="0" applyBorder="0" applyAlignment="0" applyProtection="0"/>
    <xf numFmtId="168" fontId="19"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15" fillId="52" borderId="0" applyNumberFormat="0" applyBorder="0" applyAlignment="0" applyProtection="0"/>
    <xf numFmtId="0" fontId="15" fillId="56" borderId="0" applyNumberFormat="0" applyBorder="0" applyAlignment="0" applyProtection="0"/>
    <xf numFmtId="0" fontId="17" fillId="56"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0" fontId="17"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168" fontId="19" fillId="49" borderId="0" applyNumberFormat="0" applyBorder="0" applyAlignment="0" applyProtection="0"/>
    <xf numFmtId="169" fontId="19" fillId="49" borderId="0" applyNumberFormat="0" applyBorder="0" applyAlignment="0" applyProtection="0"/>
    <xf numFmtId="168" fontId="19"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5" fillId="61" borderId="0" applyNumberFormat="0" applyBorder="0" applyAlignment="0" applyProtection="0"/>
    <xf numFmtId="0" fontId="15" fillId="52" borderId="0" applyNumberFormat="0" applyBorder="0" applyAlignment="0" applyProtection="0"/>
    <xf numFmtId="0" fontId="17" fillId="53"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0" fontId="17"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168" fontId="19" fillId="50" borderId="0" applyNumberFormat="0" applyBorder="0" applyAlignment="0" applyProtection="0"/>
    <xf numFmtId="169" fontId="19" fillId="50" borderId="0" applyNumberFormat="0" applyBorder="0" applyAlignment="0" applyProtection="0"/>
    <xf numFmtId="168" fontId="19"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5" fillId="55" borderId="0" applyNumberFormat="0" applyBorder="0" applyAlignment="0" applyProtection="0"/>
    <xf numFmtId="0" fontId="15" fillId="62"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0" fontId="17" fillId="6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168" fontId="19" fillId="63" borderId="0" applyNumberFormat="0" applyBorder="0" applyAlignment="0" applyProtection="0"/>
    <xf numFmtId="169" fontId="19" fillId="63" borderId="0" applyNumberFormat="0" applyBorder="0" applyAlignment="0" applyProtection="0"/>
    <xf numFmtId="168" fontId="19"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0" fontId="20" fillId="39"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168" fontId="22" fillId="39" borderId="0" applyNumberFormat="0" applyBorder="0" applyAlignment="0" applyProtection="0"/>
    <xf numFmtId="169" fontId="22" fillId="39" borderId="0" applyNumberFormat="0" applyBorder="0" applyAlignment="0" applyProtection="0"/>
    <xf numFmtId="168" fontId="22" fillId="39" borderId="0" applyNumberFormat="0" applyBorder="0" applyAlignment="0" applyProtection="0"/>
    <xf numFmtId="0" fontId="20" fillId="39" borderId="0" applyNumberFormat="0" applyBorder="0" applyAlignment="0" applyProtection="0"/>
    <xf numFmtId="170" fontId="23"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1" fontId="25" fillId="0" borderId="0" applyFill="0" applyBorder="0" applyAlignment="0"/>
    <xf numFmtId="171" fontId="25"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0" fontId="24" fillId="0" borderId="0" applyFill="0" applyBorder="0" applyAlignment="0"/>
    <xf numFmtId="172" fontId="25" fillId="0" borderId="0" applyFill="0" applyBorder="0" applyAlignment="0"/>
    <xf numFmtId="173" fontId="25" fillId="0" borderId="0" applyFill="0" applyBorder="0" applyAlignment="0"/>
    <xf numFmtId="174" fontId="25" fillId="0" borderId="0" applyFill="0" applyBorder="0" applyAlignment="0"/>
    <xf numFmtId="175"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9" fontId="28"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7" fillId="9" borderId="36"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0" fontId="26"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168" fontId="28" fillId="64" borderId="43" applyNumberFormat="0" applyAlignment="0" applyProtection="0"/>
    <xf numFmtId="169" fontId="28" fillId="64" borderId="43" applyNumberFormat="0" applyAlignment="0" applyProtection="0"/>
    <xf numFmtId="168" fontId="28" fillId="64" borderId="43" applyNumberFormat="0" applyAlignment="0" applyProtection="0"/>
    <xf numFmtId="0" fontId="26" fillId="64" borderId="43" applyNumberFormat="0" applyAlignment="0" applyProtection="0"/>
    <xf numFmtId="0" fontId="29"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0" fontId="30" fillId="10" borderId="39"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169" fontId="31" fillId="65" borderId="44" applyNumberFormat="0" applyAlignment="0" applyProtection="0"/>
    <xf numFmtId="168" fontId="31" fillId="65" borderId="44" applyNumberFormat="0" applyAlignment="0" applyProtection="0"/>
    <xf numFmtId="0" fontId="29"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178"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172" fontId="25"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3" fillId="0" borderId="0"/>
    <xf numFmtId="14" fontId="34" fillId="0" borderId="0" applyFill="0" applyBorder="0" applyAlignment="0"/>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45">
      <alignment vertical="center"/>
    </xf>
    <xf numFmtId="38" fontId="14" fillId="0" borderId="0" applyFont="0" applyFill="0" applyBorder="0" applyAlignment="0" applyProtection="0"/>
    <xf numFmtId="180" fontId="2" fillId="0" borderId="0" applyFont="0" applyFill="0" applyBorder="0" applyAlignment="0" applyProtection="0"/>
    <xf numFmtId="0" fontId="35" fillId="66" borderId="0" applyNumberFormat="0" applyBorder="0" applyAlignment="0" applyProtection="0"/>
    <xf numFmtId="0" fontId="35" fillId="67" borderId="0" applyNumberFormat="0" applyBorder="0" applyAlignment="0" applyProtection="0"/>
    <xf numFmtId="0" fontId="35" fillId="68" borderId="0" applyNumberFormat="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168" fontId="38" fillId="0" borderId="0" applyNumberFormat="0" applyFill="0" applyBorder="0" applyAlignment="0" applyProtection="0"/>
    <xf numFmtId="169" fontId="38" fillId="0" borderId="0" applyNumberFormat="0" applyFill="0" applyBorder="0" applyAlignment="0" applyProtection="0"/>
    <xf numFmtId="168" fontId="38" fillId="0" borderId="0" applyNumberFormat="0" applyFill="0" applyBorder="0" applyAlignment="0" applyProtection="0"/>
    <xf numFmtId="0" fontId="36" fillId="0" borderId="0" applyNumberFormat="0" applyFill="0" applyBorder="0" applyAlignment="0" applyProtection="0"/>
    <xf numFmtId="168" fontId="2" fillId="0" borderId="0"/>
    <xf numFmtId="0" fontId="2" fillId="0" borderId="0"/>
    <xf numFmtId="168" fontId="2" fillId="0" borderId="0"/>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24" fillId="0" borderId="3" applyNumberFormat="0" applyAlignment="0">
      <alignment horizontal="right"/>
      <protection locked="0"/>
    </xf>
    <xf numFmtId="0" fontId="39" fillId="40"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0" fontId="39" fillId="40"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168" fontId="41" fillId="40" borderId="0" applyNumberFormat="0" applyBorder="0" applyAlignment="0" applyProtection="0"/>
    <xf numFmtId="169" fontId="41" fillId="40" borderId="0" applyNumberFormat="0" applyBorder="0" applyAlignment="0" applyProtection="0"/>
    <xf numFmtId="168" fontId="41" fillId="40" borderId="0" applyNumberFormat="0" applyBorder="0" applyAlignment="0" applyProtection="0"/>
    <xf numFmtId="0" fontId="39" fillId="40" borderId="0" applyNumberFormat="0" applyBorder="0" applyAlignment="0" applyProtection="0"/>
    <xf numFmtId="0" fontId="2" fillId="69" borderId="3" applyNumberFormat="0" applyFont="0" applyBorder="0" applyProtection="0">
      <alignment horizontal="center" vertical="center"/>
    </xf>
    <xf numFmtId="0" fontId="42" fillId="0" borderId="33" applyNumberFormat="0" applyAlignment="0" applyProtection="0">
      <alignment horizontal="left" vertical="center"/>
    </xf>
    <xf numFmtId="0" fontId="42" fillId="0" borderId="33" applyNumberFormat="0" applyAlignment="0" applyProtection="0">
      <alignment horizontal="left" vertical="center"/>
    </xf>
    <xf numFmtId="168" fontId="42" fillId="0" borderId="33" applyNumberFormat="0" applyAlignment="0" applyProtection="0">
      <alignment horizontal="left" vertical="center"/>
    </xf>
    <xf numFmtId="0" fontId="42" fillId="0" borderId="9">
      <alignment horizontal="left" vertical="center"/>
    </xf>
    <xf numFmtId="0" fontId="42" fillId="0" borderId="9">
      <alignment horizontal="left" vertical="center"/>
    </xf>
    <xf numFmtId="168" fontId="42" fillId="0" borderId="9">
      <alignment horizontal="left" vertical="center"/>
    </xf>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4" fillId="0" borderId="47" applyNumberFormat="0" applyFill="0" applyAlignment="0" applyProtection="0"/>
    <xf numFmtId="169" fontId="44" fillId="0" borderId="47" applyNumberFormat="0" applyFill="0" applyAlignment="0" applyProtection="0"/>
    <xf numFmtId="0"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168" fontId="44" fillId="0" borderId="47" applyNumberFormat="0" applyFill="0" applyAlignment="0" applyProtection="0"/>
    <xf numFmtId="169" fontId="44" fillId="0" borderId="47" applyNumberFormat="0" applyFill="0" applyAlignment="0" applyProtection="0"/>
    <xf numFmtId="168" fontId="44" fillId="0" borderId="47" applyNumberFormat="0" applyFill="0" applyAlignment="0" applyProtection="0"/>
    <xf numFmtId="0" fontId="44" fillId="0" borderId="47" applyNumberFormat="0" applyFill="0" applyAlignment="0" applyProtection="0"/>
    <xf numFmtId="0" fontId="45" fillId="0" borderId="48" applyNumberFormat="0" applyFill="0" applyAlignment="0" applyProtection="0"/>
    <xf numFmtId="169"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168" fontId="45" fillId="0" borderId="48" applyNumberFormat="0" applyFill="0" applyAlignment="0" applyProtection="0"/>
    <xf numFmtId="169"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169" fontId="45" fillId="0" borderId="0" applyNumberFormat="0" applyFill="0" applyBorder="0" applyAlignment="0" applyProtection="0"/>
    <xf numFmtId="0"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5" fillId="0" borderId="0" applyNumberFormat="0" applyFill="0" applyBorder="0" applyAlignment="0" applyProtection="0"/>
    <xf numFmtId="37" fontId="46" fillId="0" borderId="0"/>
    <xf numFmtId="168" fontId="47" fillId="0" borderId="0"/>
    <xf numFmtId="0" fontId="47" fillId="0" borderId="0"/>
    <xf numFmtId="168" fontId="47" fillId="0" borderId="0"/>
    <xf numFmtId="168" fontId="42" fillId="0" borderId="0"/>
    <xf numFmtId="0" fontId="42" fillId="0" borderId="0"/>
    <xf numFmtId="168" fontId="42"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168" fontId="51" fillId="0" borderId="0"/>
    <xf numFmtId="0" fontId="51" fillId="0" borderId="0"/>
    <xf numFmtId="168" fontId="51" fillId="0" borderId="0"/>
    <xf numFmtId="0" fontId="5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2" fillId="0" borderId="0" applyNumberFormat="0" applyFill="0" applyBorder="0" applyAlignment="0" applyProtection="0">
      <alignment vertical="top"/>
      <protection locked="0"/>
    </xf>
    <xf numFmtId="169" fontId="52" fillId="0" borderId="0" applyNumberFormat="0" applyFill="0" applyBorder="0" applyAlignment="0" applyProtection="0">
      <alignment vertical="top"/>
      <protection locked="0"/>
    </xf>
    <xf numFmtId="168" fontId="52" fillId="0" borderId="0" applyNumberFormat="0" applyFill="0" applyBorder="0" applyAlignment="0" applyProtection="0">
      <alignment vertical="top"/>
      <protection locked="0"/>
    </xf>
    <xf numFmtId="168" fontId="53" fillId="0" borderId="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9" fontId="56"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5" fillId="8" borderId="36"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0" fontId="54"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168" fontId="56" fillId="43" borderId="43" applyNumberFormat="0" applyAlignment="0" applyProtection="0"/>
    <xf numFmtId="169" fontId="56" fillId="43" borderId="43" applyNumberFormat="0" applyAlignment="0" applyProtection="0"/>
    <xf numFmtId="168" fontId="56" fillId="43" borderId="43" applyNumberFormat="0" applyAlignment="0" applyProtection="0"/>
    <xf numFmtId="0" fontId="54" fillId="43" borderId="43" applyNumberFormat="0" applyAlignment="0" applyProtection="0"/>
    <xf numFmtId="3" fontId="2" fillId="72" borderId="3" applyFont="0">
      <alignment horizontal="right" vertical="center"/>
      <protection locked="0"/>
    </xf>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0" fontId="57" fillId="0" borderId="49"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0" fontId="57" fillId="0" borderId="49"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7"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0" fillId="73"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0" fontId="60" fillId="73"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168" fontId="62" fillId="73" borderId="0" applyNumberFormat="0" applyBorder="0" applyAlignment="0" applyProtection="0"/>
    <xf numFmtId="169" fontId="62" fillId="73" borderId="0" applyNumberFormat="0" applyBorder="0" applyAlignment="0" applyProtection="0"/>
    <xf numFmtId="168" fontId="62" fillId="73" borderId="0" applyNumberFormat="0" applyBorder="0" applyAlignment="0" applyProtection="0"/>
    <xf numFmtId="0" fontId="60" fillId="73" borderId="0" applyNumberFormat="0" applyBorder="0" applyAlignment="0" applyProtection="0"/>
    <xf numFmtId="1" fontId="63" fillId="0" borderId="0" applyProtection="0"/>
    <xf numFmtId="168" fontId="14" fillId="0" borderId="50"/>
    <xf numFmtId="169" fontId="14" fillId="0" borderId="50"/>
    <xf numFmtId="168" fontId="14"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4" fillId="0" borderId="0"/>
    <xf numFmtId="181" fontId="2"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0" fontId="65" fillId="0" borderId="0"/>
    <xf numFmtId="0" fontId="64" fillId="0" borderId="0"/>
    <xf numFmtId="179" fontId="16" fillId="0" borderId="0"/>
    <xf numFmtId="179" fontId="2" fillId="0" borderId="0"/>
    <xf numFmtId="179" fontId="2" fillId="0" borderId="0"/>
    <xf numFmtId="0" fontId="2" fillId="0" borderId="0"/>
    <xf numFmtId="0" fontId="2"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0"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6" fillId="0" borderId="0"/>
    <xf numFmtId="0" fontId="16" fillId="0" borderId="0"/>
    <xf numFmtId="168" fontId="16" fillId="0" borderId="0"/>
    <xf numFmtId="0" fontId="1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68" fontId="16" fillId="0" borderId="0"/>
    <xf numFmtId="0" fontId="16" fillId="0" borderId="0"/>
    <xf numFmtId="0" fontId="16" fillId="0" borderId="0"/>
    <xf numFmtId="0" fontId="2"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5" fillId="0" borderId="0"/>
    <xf numFmtId="179" fontId="16" fillId="0" borderId="0"/>
    <xf numFmtId="179" fontId="1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6" fillId="0" borderId="0"/>
    <xf numFmtId="179" fontId="16" fillId="0" borderId="0"/>
    <xf numFmtId="179" fontId="16" fillId="0" borderId="0"/>
    <xf numFmtId="179" fontId="16" fillId="0" borderId="0"/>
    <xf numFmtId="179"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79" fontId="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6" fillId="0" borderId="0"/>
    <xf numFmtId="0" fontId="2" fillId="0" borderId="0"/>
    <xf numFmtId="0" fontId="15" fillId="0" borderId="0"/>
    <xf numFmtId="168" fontId="13" fillId="0" borderId="0"/>
    <xf numFmtId="0" fontId="2"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6" fillId="0" borderId="0"/>
    <xf numFmtId="0" fontId="16" fillId="0" borderId="0"/>
    <xf numFmtId="168" fontId="13" fillId="0" borderId="0"/>
    <xf numFmtId="0" fontId="53" fillId="0" borderId="0"/>
    <xf numFmtId="0" fontId="2" fillId="0" borderId="0"/>
    <xf numFmtId="168" fontId="13"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179" fontId="2" fillId="0" borderId="0"/>
    <xf numFmtId="0" fontId="2" fillId="0" borderId="0"/>
    <xf numFmtId="179" fontId="2" fillId="0" borderId="0"/>
    <xf numFmtId="0" fontId="2" fillId="0" borderId="0"/>
    <xf numFmtId="179"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6" fillId="0" borderId="0"/>
    <xf numFmtId="168" fontId="13" fillId="0" borderId="0"/>
    <xf numFmtId="168" fontId="13" fillId="0" borderId="0"/>
    <xf numFmtId="0" fontId="1" fillId="0" borderId="0"/>
    <xf numFmtId="179" fontId="16" fillId="0" borderId="0"/>
    <xf numFmtId="179" fontId="16"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179" fontId="16"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179" fontId="16"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79" fontId="2"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4" fillId="0" borderId="0"/>
    <xf numFmtId="0" fontId="6"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179" fontId="6" fillId="0" borderId="0"/>
    <xf numFmtId="0" fontId="14" fillId="0" borderId="0"/>
    <xf numFmtId="179" fontId="14" fillId="0" borderId="0"/>
    <xf numFmtId="0" fontId="14" fillId="0" borderId="0"/>
    <xf numFmtId="0" fontId="2"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4" fillId="0" borderId="0"/>
    <xf numFmtId="179" fontId="6"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4" fillId="0" borderId="0"/>
    <xf numFmtId="168" fontId="14" fillId="0" borderId="0"/>
    <xf numFmtId="0" fontId="64" fillId="0" borderId="0"/>
    <xf numFmtId="168"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4" fillId="0" borderId="0"/>
    <xf numFmtId="0" fontId="6" fillId="0" borderId="0"/>
    <xf numFmtId="0" fontId="64" fillId="0" borderId="0"/>
    <xf numFmtId="168" fontId="6" fillId="0" borderId="0"/>
    <xf numFmtId="0" fontId="64" fillId="0" borderId="0"/>
    <xf numFmtId="168" fontId="6"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179" fontId="6"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179" fontId="1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4"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179" fontId="14"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2" fillId="0" borderId="0"/>
    <xf numFmtId="0" fontId="2" fillId="0" borderId="0"/>
    <xf numFmtId="0" fontId="64" fillId="0" borderId="0"/>
    <xf numFmtId="168" fontId="3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4" fillId="0" borderId="0"/>
    <xf numFmtId="0" fontId="2"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9" fontId="2"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169"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168" fontId="2"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2" fillId="0" borderId="0"/>
    <xf numFmtId="0" fontId="64" fillId="0" borderId="0"/>
    <xf numFmtId="0" fontId="64" fillId="0" borderId="0"/>
    <xf numFmtId="0" fontId="64" fillId="0" borderId="0"/>
    <xf numFmtId="0" fontId="64"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8" fillId="0" borderId="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168" fontId="2" fillId="0" borderId="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169"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0" borderId="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6" fillId="11" borderId="40"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15"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0" fillId="0" borderId="0"/>
    <xf numFmtId="0" fontId="70" fillId="0" borderId="0"/>
    <xf numFmtId="168" fontId="70" fillId="0" borderId="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9" fontId="73"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2" fillId="9" borderId="37"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0" fontId="71"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168" fontId="73" fillId="64" borderId="52" applyNumberFormat="0" applyAlignment="0" applyProtection="0"/>
    <xf numFmtId="169" fontId="73" fillId="64" borderId="52" applyNumberFormat="0" applyAlignment="0" applyProtection="0"/>
    <xf numFmtId="168" fontId="73" fillId="64" borderId="52" applyNumberFormat="0" applyAlignment="0" applyProtection="0"/>
    <xf numFmtId="0" fontId="71" fillId="64" borderId="52" applyNumberFormat="0" applyAlignment="0" applyProtection="0"/>
    <xf numFmtId="0" fontId="13" fillId="0" borderId="0"/>
    <xf numFmtId="175" fontId="25" fillId="0" borderId="0" applyFont="0" applyFill="0" applyBorder="0" applyAlignment="0" applyProtection="0"/>
    <xf numFmtId="186"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5" fillId="0" borderId="0" applyFill="0" applyBorder="0" applyAlignment="0"/>
    <xf numFmtId="172" fontId="25" fillId="0" borderId="0" applyFill="0" applyBorder="0" applyAlignment="0"/>
    <xf numFmtId="171" fontId="25" fillId="0" borderId="0" applyFill="0" applyBorder="0" applyAlignment="0"/>
    <xf numFmtId="176" fontId="25" fillId="0" borderId="0" applyFill="0" applyBorder="0" applyAlignment="0"/>
    <xf numFmtId="172" fontId="25" fillId="0" borderId="0" applyFill="0" applyBorder="0" applyAlignment="0"/>
    <xf numFmtId="168" fontId="2" fillId="0" borderId="0"/>
    <xf numFmtId="0" fontId="2" fillId="0" borderId="0"/>
    <xf numFmtId="168" fontId="2" fillId="0" borderId="0"/>
    <xf numFmtId="187" fontId="53" fillId="0" borderId="3" applyNumberFormat="0">
      <alignment horizontal="center" vertical="top" wrapText="1"/>
    </xf>
    <xf numFmtId="0" fontId="7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6" fillId="0" borderId="0"/>
    <xf numFmtId="0" fontId="13" fillId="0" borderId="0"/>
    <xf numFmtId="0" fontId="77" fillId="0" borderId="0"/>
    <xf numFmtId="0" fontId="77" fillId="0" borderId="0"/>
    <xf numFmtId="168" fontId="13" fillId="0" borderId="0"/>
    <xf numFmtId="168" fontId="13" fillId="0" borderId="0"/>
    <xf numFmtId="0" fontId="78" fillId="0" borderId="0"/>
    <xf numFmtId="0" fontId="79" fillId="0" borderId="0"/>
    <xf numFmtId="0" fontId="78" fillId="0" borderId="0"/>
    <xf numFmtId="0" fontId="78" fillId="0" borderId="0"/>
    <xf numFmtId="0" fontId="78" fillId="0" borderId="0"/>
    <xf numFmtId="0" fontId="78" fillId="0" borderId="0"/>
    <xf numFmtId="0" fontId="78" fillId="0" borderId="0"/>
    <xf numFmtId="49" fontId="34" fillId="0" borderId="0" applyFill="0" applyBorder="0" applyAlignment="0"/>
    <xf numFmtId="189" fontId="25" fillId="0" borderId="0" applyFill="0" applyBorder="0" applyAlignment="0"/>
    <xf numFmtId="190" fontId="25" fillId="0" borderId="0" applyFill="0" applyBorder="0" applyAlignment="0"/>
    <xf numFmtId="0" fontId="80" fillId="0" borderId="0">
      <alignment horizontal="center" vertical="top"/>
    </xf>
    <xf numFmtId="0" fontId="81" fillId="0" borderId="0" applyNumberFormat="0" applyFill="0" applyBorder="0" applyAlignment="0" applyProtection="0"/>
    <xf numFmtId="169" fontId="81" fillId="0" borderId="0" applyNumberFormat="0" applyFill="0" applyBorder="0" applyAlignment="0" applyProtection="0"/>
    <xf numFmtId="0"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168" fontId="81" fillId="0" borderId="0" applyNumberFormat="0" applyFill="0" applyBorder="0" applyAlignment="0" applyProtection="0"/>
    <xf numFmtId="169" fontId="81" fillId="0" borderId="0" applyNumberFormat="0" applyFill="0" applyBorder="0" applyAlignment="0" applyProtection="0"/>
    <xf numFmtId="168" fontId="81" fillId="0" borderId="0" applyNumberFormat="0" applyFill="0" applyBorder="0" applyAlignment="0" applyProtection="0"/>
    <xf numFmtId="0" fontId="81" fillId="0" borderId="0" applyNumberFormat="0" applyFill="0" applyBorder="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9" fontId="82"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4" fillId="0" borderId="41"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0" fontId="35"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168" fontId="82" fillId="0" borderId="53" applyNumberFormat="0" applyFill="0" applyAlignment="0" applyProtection="0"/>
    <xf numFmtId="169" fontId="82" fillId="0" borderId="53" applyNumberFormat="0" applyFill="0" applyAlignment="0" applyProtection="0"/>
    <xf numFmtId="168" fontId="82" fillId="0" borderId="53" applyNumberFormat="0" applyFill="0" applyAlignment="0" applyProtection="0"/>
    <xf numFmtId="0" fontId="35" fillId="0" borderId="53" applyNumberFormat="0" applyFill="0" applyAlignment="0" applyProtection="0"/>
    <xf numFmtId="0" fontId="13" fillId="0" borderId="54"/>
    <xf numFmtId="185" fontId="6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4" fillId="0" borderId="0" applyFont="0" applyFill="0" applyBorder="0" applyAlignment="0" applyProtection="0"/>
    <xf numFmtId="192" fontId="2" fillId="0" borderId="0" applyFon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0" fontId="8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168" fontId="84" fillId="0" borderId="0" applyNumberFormat="0" applyFill="0" applyBorder="0" applyAlignment="0" applyProtection="0"/>
    <xf numFmtId="169" fontId="84" fillId="0" borderId="0" applyNumberFormat="0" applyFill="0" applyBorder="0" applyAlignment="0" applyProtection="0"/>
    <xf numFmtId="168" fontId="84" fillId="0" borderId="0" applyNumberFormat="0" applyFill="0" applyBorder="0" applyAlignment="0" applyProtection="0"/>
    <xf numFmtId="0" fontId="83" fillId="0" borderId="0" applyNumberFormat="0" applyFill="0" applyBorder="0" applyAlignment="0" applyProtection="0"/>
    <xf numFmtId="1" fontId="85" fillId="0" borderId="0" applyFill="0" applyProtection="0">
      <alignment horizontal="right"/>
    </xf>
    <xf numFmtId="42" fontId="86" fillId="0" borderId="0" applyFont="0" applyFill="0" applyBorder="0" applyAlignment="0" applyProtection="0"/>
    <xf numFmtId="44" fontId="86" fillId="0" borderId="0" applyFont="0" applyFill="0" applyBorder="0" applyAlignment="0" applyProtection="0"/>
    <xf numFmtId="0" fontId="87" fillId="0" borderId="0"/>
    <xf numFmtId="0" fontId="88" fillId="0" borderId="0"/>
    <xf numFmtId="38" fontId="14" fillId="0" borderId="0" applyFont="0" applyFill="0" applyBorder="0" applyAlignment="0" applyProtection="0"/>
    <xf numFmtId="40" fontId="14" fillId="0" borderId="0" applyFont="0" applyFill="0" applyBorder="0" applyAlignment="0" applyProtection="0"/>
    <xf numFmtId="41" fontId="86" fillId="0" borderId="0" applyFont="0" applyFill="0" applyBorder="0" applyAlignment="0" applyProtection="0"/>
    <xf numFmtId="43" fontId="86" fillId="0" borderId="0" applyFont="0" applyFill="0" applyBorder="0" applyAlignment="0" applyProtection="0"/>
    <xf numFmtId="0" fontId="2" fillId="0" borderId="0"/>
    <xf numFmtId="9" fontId="1" fillId="0" borderId="0" applyFont="0" applyFill="0" applyBorder="0" applyAlignment="0" applyProtection="0"/>
    <xf numFmtId="0" fontId="35"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168" fontId="82" fillId="0" borderId="92" applyNumberFormat="0" applyFill="0" applyAlignment="0" applyProtection="0"/>
    <xf numFmtId="169" fontId="82"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9"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68" fontId="82"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71"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168" fontId="73" fillId="64" borderId="91" applyNumberFormat="0" applyAlignment="0" applyProtection="0"/>
    <xf numFmtId="169" fontId="73"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9"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168" fontId="73"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0" fontId="71"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2"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0" fontId="15" fillId="74" borderId="90" applyNumberFormat="0" applyFont="0" applyAlignment="0" applyProtection="0"/>
    <xf numFmtId="3" fontId="2" fillId="72" borderId="86" applyFont="0">
      <alignment horizontal="right" vertical="center"/>
      <protection locked="0"/>
    </xf>
    <xf numFmtId="0" fontId="54"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168" fontId="56" fillId="43" borderId="89" applyNumberFormat="0" applyAlignment="0" applyProtection="0"/>
    <xf numFmtId="169" fontId="56"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9"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168" fontId="56"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54"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0" fillId="70" borderId="87" applyFont="0" applyBorder="0">
      <alignment horizontal="center" wrapText="1"/>
    </xf>
    <xf numFmtId="168" fontId="42" fillId="0" borderId="84">
      <alignment horizontal="left" vertical="center"/>
    </xf>
    <xf numFmtId="0" fontId="42" fillId="0" borderId="84">
      <alignment horizontal="left" vertical="center"/>
    </xf>
    <xf numFmtId="0" fontId="42" fillId="0" borderId="84">
      <alignment horizontal="left" vertical="center"/>
    </xf>
    <xf numFmtId="0" fontId="2" fillId="69" borderId="86" applyNumberFormat="0" applyFont="0" applyBorder="0" applyProtection="0">
      <alignment horizontal="center" vertical="center"/>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4" fillId="0" borderId="86" applyNumberFormat="0" applyAlignment="0">
      <alignment horizontal="right"/>
      <protection locked="0"/>
    </xf>
    <xf numFmtId="0" fontId="26"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168" fontId="28" fillId="64" borderId="89" applyNumberFormat="0" applyAlignment="0" applyProtection="0"/>
    <xf numFmtId="169" fontId="28"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9"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168" fontId="28"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26" fillId="64" borderId="89" applyNumberFormat="0" applyAlignment="0" applyProtection="0"/>
    <xf numFmtId="0" fontId="1" fillId="0" borderId="0"/>
    <xf numFmtId="169" fontId="14" fillId="37" borderId="0"/>
    <xf numFmtId="0" fontId="2" fillId="0" borderId="0">
      <alignment vertical="center"/>
    </xf>
  </cellStyleXfs>
  <cellXfs count="549">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0" xfId="0" applyFont="1"/>
    <xf numFmtId="0" fontId="3" fillId="0" borderId="7" xfId="0" applyFont="1" applyBorder="1"/>
    <xf numFmtId="0" fontId="9" fillId="0" borderId="0" xfId="0" applyFont="1" applyAlignment="1">
      <alignment wrapText="1"/>
    </xf>
    <xf numFmtId="0" fontId="10" fillId="0" borderId="3" xfId="0" applyFont="1" applyFill="1" applyBorder="1" applyAlignment="1">
      <alignment horizontal="lef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left" indent="1"/>
    </xf>
    <xf numFmtId="0" fontId="11" fillId="0" borderId="3" xfId="0" applyFont="1" applyFill="1" applyBorder="1" applyAlignment="1">
      <alignment horizontal="center"/>
    </xf>
    <xf numFmtId="38" fontId="10" fillId="0" borderId="3" xfId="0" applyNumberFormat="1" applyFont="1" applyFill="1" applyBorder="1" applyAlignment="1" applyProtection="1">
      <alignment horizontal="right"/>
      <protection locked="0"/>
    </xf>
    <xf numFmtId="0" fontId="10" fillId="0" borderId="3" xfId="0" applyFont="1" applyFill="1" applyBorder="1" applyAlignment="1">
      <alignment horizontal="left" wrapText="1" indent="1"/>
    </xf>
    <xf numFmtId="0" fontId="10" fillId="0" borderId="3" xfId="0" applyFont="1" applyFill="1" applyBorder="1" applyAlignment="1">
      <alignment horizontal="left" wrapText="1" indent="2"/>
    </xf>
    <xf numFmtId="0" fontId="11" fillId="0" borderId="3" xfId="0" applyFont="1" applyFill="1" applyBorder="1" applyAlignment="1"/>
    <xf numFmtId="0" fontId="11" fillId="0" borderId="3" xfId="0" applyFont="1" applyFill="1" applyBorder="1" applyAlignment="1">
      <alignment horizontal="left"/>
    </xf>
    <xf numFmtId="0" fontId="11" fillId="0" borderId="3" xfId="0" applyFont="1" applyFill="1" applyBorder="1" applyAlignment="1">
      <alignment horizontal="left" indent="1"/>
    </xf>
    <xf numFmtId="0" fontId="11" fillId="0" borderId="3" xfId="0" applyFont="1" applyFill="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3" fillId="0" borderId="18" xfId="0" applyFont="1" applyBorder="1"/>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xf>
    <xf numFmtId="0" fontId="10" fillId="0" borderId="21" xfId="0" applyFont="1" applyFill="1" applyBorder="1" applyAlignment="1">
      <alignment horizontal="left" vertical="center" inden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indent="1"/>
    </xf>
    <xf numFmtId="38" fontId="10" fillId="0" borderId="22" xfId="0" applyNumberFormat="1" applyFont="1" applyFill="1" applyBorder="1" applyAlignment="1" applyProtection="1">
      <alignment horizontal="right"/>
      <protection locked="0"/>
    </xf>
    <xf numFmtId="0" fontId="10" fillId="0" borderId="24" xfId="0" applyFont="1" applyFill="1" applyBorder="1" applyAlignment="1">
      <alignment horizontal="left" vertical="center" indent="1"/>
    </xf>
    <xf numFmtId="0" fontId="11" fillId="0" borderId="25" xfId="0" applyFont="1" applyFill="1" applyBorder="1" applyAlignment="1"/>
    <xf numFmtId="0" fontId="3" fillId="0" borderId="70" xfId="0" applyFont="1" applyBorder="1"/>
    <xf numFmtId="0" fontId="3" fillId="0" borderId="19" xfId="0" applyFont="1" applyBorder="1"/>
    <xf numFmtId="0" fontId="3" fillId="0" borderId="24" xfId="0" applyFont="1" applyBorder="1"/>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9" fillId="0" borderId="3" xfId="20960" applyFont="1" applyFill="1" applyBorder="1" applyAlignment="1" applyProtection="1">
      <alignment horizontal="center" vertical="center"/>
    </xf>
    <xf numFmtId="0" fontId="90" fillId="0" borderId="0" xfId="0" applyFont="1" applyBorder="1" applyAlignment="1">
      <alignment wrapText="1"/>
    </xf>
    <xf numFmtId="0" fontId="7" fillId="0" borderId="2" xfId="20960" applyFont="1" applyFill="1" applyBorder="1" applyAlignment="1" applyProtection="1">
      <alignment horizontal="left" wrapText="1" inden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93" fontId="3" fillId="36" borderId="25" xfId="0" applyNumberFormat="1" applyFont="1" applyFill="1" applyBorder="1"/>
    <xf numFmtId="0" fontId="3" fillId="0" borderId="29" xfId="0"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xf numFmtId="0" fontId="8" fillId="0" borderId="86" xfId="17" applyFill="1" applyBorder="1" applyAlignment="1" applyProtection="1"/>
    <xf numFmtId="0" fontId="5" fillId="3" borderId="86" xfId="20960" applyFont="1" applyFill="1" applyBorder="1" applyAlignment="1" applyProtection="1"/>
    <xf numFmtId="0" fontId="89" fillId="0" borderId="86" xfId="20960" applyFont="1" applyFill="1" applyBorder="1" applyAlignment="1" applyProtection="1">
      <alignment horizontal="center" vertical="center"/>
    </xf>
    <xf numFmtId="0" fontId="3" fillId="0" borderId="86" xfId="0" applyFont="1" applyBorder="1"/>
    <xf numFmtId="0" fontId="8" fillId="0" borderId="86" xfId="17" applyFill="1" applyBorder="1" applyAlignment="1" applyProtection="1">
      <alignment horizontal="left" vertical="center" wrapText="1"/>
    </xf>
    <xf numFmtId="49" fontId="91" fillId="0" borderId="86" xfId="0" applyNumberFormat="1" applyFont="1" applyFill="1" applyBorder="1" applyAlignment="1">
      <alignment horizontal="right" vertical="center" wrapText="1"/>
    </xf>
    <xf numFmtId="0" fontId="8" fillId="0" borderId="86" xfId="17" applyFill="1" applyBorder="1" applyAlignment="1" applyProtection="1">
      <alignment horizontal="left" vertical="center"/>
    </xf>
    <xf numFmtId="0" fontId="8" fillId="0" borderId="86" xfId="17" applyBorder="1" applyAlignment="1" applyProtection="1"/>
    <xf numFmtId="0" fontId="3" fillId="0" borderId="86" xfId="0" applyFont="1" applyFill="1" applyBorder="1"/>
    <xf numFmtId="0" fontId="92" fillId="0" borderId="86" xfId="0" applyFont="1" applyBorder="1"/>
    <xf numFmtId="0" fontId="93" fillId="0" borderId="86" xfId="17" applyFont="1" applyBorder="1" applyAlignment="1" applyProtection="1"/>
    <xf numFmtId="0" fontId="3" fillId="0" borderId="0" xfId="0" applyFont="1" applyAlignment="1">
      <alignment horizontal="left"/>
    </xf>
    <xf numFmtId="14" fontId="3" fillId="0" borderId="0" xfId="0" applyNumberFormat="1" applyFont="1" applyAlignment="1">
      <alignment horizontal="left"/>
    </xf>
    <xf numFmtId="0" fontId="94" fillId="0" borderId="0" xfId="0" applyFont="1"/>
    <xf numFmtId="14" fontId="94" fillId="0" borderId="0" xfId="0" applyNumberFormat="1" applyFont="1" applyAlignment="1">
      <alignment horizontal="left"/>
    </xf>
    <xf numFmtId="0" fontId="10" fillId="0" borderId="0" xfId="0" applyFont="1" applyFill="1" applyBorder="1" applyAlignment="1">
      <alignment horizontal="center"/>
    </xf>
    <xf numFmtId="0" fontId="10" fillId="0" borderId="0" xfId="0" applyFont="1" applyFill="1" applyAlignment="1">
      <alignment horizontal="center"/>
    </xf>
    <xf numFmtId="0" fontId="95" fillId="0" borderId="0" xfId="0" applyFont="1" applyFill="1" applyAlignment="1">
      <alignment horizontal="center"/>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94" fillId="0" borderId="21" xfId="0" applyFont="1" applyFill="1" applyBorder="1" applyAlignment="1">
      <alignment horizontal="center" vertical="center"/>
    </xf>
    <xf numFmtId="0" fontId="11" fillId="0" borderId="10" xfId="0" applyNumberFormat="1" applyFont="1" applyFill="1" applyBorder="1" applyAlignment="1">
      <alignment vertical="center" wrapText="1"/>
    </xf>
    <xf numFmtId="164" fontId="11" fillId="36" borderId="86" xfId="7" applyNumberFormat="1" applyFont="1" applyFill="1" applyBorder="1" applyAlignment="1" applyProtection="1">
      <alignment horizontal="right"/>
    </xf>
    <xf numFmtId="0" fontId="94" fillId="0" borderId="0" xfId="0" applyFont="1" applyFill="1"/>
    <xf numFmtId="0" fontId="10" fillId="0" borderId="10" xfId="0" applyNumberFormat="1" applyFont="1" applyFill="1" applyBorder="1" applyAlignment="1">
      <alignment horizontal="left" vertical="center" wrapText="1"/>
    </xf>
    <xf numFmtId="164" fontId="10" fillId="0" borderId="86" xfId="7" applyNumberFormat="1" applyFont="1" applyFill="1" applyBorder="1" applyAlignment="1" applyProtection="1">
      <alignment horizontal="right"/>
    </xf>
    <xf numFmtId="164" fontId="10" fillId="36" borderId="86" xfId="7" applyNumberFormat="1" applyFont="1" applyFill="1" applyBorder="1" applyAlignment="1" applyProtection="1">
      <alignment horizontal="right"/>
    </xf>
    <xf numFmtId="0" fontId="95" fillId="0" borderId="10" xfId="0" applyFont="1" applyFill="1" applyBorder="1" applyAlignment="1" applyProtection="1">
      <alignment horizontal="left" vertical="center" indent="1"/>
      <protection locked="0"/>
    </xf>
    <xf numFmtId="0" fontId="95" fillId="0" borderId="10" xfId="0" applyFont="1" applyFill="1" applyBorder="1" applyAlignment="1" applyProtection="1">
      <alignment horizontal="left" vertical="center"/>
      <protection locked="0"/>
    </xf>
    <xf numFmtId="0" fontId="94" fillId="0" borderId="24" xfId="0" applyFont="1" applyFill="1" applyBorder="1" applyAlignment="1">
      <alignment horizontal="center" vertical="center"/>
    </xf>
    <xf numFmtId="0" fontId="11" fillId="0" borderId="28" xfId="0" applyNumberFormat="1" applyFont="1" applyFill="1" applyBorder="1" applyAlignment="1">
      <alignment vertical="center" wrapText="1"/>
    </xf>
    <xf numFmtId="164" fontId="11" fillId="36" borderId="25" xfId="7" applyNumberFormat="1" applyFont="1" applyFill="1" applyBorder="1" applyAlignment="1" applyProtection="1">
      <alignment horizontal="right"/>
    </xf>
    <xf numFmtId="0" fontId="10" fillId="0" borderId="0" xfId="11" applyFont="1" applyFill="1" applyBorder="1" applyProtection="1"/>
    <xf numFmtId="0" fontId="10" fillId="0" borderId="0" xfId="0" applyFont="1"/>
    <xf numFmtId="14" fontId="10" fillId="0" borderId="0" xfId="0" applyNumberFormat="1" applyFont="1" applyAlignment="1">
      <alignment horizontal="left"/>
    </xf>
    <xf numFmtId="0" fontId="10" fillId="0" borderId="0" xfId="0" applyFont="1" applyBorder="1"/>
    <xf numFmtId="0" fontId="94" fillId="0" borderId="0" xfId="0" applyFont="1" applyBorder="1"/>
    <xf numFmtId="0" fontId="10" fillId="0" borderId="0" xfId="0" applyFont="1" applyFill="1" applyBorder="1"/>
    <xf numFmtId="0" fontId="11" fillId="0" borderId="0" xfId="0" applyFont="1" applyAlignment="1">
      <alignment horizontal="center"/>
    </xf>
    <xf numFmtId="0" fontId="10" fillId="0" borderId="0" xfId="0" applyFont="1" applyFill="1" applyBorder="1" applyProtection="1">
      <protection locked="0"/>
    </xf>
    <xf numFmtId="0" fontId="96" fillId="0" borderId="0" xfId="0" applyFont="1"/>
    <xf numFmtId="0" fontId="97" fillId="0" borderId="0" xfId="0" applyFont="1"/>
    <xf numFmtId="14" fontId="96" fillId="0" borderId="0" xfId="0" applyNumberFormat="1" applyFont="1" applyBorder="1" applyAlignment="1">
      <alignment horizontal="left"/>
    </xf>
    <xf numFmtId="0" fontId="97" fillId="0" borderId="0" xfId="0" applyFont="1" applyBorder="1"/>
    <xf numFmtId="0" fontId="10" fillId="0" borderId="1" xfId="0" applyFont="1" applyBorder="1"/>
    <xf numFmtId="0" fontId="11" fillId="0" borderId="1" xfId="0" applyFont="1" applyBorder="1" applyAlignment="1">
      <alignment horizontal="center"/>
    </xf>
    <xf numFmtId="0" fontId="96" fillId="0" borderId="1" xfId="0" applyFont="1" applyBorder="1" applyAlignment="1">
      <alignment horizontal="center" vertical="center"/>
    </xf>
    <xf numFmtId="0" fontId="10" fillId="0" borderId="18" xfId="0" applyFont="1" applyFill="1" applyBorder="1" applyAlignment="1">
      <alignment horizontal="right" vertical="center" wrapText="1"/>
    </xf>
    <xf numFmtId="0" fontId="10" fillId="0" borderId="19" xfId="0" applyFont="1" applyFill="1" applyBorder="1" applyAlignment="1">
      <alignment vertical="center" wrapText="1"/>
    </xf>
    <xf numFmtId="0" fontId="94" fillId="0" borderId="19" xfId="0" applyFont="1" applyFill="1" applyBorder="1" applyAlignment="1">
      <alignment horizontal="center" vertical="center" wrapText="1"/>
    </xf>
    <xf numFmtId="0" fontId="94" fillId="0" borderId="20" xfId="0" applyFont="1" applyFill="1" applyBorder="1" applyAlignment="1">
      <alignment horizontal="center" vertical="center" wrapText="1"/>
    </xf>
    <xf numFmtId="0" fontId="10" fillId="0" borderId="102" xfId="0" applyFont="1" applyFill="1" applyBorder="1" applyAlignment="1">
      <alignment horizontal="center" vertical="center" wrapText="1"/>
    </xf>
    <xf numFmtId="169" fontId="10" fillId="37" borderId="0" xfId="20" applyFont="1" applyBorder="1"/>
    <xf numFmtId="169" fontId="10" fillId="37" borderId="79" xfId="20" applyFont="1" applyBorder="1"/>
    <xf numFmtId="0" fontId="10" fillId="0" borderId="102" xfId="0" applyFont="1" applyFill="1" applyBorder="1" applyAlignment="1">
      <alignment horizontal="right" vertical="center" wrapText="1"/>
    </xf>
    <xf numFmtId="0" fontId="97" fillId="0" borderId="0" xfId="0" applyFont="1" applyFill="1"/>
    <xf numFmtId="0" fontId="10" fillId="0" borderId="102" xfId="0" applyFont="1" applyBorder="1" applyAlignment="1">
      <alignment horizontal="right" vertical="center" wrapText="1"/>
    </xf>
    <xf numFmtId="0" fontId="10" fillId="2" borderId="102" xfId="0" applyFont="1" applyFill="1" applyBorder="1" applyAlignment="1">
      <alignment horizontal="right" vertical="center"/>
    </xf>
    <xf numFmtId="0" fontId="11" fillId="0" borderId="102" xfId="0" applyFont="1" applyFill="1" applyBorder="1" applyAlignment="1">
      <alignment horizontal="center" vertical="center" wrapText="1"/>
    </xf>
    <xf numFmtId="0" fontId="10" fillId="2" borderId="24" xfId="0" applyFont="1" applyFill="1" applyBorder="1" applyAlignment="1">
      <alignment horizontal="right" vertical="center"/>
    </xf>
    <xf numFmtId="193" fontId="10" fillId="2" borderId="25" xfId="0" applyNumberFormat="1" applyFont="1" applyFill="1" applyBorder="1" applyAlignment="1" applyProtection="1">
      <alignment vertical="center"/>
      <protection locked="0"/>
    </xf>
    <xf numFmtId="10" fontId="10" fillId="0" borderId="25" xfId="20641" applyNumberFormat="1" applyFont="1" applyFill="1" applyBorder="1" applyAlignment="1" applyProtection="1">
      <alignment vertical="center"/>
      <protection locked="0"/>
    </xf>
    <xf numFmtId="10" fontId="10" fillId="0" borderId="26" xfId="20641" applyNumberFormat="1" applyFont="1" applyFill="1" applyBorder="1" applyAlignment="1" applyProtection="1">
      <alignment vertical="center"/>
      <protection locked="0"/>
    </xf>
    <xf numFmtId="0" fontId="10" fillId="0" borderId="0" xfId="0" applyFont="1" applyAlignment="1">
      <alignment horizontal="right"/>
    </xf>
    <xf numFmtId="0" fontId="10" fillId="0" borderId="0" xfId="0" applyFont="1" applyAlignment="1">
      <alignment wrapText="1"/>
    </xf>
    <xf numFmtId="0" fontId="10" fillId="0" borderId="0" xfId="0" applyFont="1" applyFill="1" applyAlignment="1">
      <alignment wrapText="1"/>
    </xf>
    <xf numFmtId="193" fontId="94" fillId="0" borderId="0" xfId="0" applyNumberFormat="1" applyFont="1"/>
    <xf numFmtId="0" fontId="10" fillId="0" borderId="0" xfId="0" applyFont="1" applyFill="1" applyBorder="1" applyProtection="1"/>
    <xf numFmtId="0" fontId="11" fillId="0" borderId="0" xfId="0" applyFont="1" applyFill="1" applyBorder="1" applyAlignment="1" applyProtection="1">
      <alignment horizontal="center" vertical="center"/>
    </xf>
    <xf numFmtId="10" fontId="10" fillId="0" borderId="0" xfId="6" applyNumberFormat="1" applyFont="1" applyFill="1" applyBorder="1" applyProtection="1">
      <protection locked="0"/>
    </xf>
    <xf numFmtId="0" fontId="95" fillId="0" borderId="0" xfId="0" applyFont="1" applyFill="1" applyBorder="1" applyAlignment="1" applyProtection="1">
      <alignment horizontal="center"/>
      <protection locked="0"/>
    </xf>
    <xf numFmtId="0" fontId="11" fillId="0" borderId="18" xfId="0" applyFont="1" applyFill="1" applyBorder="1" applyAlignment="1" applyProtection="1">
      <alignment horizontal="center" vertical="center"/>
    </xf>
    <xf numFmtId="0" fontId="10" fillId="0" borderId="19" xfId="0" applyFont="1" applyFill="1" applyBorder="1" applyProtection="1"/>
    <xf numFmtId="0" fontId="10" fillId="0" borderId="21" xfId="0" applyFont="1" applyFill="1" applyBorder="1" applyAlignment="1" applyProtection="1">
      <alignment horizontal="left" indent="1"/>
    </xf>
    <xf numFmtId="0" fontId="11" fillId="0" borderId="8" xfId="0" applyFont="1" applyFill="1" applyBorder="1" applyAlignment="1" applyProtection="1">
      <alignment horizontal="center"/>
    </xf>
    <xf numFmtId="0" fontId="10" fillId="0" borderId="8" xfId="0" applyFont="1" applyFill="1" applyBorder="1" applyAlignment="1" applyProtection="1">
      <alignment horizontal="left" indent="1"/>
    </xf>
    <xf numFmtId="0" fontId="10" fillId="0" borderId="8" xfId="0" applyFont="1" applyFill="1" applyBorder="1" applyAlignment="1" applyProtection="1">
      <alignment horizontal="left" indent="2"/>
    </xf>
    <xf numFmtId="0" fontId="11" fillId="0" borderId="8" xfId="0" applyFont="1" applyFill="1" applyBorder="1" applyAlignment="1" applyProtection="1"/>
    <xf numFmtId="0" fontId="10" fillId="0" borderId="24" xfId="0" applyFont="1" applyFill="1" applyBorder="1" applyAlignment="1" applyProtection="1">
      <alignment horizontal="left" indent="1"/>
    </xf>
    <xf numFmtId="0" fontId="11" fillId="0" borderId="27" xfId="0" applyFont="1" applyFill="1" applyBorder="1" applyAlignment="1" applyProtection="1"/>
    <xf numFmtId="0" fontId="99" fillId="0" borderId="0" xfId="0" applyFont="1" applyAlignment="1">
      <alignment vertical="center"/>
    </xf>
    <xf numFmtId="0" fontId="100" fillId="0" borderId="0" xfId="0" applyFont="1"/>
    <xf numFmtId="0" fontId="97" fillId="0" borderId="0" xfId="0" applyFont="1" applyAlignment="1">
      <alignment horizontal="left" indent="1"/>
    </xf>
    <xf numFmtId="0" fontId="100" fillId="0" borderId="0" xfId="0" applyFont="1" applyAlignment="1">
      <alignment horizontal="left" indent="1"/>
    </xf>
    <xf numFmtId="0" fontId="100" fillId="0" borderId="0" xfId="0" applyFont="1" applyBorder="1"/>
    <xf numFmtId="0" fontId="94" fillId="0" borderId="1" xfId="0" applyFont="1" applyBorder="1"/>
    <xf numFmtId="0" fontId="96" fillId="0" borderId="1" xfId="0" applyFont="1" applyBorder="1" applyAlignment="1">
      <alignment horizontal="center"/>
    </xf>
    <xf numFmtId="0" fontId="94" fillId="0" borderId="76" xfId="0" applyFont="1" applyBorder="1" applyAlignment="1">
      <alignment vertical="center" wrapText="1"/>
    </xf>
    <xf numFmtId="0" fontId="96" fillId="0" borderId="7" xfId="0" applyFont="1" applyBorder="1" applyAlignment="1">
      <alignment vertical="center" wrapText="1"/>
    </xf>
    <xf numFmtId="14" fontId="10" fillId="3" borderId="86" xfId="8" quotePrefix="1" applyNumberFormat="1" applyFont="1" applyFill="1" applyBorder="1" applyAlignment="1" applyProtection="1">
      <alignment horizontal="left" vertical="center" wrapText="1" indent="2"/>
      <protection locked="0"/>
    </xf>
    <xf numFmtId="14" fontId="10" fillId="3" borderId="86" xfId="8" quotePrefix="1" applyNumberFormat="1" applyFont="1" applyFill="1" applyBorder="1" applyAlignment="1" applyProtection="1">
      <alignment horizontal="left" vertical="center" wrapText="1" indent="3"/>
      <protection locked="0"/>
    </xf>
    <xf numFmtId="0" fontId="94" fillId="0" borderId="0" xfId="0" applyFont="1" applyAlignment="1">
      <alignment wrapText="1"/>
    </xf>
    <xf numFmtId="0" fontId="94" fillId="0" borderId="0" xfId="0" applyFont="1" applyFill="1" applyBorder="1" applyAlignment="1">
      <alignment wrapText="1"/>
    </xf>
    <xf numFmtId="0" fontId="95" fillId="0" borderId="1" xfId="0" applyFont="1" applyFill="1" applyBorder="1" applyAlignment="1">
      <alignment horizontal="center"/>
    </xf>
    <xf numFmtId="0" fontId="94" fillId="0" borderId="7" xfId="0" applyFont="1" applyBorder="1" applyAlignment="1">
      <alignment horizontal="center" vertical="center" wrapText="1"/>
    </xf>
    <xf numFmtId="0" fontId="94" fillId="0" borderId="71" xfId="0" applyFont="1" applyBorder="1" applyAlignment="1">
      <alignment horizontal="center" vertical="center" wrapText="1"/>
    </xf>
    <xf numFmtId="0" fontId="94" fillId="0" borderId="102" xfId="0" applyFont="1" applyBorder="1" applyAlignment="1">
      <alignment horizontal="center" vertical="center" wrapText="1"/>
    </xf>
    <xf numFmtId="0" fontId="94" fillId="0" borderId="86" xfId="0" applyFont="1" applyBorder="1" applyAlignment="1">
      <alignment vertical="center" wrapText="1"/>
    </xf>
    <xf numFmtId="3" fontId="94" fillId="36" borderId="86" xfId="0" applyNumberFormat="1" applyFont="1" applyFill="1" applyBorder="1" applyAlignment="1">
      <alignment vertical="center" wrapText="1"/>
    </xf>
    <xf numFmtId="3" fontId="94" fillId="36" borderId="100" xfId="0" applyNumberFormat="1" applyFont="1" applyFill="1" applyBorder="1" applyAlignment="1">
      <alignment vertical="center" wrapText="1"/>
    </xf>
    <xf numFmtId="0" fontId="94" fillId="0" borderId="86" xfId="0" applyFont="1" applyFill="1" applyBorder="1" applyAlignment="1">
      <alignment horizontal="left" vertical="center" wrapText="1" indent="2"/>
    </xf>
    <xf numFmtId="0" fontId="94" fillId="0" borderId="102" xfId="0" applyFont="1" applyFill="1" applyBorder="1" applyAlignment="1">
      <alignment horizontal="center" vertical="center" wrapText="1"/>
    </xf>
    <xf numFmtId="0" fontId="94" fillId="0" borderId="86" xfId="0" applyFont="1" applyFill="1" applyBorder="1" applyAlignment="1">
      <alignment vertical="center" wrapText="1"/>
    </xf>
    <xf numFmtId="0" fontId="94" fillId="0" borderId="24" xfId="0" applyFont="1" applyBorder="1" applyAlignment="1">
      <alignment horizontal="center" vertical="center" wrapText="1"/>
    </xf>
    <xf numFmtId="0" fontId="94" fillId="0" borderId="25" xfId="0" applyFont="1" applyBorder="1" applyAlignment="1">
      <alignment vertical="center" wrapText="1"/>
    </xf>
    <xf numFmtId="0" fontId="94" fillId="0" borderId="23" xfId="0" applyFont="1" applyBorder="1" applyAlignment="1"/>
    <xf numFmtId="0" fontId="94" fillId="0" borderId="42" xfId="0" applyFont="1" applyBorder="1" applyAlignment="1"/>
    <xf numFmtId="0" fontId="10" fillId="0" borderId="0" xfId="0" applyFont="1" applyBorder="1" applyAlignment="1">
      <alignment horizontal="left" wrapText="1"/>
    </xf>
    <xf numFmtId="0" fontId="11" fillId="0" borderId="0" xfId="0" applyFont="1" applyFill="1" applyBorder="1" applyAlignment="1">
      <alignment horizontal="center" vertical="center" wrapText="1"/>
    </xf>
    <xf numFmtId="0" fontId="10" fillId="0" borderId="0" xfId="0" applyFont="1" applyBorder="1" applyAlignment="1">
      <alignment horizontal="right" wrapText="1"/>
    </xf>
    <xf numFmtId="0" fontId="10" fillId="0" borderId="18" xfId="0" applyFont="1" applyBorder="1"/>
    <xf numFmtId="0" fontId="10" fillId="0" borderId="102" xfId="0" applyFont="1" applyBorder="1" applyAlignment="1">
      <alignment vertical="center"/>
    </xf>
    <xf numFmtId="0" fontId="10" fillId="0" borderId="87" xfId="0" applyFont="1" applyBorder="1" applyAlignment="1">
      <alignment wrapText="1"/>
    </xf>
    <xf numFmtId="0" fontId="10" fillId="0" borderId="21" xfId="0" applyFont="1" applyBorder="1" applyAlignment="1">
      <alignment vertical="center"/>
    </xf>
    <xf numFmtId="0" fontId="10" fillId="0" borderId="8" xfId="0" applyFont="1" applyBorder="1" applyAlignment="1">
      <alignment wrapText="1"/>
    </xf>
    <xf numFmtId="0" fontId="10" fillId="0" borderId="23" xfId="0" applyFont="1" applyBorder="1" applyAlignment="1"/>
    <xf numFmtId="0" fontId="10" fillId="0" borderId="23" xfId="0" applyFont="1" applyBorder="1" applyAlignment="1">
      <alignment wrapText="1"/>
    </xf>
    <xf numFmtId="0" fontId="10" fillId="0" borderId="87" xfId="0" applyFont="1" applyBorder="1" applyAlignment="1">
      <alignment vertical="top" wrapText="1"/>
    </xf>
    <xf numFmtId="0" fontId="10" fillId="0" borderId="94" xfId="0" applyFont="1" applyBorder="1" applyAlignment="1">
      <alignment vertical="center"/>
    </xf>
    <xf numFmtId="0" fontId="10" fillId="0" borderId="82" xfId="0" applyFont="1" applyBorder="1" applyAlignment="1">
      <alignment wrapText="1"/>
    </xf>
    <xf numFmtId="0" fontId="10" fillId="0" borderId="24" xfId="0" applyFont="1" applyBorder="1"/>
    <xf numFmtId="0" fontId="10" fillId="0" borderId="27" xfId="0" applyFont="1" applyBorder="1" applyAlignment="1">
      <alignment wrapText="1"/>
    </xf>
    <xf numFmtId="14" fontId="94" fillId="0" borderId="0" xfId="0" applyNumberFormat="1" applyFont="1" applyFill="1" applyAlignment="1">
      <alignment horizontal="left"/>
    </xf>
    <xf numFmtId="0" fontId="96" fillId="0" borderId="0" xfId="0" applyFont="1" applyFill="1" applyAlignment="1">
      <alignment horizontal="center"/>
    </xf>
    <xf numFmtId="0" fontId="99" fillId="3" borderId="98" xfId="0" applyFont="1" applyFill="1" applyBorder="1" applyAlignment="1">
      <alignment horizontal="left"/>
    </xf>
    <xf numFmtId="0" fontId="99" fillId="3" borderId="99" xfId="0" applyFont="1" applyFill="1" applyBorder="1" applyAlignment="1">
      <alignment horizontal="left"/>
    </xf>
    <xf numFmtId="0" fontId="94" fillId="0" borderId="86" xfId="0" applyFont="1" applyFill="1" applyBorder="1" applyAlignment="1">
      <alignment horizontal="center" vertical="center" wrapText="1"/>
    </xf>
    <xf numFmtId="0" fontId="94" fillId="0" borderId="100" xfId="0" applyFont="1" applyFill="1" applyBorder="1" applyAlignment="1">
      <alignment horizontal="center" vertical="center" wrapText="1"/>
    </xf>
    <xf numFmtId="0" fontId="96" fillId="3" borderId="101" xfId="0" applyFont="1" applyFill="1" applyBorder="1" applyAlignment="1">
      <alignment vertical="center"/>
    </xf>
    <xf numFmtId="0" fontId="94" fillId="3" borderId="84" xfId="0" applyFont="1" applyFill="1" applyBorder="1" applyAlignment="1">
      <alignment vertical="center"/>
    </xf>
    <xf numFmtId="0" fontId="94" fillId="3" borderId="23" xfId="0" applyFont="1" applyFill="1" applyBorder="1" applyAlignment="1">
      <alignment vertical="center"/>
    </xf>
    <xf numFmtId="0" fontId="94" fillId="0" borderId="76" xfId="0" applyFont="1" applyFill="1" applyBorder="1" applyAlignment="1">
      <alignment horizontal="center" vertical="center"/>
    </xf>
    <xf numFmtId="0" fontId="94" fillId="0" borderId="7" xfId="0" applyFont="1" applyFill="1" applyBorder="1" applyAlignment="1">
      <alignment vertical="center"/>
    </xf>
    <xf numFmtId="0" fontId="94" fillId="0" borderId="102" xfId="0" applyFont="1" applyFill="1" applyBorder="1" applyAlignment="1">
      <alignment horizontal="center" vertical="center"/>
    </xf>
    <xf numFmtId="0" fontId="94" fillId="0" borderId="86" xfId="0" applyFont="1" applyFill="1" applyBorder="1" applyAlignment="1">
      <alignment vertical="center"/>
    </xf>
    <xf numFmtId="0" fontId="96" fillId="0" borderId="86" xfId="0" applyFont="1" applyFill="1" applyBorder="1" applyAlignment="1">
      <alignment vertical="center"/>
    </xf>
    <xf numFmtId="0" fontId="96" fillId="0" borderId="25" xfId="0" applyFont="1" applyFill="1" applyBorder="1" applyAlignment="1">
      <alignment vertical="center"/>
    </xf>
    <xf numFmtId="0" fontId="94" fillId="3" borderId="70" xfId="0" applyFont="1" applyFill="1" applyBorder="1" applyAlignment="1">
      <alignment horizontal="center" vertical="center"/>
    </xf>
    <xf numFmtId="0" fontId="94" fillId="3" borderId="0" xfId="0" applyFont="1" applyFill="1" applyBorder="1" applyAlignment="1">
      <alignment vertical="center"/>
    </xf>
    <xf numFmtId="0" fontId="94" fillId="0" borderId="18" xfId="0" applyFont="1" applyFill="1" applyBorder="1" applyAlignment="1">
      <alignment horizontal="center" vertical="center"/>
    </xf>
    <xf numFmtId="0" fontId="94" fillId="0" borderId="19" xfId="0" applyFont="1" applyFill="1" applyBorder="1" applyAlignment="1">
      <alignment vertical="center"/>
    </xf>
    <xf numFmtId="0" fontId="94" fillId="0" borderId="94" xfId="0" applyFont="1" applyFill="1" applyBorder="1" applyAlignment="1">
      <alignment horizontal="center" vertical="center"/>
    </xf>
    <xf numFmtId="0" fontId="94" fillId="0" borderId="81" xfId="0" applyFont="1" applyFill="1" applyBorder="1" applyAlignment="1">
      <alignment vertical="center"/>
    </xf>
    <xf numFmtId="0" fontId="94" fillId="0" borderId="95" xfId="0" applyFont="1" applyFill="1" applyBorder="1" applyAlignment="1">
      <alignment horizontal="center" vertical="center"/>
    </xf>
    <xf numFmtId="0" fontId="94" fillId="0" borderId="83" xfId="0" applyFont="1" applyFill="1" applyBorder="1" applyAlignment="1">
      <alignment vertical="center"/>
    </xf>
    <xf numFmtId="169" fontId="10" fillId="37" borderId="60" xfId="20" applyFont="1" applyBorder="1"/>
    <xf numFmtId="169" fontId="10" fillId="37" borderId="27" xfId="20" applyFont="1" applyBorder="1"/>
    <xf numFmtId="169" fontId="10" fillId="37" borderId="97" xfId="20" applyFont="1" applyBorder="1"/>
    <xf numFmtId="169" fontId="10" fillId="37" borderId="88" xfId="20" applyFont="1" applyBorder="1"/>
    <xf numFmtId="169" fontId="10" fillId="37" borderId="33" xfId="20" applyFont="1" applyBorder="1"/>
    <xf numFmtId="3" fontId="10" fillId="37" borderId="0" xfId="20" applyNumberFormat="1" applyFont="1" applyBorder="1"/>
    <xf numFmtId="3" fontId="94" fillId="0" borderId="58" xfId="0" applyNumberFormat="1" applyFont="1" applyFill="1" applyBorder="1" applyAlignment="1">
      <alignment vertical="center"/>
    </xf>
    <xf numFmtId="3" fontId="94" fillId="0" borderId="71" xfId="0" applyNumberFormat="1" applyFont="1" applyFill="1" applyBorder="1" applyAlignment="1">
      <alignment vertical="center"/>
    </xf>
    <xf numFmtId="3" fontId="94" fillId="3" borderId="84" xfId="0" applyNumberFormat="1" applyFont="1" applyFill="1" applyBorder="1" applyAlignment="1">
      <alignment vertical="center"/>
    </xf>
    <xf numFmtId="3" fontId="94" fillId="3" borderId="23" xfId="0" applyNumberFormat="1" applyFont="1" applyFill="1" applyBorder="1" applyAlignment="1">
      <alignment vertical="center"/>
    </xf>
    <xf numFmtId="3" fontId="94" fillId="0" borderId="86" xfId="0" applyNumberFormat="1" applyFont="1" applyFill="1" applyBorder="1" applyAlignment="1">
      <alignment vertical="center"/>
    </xf>
    <xf numFmtId="3" fontId="94" fillId="0" borderId="87" xfId="0" applyNumberFormat="1" applyFont="1" applyFill="1" applyBorder="1" applyAlignment="1">
      <alignment vertical="center"/>
    </xf>
    <xf numFmtId="3" fontId="94" fillId="0" borderId="100" xfId="0" applyNumberFormat="1" applyFont="1" applyFill="1" applyBorder="1" applyAlignment="1">
      <alignment vertical="center"/>
    </xf>
    <xf numFmtId="3" fontId="94" fillId="0" borderId="25" xfId="0" applyNumberFormat="1" applyFont="1" applyFill="1" applyBorder="1" applyAlignment="1">
      <alignment vertical="center"/>
    </xf>
    <xf numFmtId="3" fontId="94" fillId="0" borderId="27" xfId="0" applyNumberFormat="1" applyFont="1" applyFill="1" applyBorder="1" applyAlignment="1">
      <alignment vertical="center"/>
    </xf>
    <xf numFmtId="3" fontId="94" fillId="0" borderId="26" xfId="0" applyNumberFormat="1" applyFont="1" applyFill="1" applyBorder="1" applyAlignment="1">
      <alignment vertical="center"/>
    </xf>
    <xf numFmtId="10" fontId="94" fillId="0" borderId="0" xfId="0" applyNumberFormat="1" applyFont="1"/>
    <xf numFmtId="0" fontId="94" fillId="0" borderId="67" xfId="0" applyFont="1" applyFill="1" applyBorder="1" applyAlignment="1">
      <alignment horizontal="center" vertical="center" wrapText="1"/>
    </xf>
    <xf numFmtId="0" fontId="10" fillId="0" borderId="0" xfId="11" applyFont="1" applyFill="1" applyBorder="1" applyAlignment="1" applyProtection="1"/>
    <xf numFmtId="14" fontId="10" fillId="0" borderId="0" xfId="11" applyNumberFormat="1" applyFont="1" applyFill="1" applyBorder="1" applyAlignment="1" applyProtection="1">
      <alignment horizontal="left"/>
    </xf>
    <xf numFmtId="0" fontId="11" fillId="0" borderId="0" xfId="11" applyFont="1" applyFill="1" applyBorder="1" applyAlignment="1" applyProtection="1"/>
    <xf numFmtId="0" fontId="11" fillId="0" borderId="0" xfId="11" applyFont="1" applyFill="1" applyBorder="1" applyAlignment="1" applyProtection="1">
      <alignment horizontal="center"/>
    </xf>
    <xf numFmtId="0" fontId="95" fillId="0" borderId="0" xfId="0" applyFont="1" applyFill="1" applyBorder="1" applyAlignment="1" applyProtection="1">
      <alignment horizontal="right"/>
      <protection locked="0"/>
    </xf>
    <xf numFmtId="0" fontId="94" fillId="0" borderId="4"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21" xfId="0" applyFont="1" applyBorder="1" applyAlignment="1">
      <alignment horizontal="center"/>
    </xf>
    <xf numFmtId="0" fontId="94" fillId="0" borderId="35" xfId="0" applyFont="1" applyBorder="1" applyAlignment="1">
      <alignment wrapText="1"/>
    </xf>
    <xf numFmtId="167" fontId="94" fillId="0" borderId="68" xfId="0" applyNumberFormat="1" applyFont="1" applyBorder="1" applyAlignment="1">
      <alignment horizontal="center"/>
    </xf>
    <xf numFmtId="167" fontId="97" fillId="0" borderId="0" xfId="0" applyNumberFormat="1" applyFont="1" applyBorder="1" applyAlignment="1">
      <alignment horizontal="center"/>
    </xf>
    <xf numFmtId="0" fontId="94" fillId="0" borderId="11" xfId="0" applyFont="1" applyBorder="1" applyAlignment="1">
      <alignment wrapText="1"/>
    </xf>
    <xf numFmtId="167" fontId="94" fillId="0" borderId="66" xfId="0" applyNumberFormat="1" applyFont="1" applyBorder="1" applyAlignment="1">
      <alignment horizontal="center"/>
    </xf>
    <xf numFmtId="167" fontId="99" fillId="0" borderId="66" xfId="0" applyNumberFormat="1" applyFont="1" applyBorder="1" applyAlignment="1">
      <alignment horizontal="center"/>
    </xf>
    <xf numFmtId="167" fontId="101" fillId="0" borderId="0" xfId="0" applyNumberFormat="1" applyFont="1" applyBorder="1" applyAlignment="1">
      <alignment horizontal="center"/>
    </xf>
    <xf numFmtId="0" fontId="99" fillId="0" borderId="11" xfId="0" applyFont="1" applyBorder="1" applyAlignment="1">
      <alignment wrapText="1"/>
    </xf>
    <xf numFmtId="0" fontId="99" fillId="0" borderId="11" xfId="0" applyFont="1" applyBorder="1" applyAlignment="1">
      <alignment horizontal="right" wrapText="1"/>
    </xf>
    <xf numFmtId="0" fontId="94" fillId="0" borderId="12" xfId="0" applyFont="1" applyBorder="1" applyAlignment="1">
      <alignment wrapText="1"/>
    </xf>
    <xf numFmtId="167" fontId="94" fillId="0" borderId="69" xfId="0" applyNumberFormat="1" applyFont="1" applyBorder="1" applyAlignment="1">
      <alignment horizontal="center"/>
    </xf>
    <xf numFmtId="0" fontId="96" fillId="36" borderId="15" xfId="0" applyFont="1" applyFill="1" applyBorder="1" applyAlignment="1">
      <alignment wrapText="1"/>
    </xf>
    <xf numFmtId="167" fontId="96" fillId="36" borderId="61" xfId="0" applyNumberFormat="1" applyFont="1" applyFill="1" applyBorder="1" applyAlignment="1">
      <alignment horizontal="center"/>
    </xf>
    <xf numFmtId="167" fontId="102" fillId="0" borderId="0" xfId="0" applyNumberFormat="1" applyFont="1" applyFill="1" applyBorder="1" applyAlignment="1">
      <alignment horizontal="center"/>
    </xf>
    <xf numFmtId="167" fontId="94" fillId="0" borderId="65" xfId="0" applyNumberFormat="1" applyFont="1" applyBorder="1" applyAlignment="1">
      <alignment horizontal="center"/>
    </xf>
    <xf numFmtId="0" fontId="99" fillId="0" borderId="12" xfId="0" applyFont="1" applyBorder="1" applyAlignment="1">
      <alignment horizontal="right" wrapText="1"/>
    </xf>
    <xf numFmtId="0" fontId="94" fillId="0" borderId="24" xfId="0" applyFont="1" applyBorder="1" applyAlignment="1">
      <alignment horizontal="center"/>
    </xf>
    <xf numFmtId="0" fontId="96" fillId="36" borderId="62" xfId="0" applyFont="1" applyFill="1" applyBorder="1" applyAlignment="1">
      <alignment wrapText="1"/>
    </xf>
    <xf numFmtId="167" fontId="96" fillId="36" borderId="64" xfId="0" applyNumberFormat="1" applyFont="1" applyFill="1" applyBorder="1" applyAlignment="1">
      <alignment horizontal="center"/>
    </xf>
    <xf numFmtId="0" fontId="10" fillId="0" borderId="1" xfId="11" applyFont="1" applyFill="1" applyBorder="1" applyAlignment="1" applyProtection="1"/>
    <xf numFmtId="0" fontId="11" fillId="0" borderId="1" xfId="11" applyFont="1" applyFill="1" applyBorder="1" applyAlignment="1" applyProtection="1">
      <alignment horizontal="left" vertical="center"/>
    </xf>
    <xf numFmtId="0" fontId="10" fillId="0" borderId="0" xfId="11" applyFont="1" applyFill="1" applyBorder="1" applyAlignment="1" applyProtection="1">
      <alignment horizontal="left"/>
    </xf>
    <xf numFmtId="0" fontId="95" fillId="0" borderId="0" xfId="11" applyFont="1" applyFill="1" applyBorder="1" applyAlignment="1" applyProtection="1">
      <alignment horizontal="right"/>
    </xf>
    <xf numFmtId="0" fontId="10" fillId="0" borderId="18" xfId="11" applyFont="1" applyFill="1" applyBorder="1" applyAlignment="1" applyProtection="1">
      <alignment vertical="center"/>
    </xf>
    <xf numFmtId="0" fontId="10" fillId="0" borderId="19" xfId="11" applyFont="1" applyFill="1" applyBorder="1" applyAlignment="1" applyProtection="1">
      <alignment vertical="center"/>
    </xf>
    <xf numFmtId="0" fontId="11" fillId="0" borderId="19" xfId="11" applyFont="1" applyFill="1" applyBorder="1" applyAlignment="1" applyProtection="1">
      <alignment horizontal="center" vertical="center"/>
    </xf>
    <xf numFmtId="0" fontId="11" fillId="0" borderId="20" xfId="11" applyFont="1" applyFill="1" applyBorder="1" applyAlignment="1" applyProtection="1">
      <alignment horizontal="center" vertical="center"/>
    </xf>
    <xf numFmtId="0" fontId="10" fillId="0" borderId="0" xfId="11" applyFont="1" applyFill="1" applyBorder="1" applyAlignment="1" applyProtection="1">
      <alignment vertical="center"/>
    </xf>
    <xf numFmtId="0" fontId="97" fillId="0" borderId="102" xfId="0" applyFont="1" applyBorder="1"/>
    <xf numFmtId="0" fontId="94" fillId="0" borderId="7" xfId="0" applyFont="1" applyFill="1" applyBorder="1" applyAlignment="1">
      <alignment horizontal="center" vertical="center" wrapText="1"/>
    </xf>
    <xf numFmtId="0" fontId="94" fillId="0" borderId="71" xfId="0" applyFont="1" applyFill="1" applyBorder="1" applyAlignment="1">
      <alignment horizontal="center" vertical="center" wrapText="1"/>
    </xf>
    <xf numFmtId="0" fontId="97" fillId="0" borderId="102" xfId="0" applyFont="1" applyBorder="1" applyAlignment="1">
      <alignment horizontal="center"/>
    </xf>
    <xf numFmtId="0" fontId="94" fillId="0" borderId="85" xfId="0" applyFont="1" applyBorder="1" applyAlignment="1">
      <alignment vertical="center" wrapText="1"/>
    </xf>
    <xf numFmtId="167" fontId="94" fillId="0" borderId="86" xfId="0" applyNumberFormat="1" applyFont="1" applyBorder="1" applyAlignment="1">
      <alignment horizontal="center" vertical="center"/>
    </xf>
    <xf numFmtId="167" fontId="99" fillId="0" borderId="86" xfId="0" applyNumberFormat="1" applyFont="1" applyBorder="1" applyAlignment="1">
      <alignment horizontal="center" vertical="center"/>
    </xf>
    <xf numFmtId="0" fontId="99" fillId="0" borderId="85" xfId="0" applyFont="1" applyBorder="1" applyAlignment="1">
      <alignment vertical="center" wrapText="1"/>
    </xf>
    <xf numFmtId="167" fontId="97" fillId="0" borderId="0" xfId="0" applyNumberFormat="1" applyFont="1"/>
    <xf numFmtId="0" fontId="97" fillId="0" borderId="24" xfId="0" applyFont="1" applyBorder="1"/>
    <xf numFmtId="0" fontId="96" fillId="36" borderId="103"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4" fillId="0" borderId="0" xfId="0" applyFont="1" applyAlignment="1">
      <alignment vertical="center"/>
    </xf>
    <xf numFmtId="0" fontId="11" fillId="0" borderId="0" xfId="11" applyFont="1" applyFill="1" applyBorder="1" applyAlignment="1" applyProtection="1">
      <alignment horizontal="center" vertical="center" wrapText="1"/>
    </xf>
    <xf numFmtId="0" fontId="97" fillId="0" borderId="18" xfId="0" applyFont="1" applyBorder="1" applyAlignment="1">
      <alignment horizontal="center" vertical="center"/>
    </xf>
    <xf numFmtId="0" fontId="96" fillId="36" borderId="30" xfId="0" applyFont="1" applyFill="1" applyBorder="1" applyAlignment="1">
      <alignment wrapText="1"/>
    </xf>
    <xf numFmtId="0" fontId="94" fillId="0" borderId="21" xfId="0" applyFont="1" applyBorder="1" applyAlignment="1">
      <alignment horizontal="center" vertical="center"/>
    </xf>
    <xf numFmtId="0" fontId="94" fillId="0" borderId="9" xfId="0" applyFont="1" applyFill="1" applyBorder="1" applyAlignment="1"/>
    <xf numFmtId="0" fontId="97" fillId="0" borderId="0" xfId="0" applyFont="1" applyAlignment="1"/>
    <xf numFmtId="0" fontId="94" fillId="0" borderId="21" xfId="0" applyFont="1" applyBorder="1" applyAlignment="1">
      <alignment horizontal="center" vertical="center" wrapText="1"/>
    </xf>
    <xf numFmtId="0" fontId="94" fillId="0" borderId="9" xfId="0" applyFont="1" applyFill="1" applyBorder="1" applyAlignment="1">
      <alignment vertical="center" wrapText="1"/>
    </xf>
    <xf numFmtId="0" fontId="97" fillId="0" borderId="0" xfId="0" applyFont="1" applyAlignment="1">
      <alignment wrapText="1"/>
    </xf>
    <xf numFmtId="0" fontId="96" fillId="36" borderId="9" xfId="0" applyFont="1" applyFill="1" applyBorder="1" applyAlignment="1">
      <alignment wrapText="1"/>
    </xf>
    <xf numFmtId="0" fontId="94" fillId="0" borderId="9" xfId="0" applyFont="1" applyFill="1" applyBorder="1" applyAlignment="1">
      <alignment vertical="center"/>
    </xf>
    <xf numFmtId="0" fontId="94" fillId="0" borderId="9" xfId="0" applyFont="1" applyBorder="1" applyAlignment="1">
      <alignment wrapText="1"/>
    </xf>
    <xf numFmtId="0" fontId="96" fillId="36" borderId="75" xfId="0" applyFont="1" applyFill="1" applyBorder="1" applyAlignment="1">
      <alignment wrapText="1"/>
    </xf>
    <xf numFmtId="0" fontId="94" fillId="0" borderId="0" xfId="0" applyFont="1" applyAlignment="1">
      <alignment horizontal="center" vertical="center"/>
    </xf>
    <xf numFmtId="0" fontId="96" fillId="0" borderId="0" xfId="0" applyFont="1" applyAlignment="1">
      <alignment horizontal="center"/>
    </xf>
    <xf numFmtId="0" fontId="10" fillId="0" borderId="18" xfId="9" applyFont="1" applyFill="1" applyBorder="1" applyAlignment="1" applyProtection="1">
      <alignment horizontal="center" vertical="center"/>
      <protection locked="0"/>
    </xf>
    <xf numFmtId="0" fontId="11" fillId="3" borderId="5" xfId="9" applyFont="1" applyFill="1" applyBorder="1" applyAlignment="1" applyProtection="1">
      <alignment horizontal="center" vertical="center" wrapText="1"/>
      <protection locked="0"/>
    </xf>
    <xf numFmtId="164" fontId="10" fillId="3" borderId="20" xfId="2" applyNumberFormat="1" applyFont="1" applyFill="1" applyBorder="1" applyAlignment="1" applyProtection="1">
      <alignment horizontal="center" vertical="center"/>
      <protection locked="0"/>
    </xf>
    <xf numFmtId="0" fontId="10"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10" fillId="3" borderId="7" xfId="13" applyFont="1" applyFill="1" applyBorder="1" applyAlignment="1" applyProtection="1">
      <alignment vertical="center" wrapText="1"/>
      <protection locked="0"/>
    </xf>
    <xf numFmtId="0" fontId="10" fillId="3" borderId="3" xfId="13" applyFont="1" applyFill="1" applyBorder="1" applyAlignment="1" applyProtection="1">
      <alignment vertical="center" wrapText="1"/>
      <protection locked="0"/>
    </xf>
    <xf numFmtId="0" fontId="10" fillId="3" borderId="2" xfId="13" applyFont="1" applyFill="1" applyBorder="1" applyAlignment="1" applyProtection="1">
      <alignment vertical="center" wrapText="1"/>
      <protection locked="0"/>
    </xf>
    <xf numFmtId="0" fontId="10" fillId="3" borderId="7" xfId="13" applyFont="1" applyFill="1" applyBorder="1" applyAlignment="1" applyProtection="1">
      <alignment horizontal="left" vertical="center" wrapText="1"/>
      <protection locked="0"/>
    </xf>
    <xf numFmtId="0" fontId="10" fillId="3" borderId="3" xfId="13" applyFont="1" applyFill="1" applyBorder="1" applyAlignment="1" applyProtection="1">
      <alignment horizontal="left" vertical="center" wrapText="1"/>
      <protection locked="0"/>
    </xf>
    <xf numFmtId="0" fontId="10" fillId="3" borderId="3" xfId="9" applyFont="1" applyFill="1" applyBorder="1" applyAlignment="1" applyProtection="1">
      <alignment horizontal="left" vertical="center" wrapText="1"/>
      <protection locked="0"/>
    </xf>
    <xf numFmtId="0" fontId="10" fillId="0" borderId="3" xfId="13" applyFont="1" applyBorder="1" applyAlignment="1" applyProtection="1">
      <alignment horizontal="left" vertical="center" wrapText="1"/>
      <protection locked="0"/>
    </xf>
    <xf numFmtId="0" fontId="10" fillId="0" borderId="0" xfId="13" applyFont="1" applyBorder="1" applyAlignment="1" applyProtection="1">
      <alignment wrapText="1"/>
      <protection locked="0"/>
    </xf>
    <xf numFmtId="0" fontId="10" fillId="0" borderId="3" xfId="13" applyFont="1" applyFill="1" applyBorder="1" applyAlignment="1" applyProtection="1">
      <alignment horizontal="left" vertical="center" wrapText="1"/>
      <protection locked="0"/>
    </xf>
    <xf numFmtId="1" fontId="11" fillId="36" borderId="3" xfId="2" applyNumberFormat="1" applyFont="1" applyFill="1" applyBorder="1" applyAlignment="1" applyProtection="1">
      <alignment horizontal="left" vertical="top" wrapText="1"/>
    </xf>
    <xf numFmtId="0" fontId="10" fillId="0" borderId="21" xfId="9" applyFont="1" applyFill="1" applyBorder="1" applyAlignment="1" applyProtection="1">
      <alignment horizontal="center" vertical="center" wrapText="1"/>
      <protection locked="0"/>
    </xf>
    <xf numFmtId="0" fontId="11" fillId="3" borderId="3" xfId="13" applyFont="1" applyFill="1" applyBorder="1" applyAlignment="1" applyProtection="1">
      <alignment vertical="center" wrapText="1"/>
      <protection locked="0"/>
    </xf>
    <xf numFmtId="0" fontId="10" fillId="3" borderId="3" xfId="13" applyFont="1" applyFill="1" applyBorder="1" applyAlignment="1" applyProtection="1">
      <alignment horizontal="left" vertical="center" wrapText="1" indent="3"/>
      <protection locked="0"/>
    </xf>
    <xf numFmtId="0" fontId="11" fillId="36" borderId="3" xfId="13" applyFont="1" applyFill="1" applyBorder="1" applyAlignment="1" applyProtection="1">
      <alignment vertical="center" wrapText="1"/>
      <protection locked="0"/>
    </xf>
    <xf numFmtId="0" fontId="10" fillId="0" borderId="24" xfId="9" applyFont="1" applyFill="1" applyBorder="1" applyAlignment="1" applyProtection="1">
      <alignment horizontal="center" vertical="center" wrapText="1"/>
      <protection locked="0"/>
    </xf>
    <xf numFmtId="0" fontId="11" fillId="36" borderId="25" xfId="13" applyFont="1" applyFill="1" applyBorder="1" applyAlignment="1" applyProtection="1">
      <alignment vertical="center" wrapText="1"/>
      <protection locked="0"/>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4" fillId="0" borderId="0" xfId="0" applyFont="1" applyFill="1" applyAlignment="1">
      <alignment horizontal="center" vertical="center"/>
    </xf>
    <xf numFmtId="0" fontId="96" fillId="36" borderId="102" xfId="0" applyFont="1" applyFill="1" applyBorder="1" applyAlignment="1">
      <alignment horizontal="left" vertical="center" wrapText="1"/>
    </xf>
    <xf numFmtId="0" fontId="96" fillId="36" borderId="86" xfId="0" applyFont="1" applyFill="1" applyBorder="1" applyAlignment="1">
      <alignment horizontal="left" vertical="center" wrapText="1"/>
    </xf>
    <xf numFmtId="0" fontId="96" fillId="36" borderId="100" xfId="0" applyFont="1" applyFill="1" applyBorder="1" applyAlignment="1">
      <alignment horizontal="left" vertical="center" wrapText="1"/>
    </xf>
    <xf numFmtId="0" fontId="94" fillId="0" borderId="0" xfId="0" applyFont="1" applyFill="1" applyAlignment="1">
      <alignment horizontal="left" vertical="center"/>
    </xf>
    <xf numFmtId="0" fontId="94" fillId="0" borderId="102" xfId="0" applyFont="1" applyFill="1" applyBorder="1" applyAlignment="1">
      <alignment horizontal="right" vertical="center" wrapText="1"/>
    </xf>
    <xf numFmtId="0" fontId="94" fillId="0" borderId="86" xfId="0" applyFont="1" applyFill="1" applyBorder="1" applyAlignment="1">
      <alignment horizontal="left" vertical="center" wrapText="1"/>
    </xf>
    <xf numFmtId="10" fontId="10" fillId="0" borderId="86" xfId="20961" applyNumberFormat="1" applyFont="1" applyFill="1" applyBorder="1" applyAlignment="1">
      <alignment horizontal="left" vertical="center" wrapText="1"/>
    </xf>
    <xf numFmtId="10" fontId="94" fillId="0" borderId="86" xfId="20961" applyNumberFormat="1" applyFont="1" applyFill="1" applyBorder="1" applyAlignment="1">
      <alignment horizontal="left" vertical="center" wrapText="1"/>
    </xf>
    <xf numFmtId="10" fontId="96" fillId="36" borderId="86" xfId="0" applyNumberFormat="1" applyFont="1" applyFill="1" applyBorder="1" applyAlignment="1">
      <alignment horizontal="left" vertical="center" wrapText="1"/>
    </xf>
    <xf numFmtId="10" fontId="96" fillId="36" borderId="86" xfId="20961" applyNumberFormat="1" applyFont="1" applyFill="1" applyBorder="1" applyAlignment="1">
      <alignment horizontal="left" vertical="center" wrapText="1"/>
    </xf>
    <xf numFmtId="49" fontId="94" fillId="0" borderId="102" xfId="0" applyNumberFormat="1" applyFont="1" applyFill="1" applyBorder="1" applyAlignment="1">
      <alignment horizontal="right" vertical="center" wrapText="1"/>
    </xf>
    <xf numFmtId="10" fontId="96" fillId="36" borderId="86" xfId="0" applyNumberFormat="1" applyFont="1" applyFill="1" applyBorder="1" applyAlignment="1">
      <alignment horizontal="center" vertical="center" wrapText="1"/>
    </xf>
    <xf numFmtId="0" fontId="96" fillId="0" borderId="102" xfId="0" applyFont="1" applyFill="1" applyBorder="1" applyAlignment="1">
      <alignment horizontal="left" vertical="center" wrapText="1"/>
    </xf>
    <xf numFmtId="49" fontId="11" fillId="0" borderId="24" xfId="5" applyNumberFormat="1" applyFont="1" applyFill="1" applyBorder="1" applyAlignment="1" applyProtection="1">
      <alignment horizontal="left" vertical="center"/>
      <protection locked="0"/>
    </xf>
    <xf numFmtId="0" fontId="10" fillId="0" borderId="25" xfId="9" applyFont="1" applyFill="1" applyBorder="1" applyAlignment="1" applyProtection="1">
      <alignment horizontal="left" vertical="center" wrapText="1"/>
      <protection locked="0"/>
    </xf>
    <xf numFmtId="10" fontId="10" fillId="0" borderId="25" xfId="20961" applyNumberFormat="1" applyFont="1" applyFill="1" applyBorder="1" applyAlignment="1" applyProtection="1">
      <alignment horizontal="left" vertical="center"/>
    </xf>
    <xf numFmtId="0" fontId="96" fillId="0" borderId="0" xfId="0" applyFont="1" applyFill="1" applyBorder="1" applyAlignment="1">
      <alignment horizontal="center" wrapText="1"/>
    </xf>
    <xf numFmtId="0" fontId="94" fillId="0" borderId="59" xfId="0" applyFont="1" applyBorder="1"/>
    <xf numFmtId="0" fontId="94" fillId="0" borderId="60" xfId="0" applyFont="1" applyBorder="1"/>
    <xf numFmtId="0" fontId="94" fillId="0" borderId="19" xfId="0" applyFont="1" applyBorder="1" applyAlignment="1">
      <alignment horizontal="center" vertical="center"/>
    </xf>
    <xf numFmtId="0" fontId="94" fillId="0" borderId="29" xfId="0" applyFont="1" applyBorder="1" applyAlignment="1">
      <alignment horizontal="center" vertical="center"/>
    </xf>
    <xf numFmtId="0" fontId="94" fillId="0" borderId="20" xfId="0" applyFont="1" applyBorder="1" applyAlignment="1">
      <alignment horizontal="center" vertical="center"/>
    </xf>
    <xf numFmtId="0" fontId="94" fillId="0" borderId="70" xfId="0" applyFont="1" applyBorder="1"/>
    <xf numFmtId="9" fontId="103" fillId="0" borderId="3" xfId="0" applyNumberFormat="1" applyFont="1" applyFill="1" applyBorder="1" applyAlignment="1">
      <alignment horizontal="center" vertical="center"/>
    </xf>
    <xf numFmtId="0" fontId="94" fillId="0" borderId="21" xfId="0" applyFont="1" applyBorder="1" applyAlignment="1">
      <alignment vertical="center"/>
    </xf>
    <xf numFmtId="0" fontId="10" fillId="3" borderId="3" xfId="13" applyFont="1" applyFill="1" applyBorder="1" applyAlignment="1" applyProtection="1">
      <alignment horizontal="left" vertical="center"/>
      <protection locked="0"/>
    </xf>
    <xf numFmtId="167" fontId="94" fillId="0" borderId="22" xfId="0" applyNumberFormat="1" applyFont="1" applyBorder="1" applyAlignment="1"/>
    <xf numFmtId="0" fontId="100" fillId="0" borderId="0" xfId="0" applyFont="1" applyAlignment="1"/>
    <xf numFmtId="0" fontId="10" fillId="3" borderId="24" xfId="9" applyFont="1" applyFill="1" applyBorder="1" applyAlignment="1" applyProtection="1">
      <alignment horizontal="left" vertical="center"/>
      <protection locked="0"/>
    </xf>
    <xf numFmtId="0" fontId="11" fillId="3" borderId="25" xfId="16" applyFont="1" applyFill="1" applyBorder="1" applyAlignment="1" applyProtection="1">
      <protection locked="0"/>
    </xf>
    <xf numFmtId="0" fontId="96" fillId="0" borderId="0" xfId="0" applyFont="1" applyFill="1" applyAlignment="1">
      <alignment horizontal="center" wrapText="1"/>
    </xf>
    <xf numFmtId="0" fontId="94" fillId="0" borderId="18" xfId="0" applyFont="1" applyBorder="1"/>
    <xf numFmtId="0" fontId="94" fillId="0" borderId="20" xfId="0" applyFont="1" applyBorder="1"/>
    <xf numFmtId="0" fontId="94" fillId="0" borderId="22" xfId="0" applyFont="1" applyBorder="1" applyAlignment="1">
      <alignment horizontal="center" vertical="center"/>
    </xf>
    <xf numFmtId="164" fontId="10" fillId="3" borderId="21" xfId="1" applyNumberFormat="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0" fontId="10" fillId="0" borderId="3" xfId="13" applyFont="1" applyBorder="1" applyAlignment="1" applyProtection="1">
      <alignment horizontal="center" vertical="center" wrapText="1"/>
      <protection locked="0"/>
    </xf>
    <xf numFmtId="0" fontId="10" fillId="0" borderId="3" xfId="13" applyFont="1" applyFill="1" applyBorder="1" applyAlignment="1" applyProtection="1">
      <alignment horizontal="center" vertical="center" wrapText="1"/>
      <protection locked="0"/>
    </xf>
    <xf numFmtId="164" fontId="10" fillId="3" borderId="22" xfId="1" applyNumberFormat="1" applyFont="1" applyFill="1" applyBorder="1" applyAlignment="1" applyProtection="1">
      <alignment horizontal="center" vertical="center" wrapText="1"/>
      <protection locked="0"/>
    </xf>
    <xf numFmtId="0" fontId="10" fillId="3" borderId="21" xfId="5" applyFont="1" applyFill="1" applyBorder="1" applyAlignment="1" applyProtection="1">
      <alignment horizontal="right" vertical="center"/>
      <protection locked="0"/>
    </xf>
    <xf numFmtId="0" fontId="10" fillId="3" borderId="22" xfId="13" applyFont="1" applyFill="1" applyBorder="1" applyAlignment="1" applyProtection="1">
      <alignment horizontal="left" vertical="center"/>
      <protection locked="0"/>
    </xf>
    <xf numFmtId="0" fontId="11" fillId="3" borderId="26" xfId="16" applyFont="1" applyFill="1" applyBorder="1" applyAlignment="1" applyProtection="1">
      <protection locked="0"/>
    </xf>
    <xf numFmtId="0" fontId="94" fillId="0" borderId="0" xfId="0" applyFont="1" applyBorder="1" applyAlignment="1">
      <alignment horizontal="center" vertical="center" wrapText="1"/>
    </xf>
    <xf numFmtId="0" fontId="94" fillId="0" borderId="0" xfId="0" applyFont="1" applyBorder="1" applyAlignment="1">
      <alignment vertical="center"/>
    </xf>
    <xf numFmtId="0" fontId="94" fillId="0" borderId="0" xfId="0" applyFont="1" applyBorder="1" applyAlignment="1">
      <alignment vertical="center" wrapText="1"/>
    </xf>
    <xf numFmtId="0" fontId="94" fillId="0" borderId="59" xfId="0" applyFont="1" applyBorder="1" applyAlignment="1">
      <alignment horizontal="center"/>
    </xf>
    <xf numFmtId="0" fontId="94" fillId="0" borderId="60" xfId="0" applyFont="1" applyBorder="1" applyAlignment="1">
      <alignment horizontal="center"/>
    </xf>
    <xf numFmtId="0" fontId="94" fillId="0" borderId="19" xfId="0" applyFont="1" applyBorder="1" applyAlignment="1">
      <alignment horizontal="center"/>
    </xf>
    <xf numFmtId="0" fontId="94" fillId="0" borderId="20" xfId="0" applyFont="1" applyBorder="1" applyAlignment="1">
      <alignment horizontal="center"/>
    </xf>
    <xf numFmtId="0" fontId="100" fillId="0" borderId="0" xfId="0" applyFont="1" applyAlignment="1">
      <alignment horizontal="center"/>
    </xf>
    <xf numFmtId="0" fontId="10" fillId="3" borderId="21" xfId="5" applyFont="1" applyFill="1" applyBorder="1" applyAlignment="1" applyProtection="1">
      <alignment horizontal="left" vertical="center"/>
      <protection locked="0"/>
    </xf>
    <xf numFmtId="0" fontId="10" fillId="3" borderId="3" xfId="5" applyFont="1" applyFill="1" applyBorder="1" applyProtection="1">
      <protection locked="0"/>
    </xf>
    <xf numFmtId="0" fontId="10" fillId="3" borderId="3" xfId="13" applyFont="1" applyFill="1" applyBorder="1" applyAlignment="1" applyProtection="1">
      <alignment horizontal="center" vertical="center" wrapText="1"/>
      <protection locked="0"/>
    </xf>
    <xf numFmtId="3" fontId="10" fillId="3" borderId="3" xfId="1" applyNumberFormat="1" applyFont="1" applyFill="1" applyBorder="1" applyAlignment="1" applyProtection="1">
      <alignment horizontal="center" vertical="center" wrapText="1"/>
      <protection locked="0"/>
    </xf>
    <xf numFmtId="9" fontId="10" fillId="3" borderId="3" xfId="15" applyNumberFormat="1" applyFont="1" applyFill="1" applyBorder="1" applyAlignment="1" applyProtection="1">
      <alignment horizontal="center" vertical="center"/>
      <protection locked="0"/>
    </xf>
    <xf numFmtId="0" fontId="10" fillId="3" borderId="22" xfId="13" applyFont="1" applyFill="1" applyBorder="1" applyAlignment="1" applyProtection="1">
      <alignment horizontal="center" vertical="center" wrapText="1"/>
      <protection locked="0"/>
    </xf>
    <xf numFmtId="0" fontId="11" fillId="3" borderId="3" xfId="13" applyFont="1" applyFill="1" applyBorder="1" applyAlignment="1" applyProtection="1">
      <alignment wrapText="1"/>
      <protection locked="0"/>
    </xf>
    <xf numFmtId="165" fontId="10" fillId="3" borderId="3" xfId="8" applyNumberFormat="1" applyFont="1" applyFill="1" applyBorder="1" applyAlignment="1" applyProtection="1">
      <alignment horizontal="right" wrapText="1"/>
      <protection locked="0"/>
    </xf>
    <xf numFmtId="165" fontId="10" fillId="4" borderId="3" xfId="8" applyNumberFormat="1" applyFont="1" applyFill="1" applyBorder="1" applyAlignment="1" applyProtection="1">
      <alignment horizontal="right" wrapText="1"/>
      <protection locked="0"/>
    </xf>
    <xf numFmtId="0" fontId="11" fillId="0" borderId="3" xfId="13" applyFont="1" applyFill="1" applyBorder="1" applyAlignment="1" applyProtection="1">
      <alignment wrapText="1"/>
      <protection locked="0"/>
    </xf>
    <xf numFmtId="0" fontId="10" fillId="3" borderId="24" xfId="9" applyFont="1" applyFill="1" applyBorder="1" applyAlignment="1" applyProtection="1">
      <alignment horizontal="right" vertical="center"/>
      <protection locked="0"/>
    </xf>
    <xf numFmtId="3" fontId="11" fillId="36" borderId="25" xfId="16" applyNumberFormat="1" applyFont="1" applyFill="1" applyBorder="1" applyAlignment="1" applyProtection="1">
      <protection locked="0"/>
    </xf>
    <xf numFmtId="14" fontId="97" fillId="0" borderId="0" xfId="0" applyNumberFormat="1" applyFont="1" applyAlignment="1">
      <alignment horizontal="left"/>
    </xf>
    <xf numFmtId="0" fontId="104" fillId="77" borderId="87" xfId="21412" applyFont="1" applyFill="1" applyBorder="1" applyAlignment="1" applyProtection="1">
      <alignment vertical="center" wrapText="1"/>
      <protection locked="0"/>
    </xf>
    <xf numFmtId="0" fontId="11" fillId="77" borderId="85" xfId="21412" applyFont="1" applyFill="1" applyBorder="1" applyAlignment="1" applyProtection="1">
      <alignment vertical="center"/>
      <protection locked="0"/>
    </xf>
    <xf numFmtId="0" fontId="105" fillId="70"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horizontal="left" vertical="center" wrapText="1"/>
      <protection locked="0"/>
    </xf>
    <xf numFmtId="164" fontId="105" fillId="0" borderId="86" xfId="948" applyNumberFormat="1" applyFont="1" applyFill="1" applyBorder="1" applyAlignment="1" applyProtection="1">
      <alignment horizontal="right" vertical="center"/>
      <protection locked="0"/>
    </xf>
    <xf numFmtId="0" fontId="104" fillId="78" borderId="86"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top" wrapText="1"/>
      <protection locked="0"/>
    </xf>
    <xf numFmtId="164" fontId="105" fillId="78" borderId="86" xfId="948" applyNumberFormat="1" applyFont="1" applyFill="1" applyBorder="1" applyAlignment="1" applyProtection="1">
      <alignment horizontal="right" vertical="center"/>
    </xf>
    <xf numFmtId="0" fontId="104" fillId="77" borderId="87" xfId="21412" applyFont="1" applyFill="1" applyBorder="1" applyAlignment="1" applyProtection="1">
      <alignment vertical="center"/>
      <protection locked="0"/>
    </xf>
    <xf numFmtId="164" fontId="11" fillId="77" borderId="85" xfId="948" applyNumberFormat="1" applyFont="1" applyFill="1" applyBorder="1" applyAlignment="1" applyProtection="1">
      <alignment horizontal="right" vertical="center"/>
      <protection locked="0"/>
    </xf>
    <xf numFmtId="0" fontId="105" fillId="70" borderId="85" xfId="21412" applyFont="1" applyFill="1" applyBorder="1" applyAlignment="1" applyProtection="1">
      <alignment vertical="center" wrapText="1"/>
      <protection locked="0"/>
    </xf>
    <xf numFmtId="0" fontId="105" fillId="70" borderId="85" xfId="21412" applyFont="1" applyFill="1" applyBorder="1" applyAlignment="1" applyProtection="1">
      <alignment horizontal="left" vertical="center" wrapText="1"/>
      <protection locked="0"/>
    </xf>
    <xf numFmtId="0" fontId="105" fillId="3" borderId="81" xfId="21412" applyFont="1" applyFill="1" applyBorder="1" applyAlignment="1" applyProtection="1">
      <alignment horizontal="center" vertical="center"/>
      <protection locked="0"/>
    </xf>
    <xf numFmtId="0" fontId="105" fillId="0" borderId="85" xfId="21412" applyFont="1" applyFill="1" applyBorder="1" applyAlignment="1" applyProtection="1">
      <alignment vertical="center" wrapText="1"/>
      <protection locked="0"/>
    </xf>
    <xf numFmtId="0" fontId="105" fillId="3" borderId="85" xfId="21412" applyFont="1" applyFill="1" applyBorder="1" applyAlignment="1" applyProtection="1">
      <alignment horizontal="left" vertical="center" wrapText="1"/>
      <protection locked="0"/>
    </xf>
    <xf numFmtId="0" fontId="105" fillId="0" borderId="81" xfId="21412" applyFont="1" applyFill="1" applyBorder="1" applyAlignment="1" applyProtection="1">
      <alignment horizontal="center" vertical="center"/>
      <protection locked="0"/>
    </xf>
    <xf numFmtId="0" fontId="104" fillId="78" borderId="85" xfId="21412" applyFont="1" applyFill="1" applyBorder="1" applyAlignment="1" applyProtection="1">
      <alignment vertical="center" wrapText="1"/>
      <protection locked="0"/>
    </xf>
    <xf numFmtId="164" fontId="104" fillId="77" borderId="85" xfId="948" applyNumberFormat="1" applyFont="1" applyFill="1" applyBorder="1" applyAlignment="1" applyProtection="1">
      <alignment horizontal="right" vertical="center"/>
      <protection locked="0"/>
    </xf>
    <xf numFmtId="0" fontId="104" fillId="77" borderId="87" xfId="21412" applyFont="1" applyFill="1" applyBorder="1" applyAlignment="1" applyProtection="1">
      <alignment horizontal="center" vertical="center"/>
      <protection locked="0"/>
    </xf>
    <xf numFmtId="164" fontId="105" fillId="3" borderId="86" xfId="948" applyNumberFormat="1" applyFont="1" applyFill="1" applyBorder="1" applyAlignment="1" applyProtection="1">
      <alignment horizontal="right" vertical="center"/>
      <protection locked="0"/>
    </xf>
    <xf numFmtId="0" fontId="11" fillId="77" borderId="87" xfId="21412" applyFont="1" applyFill="1" applyBorder="1" applyAlignment="1" applyProtection="1">
      <alignment vertical="center"/>
      <protection locked="0"/>
    </xf>
    <xf numFmtId="0" fontId="105" fillId="70" borderId="86" xfId="21412" applyFont="1" applyFill="1" applyBorder="1" applyAlignment="1" applyProtection="1">
      <alignment horizontal="center" vertical="center"/>
      <protection locked="0"/>
    </xf>
    <xf numFmtId="0" fontId="106" fillId="70" borderId="86" xfId="21412" applyFont="1" applyFill="1" applyBorder="1" applyAlignment="1" applyProtection="1">
      <alignment horizontal="center" vertical="center"/>
      <protection locked="0"/>
    </xf>
    <xf numFmtId="164" fontId="10" fillId="0" borderId="3" xfId="7" applyNumberFormat="1" applyFont="1" applyFill="1" applyBorder="1" applyAlignment="1" applyProtection="1">
      <alignment horizontal="right"/>
    </xf>
    <xf numFmtId="164" fontId="10" fillId="36" borderId="3" xfId="7" applyNumberFormat="1" applyFont="1" applyFill="1" applyBorder="1" applyAlignment="1" applyProtection="1">
      <alignment horizontal="right"/>
    </xf>
    <xf numFmtId="164" fontId="10" fillId="0" borderId="10" xfId="7" applyNumberFormat="1" applyFont="1" applyFill="1" applyBorder="1" applyAlignment="1" applyProtection="1">
      <alignment horizontal="right"/>
    </xf>
    <xf numFmtId="164" fontId="10" fillId="36" borderId="22" xfId="7" applyNumberFormat="1" applyFont="1" applyFill="1" applyBorder="1" applyAlignment="1" applyProtection="1">
      <alignment horizontal="right"/>
    </xf>
    <xf numFmtId="164" fontId="11" fillId="36" borderId="3" xfId="7" applyNumberFormat="1" applyFont="1" applyFill="1" applyBorder="1" applyAlignment="1" applyProtection="1">
      <alignment horizontal="right"/>
    </xf>
    <xf numFmtId="164" fontId="11" fillId="36" borderId="22" xfId="7" applyNumberFormat="1" applyFont="1" applyFill="1" applyBorder="1" applyAlignment="1" applyProtection="1">
      <alignment horizontal="right"/>
    </xf>
    <xf numFmtId="164" fontId="10" fillId="0" borderId="3" xfId="7" applyNumberFormat="1" applyFont="1" applyFill="1" applyBorder="1" applyAlignment="1" applyProtection="1">
      <alignment horizontal="right"/>
      <protection locked="0"/>
    </xf>
    <xf numFmtId="164" fontId="10" fillId="0" borderId="10" xfId="7" applyNumberFormat="1" applyFont="1" applyFill="1" applyBorder="1" applyAlignment="1" applyProtection="1">
      <alignment horizontal="right"/>
      <protection locked="0"/>
    </xf>
    <xf numFmtId="164" fontId="10" fillId="0" borderId="22"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xf>
    <xf numFmtId="164" fontId="11" fillId="0" borderId="3" xfId="7" applyNumberFormat="1" applyFont="1" applyFill="1" applyBorder="1" applyAlignment="1" applyProtection="1">
      <alignment horizontal="right"/>
      <protection locked="0"/>
    </xf>
    <xf numFmtId="164" fontId="11" fillId="0" borderId="10" xfId="7" applyNumberFormat="1" applyFont="1" applyFill="1" applyBorder="1" applyAlignment="1" applyProtection="1">
      <alignment horizontal="right"/>
    </xf>
    <xf numFmtId="164" fontId="11" fillId="36" borderId="26" xfId="7" applyNumberFormat="1" applyFont="1" applyFill="1" applyBorder="1" applyAlignment="1" applyProtection="1">
      <alignment horizontal="right"/>
    </xf>
    <xf numFmtId="164" fontId="10" fillId="36" borderId="3" xfId="7" applyNumberFormat="1" applyFont="1" applyFill="1" applyBorder="1" applyAlignment="1">
      <alignment horizontal="right"/>
    </xf>
    <xf numFmtId="164" fontId="11" fillId="36" borderId="3" xfId="7" applyNumberFormat="1" applyFont="1" applyFill="1" applyBorder="1" applyAlignment="1">
      <alignment horizontal="right"/>
    </xf>
    <xf numFmtId="164" fontId="11" fillId="0" borderId="3" xfId="7" applyNumberFormat="1" applyFont="1" applyFill="1" applyBorder="1" applyAlignment="1">
      <alignment horizontal="center"/>
    </xf>
    <xf numFmtId="164" fontId="11" fillId="0" borderId="22" xfId="7" applyNumberFormat="1" applyFont="1" applyFill="1" applyBorder="1" applyAlignment="1">
      <alignment horizontal="center"/>
    </xf>
    <xf numFmtId="164" fontId="10" fillId="0" borderId="22" xfId="7" applyNumberFormat="1" applyFont="1" applyFill="1" applyBorder="1" applyAlignment="1" applyProtection="1">
      <alignment horizontal="right"/>
      <protection locked="0"/>
    </xf>
    <xf numFmtId="164" fontId="10" fillId="36" borderId="3" xfId="7" applyNumberFormat="1" applyFont="1" applyFill="1" applyBorder="1" applyAlignment="1" applyProtection="1"/>
    <xf numFmtId="164" fontId="10" fillId="0" borderId="3" xfId="7" applyNumberFormat="1" applyFont="1" applyFill="1" applyBorder="1" applyAlignment="1" applyProtection="1">
      <protection locked="0"/>
    </xf>
    <xf numFmtId="164" fontId="10" fillId="36" borderId="22" xfId="7" applyNumberFormat="1" applyFont="1" applyFill="1" applyBorder="1" applyAlignment="1" applyProtection="1"/>
    <xf numFmtId="164" fontId="10" fillId="0" borderId="3" xfId="7" applyNumberFormat="1" applyFont="1" applyFill="1" applyBorder="1" applyAlignment="1" applyProtection="1">
      <alignment horizontal="right" vertical="center"/>
      <protection locked="0"/>
    </xf>
    <xf numFmtId="164" fontId="11" fillId="36" borderId="25" xfId="7" applyNumberFormat="1" applyFont="1" applyFill="1" applyBorder="1" applyAlignment="1">
      <alignment horizontal="right"/>
    </xf>
    <xf numFmtId="164" fontId="94" fillId="0" borderId="86" xfId="7" applyNumberFormat="1" applyFont="1" applyBorder="1" applyAlignment="1">
      <alignment vertical="center" wrapText="1"/>
    </xf>
    <xf numFmtId="164" fontId="94" fillId="0" borderId="100" xfId="7" applyNumberFormat="1" applyFont="1" applyBorder="1" applyAlignment="1">
      <alignment vertical="center" wrapText="1"/>
    </xf>
    <xf numFmtId="164" fontId="94" fillId="0" borderId="86" xfId="7" applyNumberFormat="1" applyFont="1" applyFill="1" applyBorder="1" applyAlignment="1">
      <alignment vertical="center" wrapText="1"/>
    </xf>
    <xf numFmtId="164" fontId="94" fillId="0" borderId="100" xfId="7" applyNumberFormat="1" applyFont="1" applyFill="1" applyBorder="1" applyAlignment="1">
      <alignment vertical="center" wrapText="1"/>
    </xf>
    <xf numFmtId="164" fontId="97" fillId="36" borderId="20" xfId="7" applyNumberFormat="1" applyFont="1" applyFill="1" applyBorder="1" applyAlignment="1">
      <alignment horizontal="center" vertical="center"/>
    </xf>
    <xf numFmtId="164" fontId="97" fillId="0" borderId="22" xfId="7" applyNumberFormat="1" applyFont="1" applyBorder="1" applyAlignment="1"/>
    <xf numFmtId="164" fontId="97" fillId="0" borderId="22" xfId="7" applyNumberFormat="1" applyFont="1" applyBorder="1" applyAlignment="1">
      <alignment wrapText="1"/>
    </xf>
    <xf numFmtId="164" fontId="97" fillId="36" borderId="22" xfId="7" applyNumberFormat="1" applyFont="1" applyFill="1" applyBorder="1" applyAlignment="1">
      <alignment horizontal="center" vertical="center" wrapText="1"/>
    </xf>
    <xf numFmtId="164" fontId="97" fillId="0" borderId="22" xfId="7" applyNumberFormat="1" applyFont="1" applyFill="1" applyBorder="1" applyAlignment="1">
      <alignment wrapText="1"/>
    </xf>
    <xf numFmtId="164" fontId="97" fillId="36" borderId="26" xfId="7" applyNumberFormat="1" applyFont="1" applyFill="1" applyBorder="1" applyAlignment="1">
      <alignment horizontal="center" vertical="center" wrapText="1"/>
    </xf>
    <xf numFmtId="164" fontId="10" fillId="36" borderId="22" xfId="7" applyNumberFormat="1" applyFont="1" applyFill="1" applyBorder="1" applyAlignment="1" applyProtection="1">
      <alignment vertical="top" wrapText="1"/>
    </xf>
    <xf numFmtId="164" fontId="10" fillId="3" borderId="22" xfId="7" applyNumberFormat="1" applyFont="1" applyFill="1" applyBorder="1" applyAlignment="1" applyProtection="1">
      <alignment vertical="top" wrapText="1"/>
      <protection locked="0"/>
    </xf>
    <xf numFmtId="164" fontId="10" fillId="36" borderId="22" xfId="7" applyNumberFormat="1" applyFont="1" applyFill="1" applyBorder="1" applyAlignment="1" applyProtection="1">
      <alignment vertical="top" wrapText="1"/>
      <protection locked="0"/>
    </xf>
    <xf numFmtId="164" fontId="10" fillId="36" borderId="26" xfId="7" applyNumberFormat="1" applyFont="1" applyFill="1" applyBorder="1" applyAlignment="1" applyProtection="1">
      <alignment vertical="top" wrapText="1"/>
    </xf>
    <xf numFmtId="164" fontId="94" fillId="0"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right" vertical="center" wrapText="1"/>
    </xf>
    <xf numFmtId="164" fontId="96" fillId="36" borderId="100" xfId="7" applyNumberFormat="1" applyFont="1" applyFill="1" applyBorder="1" applyAlignment="1">
      <alignment horizontal="center" vertical="center" wrapText="1"/>
    </xf>
    <xf numFmtId="164" fontId="10" fillId="0" borderId="26" xfId="7" applyNumberFormat="1" applyFont="1" applyFill="1" applyBorder="1" applyAlignment="1" applyProtection="1">
      <alignment horizontal="right" vertical="center"/>
    </xf>
    <xf numFmtId="164" fontId="94" fillId="0" borderId="34" xfId="7" applyNumberFormat="1" applyFont="1" applyBorder="1" applyAlignment="1">
      <alignment vertical="center"/>
    </xf>
    <xf numFmtId="164" fontId="94" fillId="0" borderId="13" xfId="7" applyNumberFormat="1" applyFont="1" applyBorder="1" applyAlignment="1">
      <alignment vertical="center"/>
    </xf>
    <xf numFmtId="164" fontId="99" fillId="0" borderId="13" xfId="7" applyNumberFormat="1" applyFont="1" applyBorder="1" applyAlignment="1">
      <alignment vertical="center"/>
    </xf>
    <xf numFmtId="164" fontId="94" fillId="36" borderId="13" xfId="7" applyNumberFormat="1" applyFont="1" applyFill="1" applyBorder="1" applyAlignment="1">
      <alignment vertical="center"/>
    </xf>
    <xf numFmtId="164" fontId="94" fillId="0" borderId="14" xfId="7" applyNumberFormat="1" applyFont="1" applyBorder="1" applyAlignment="1">
      <alignment vertical="center"/>
    </xf>
    <xf numFmtId="164" fontId="96" fillId="36" borderId="16" xfId="7" applyNumberFormat="1" applyFont="1" applyFill="1" applyBorder="1" applyAlignment="1">
      <alignment vertical="center"/>
    </xf>
    <xf numFmtId="164" fontId="94" fillId="0" borderId="17" xfId="7" applyNumberFormat="1" applyFont="1" applyBorder="1" applyAlignment="1">
      <alignment vertical="center"/>
    </xf>
    <xf numFmtId="164" fontId="99" fillId="0" borderId="14" xfId="7" applyNumberFormat="1" applyFont="1" applyBorder="1" applyAlignment="1">
      <alignment vertical="center"/>
    </xf>
    <xf numFmtId="164" fontId="96" fillId="36" borderId="63" xfId="7" applyNumberFormat="1" applyFont="1" applyFill="1" applyBorder="1" applyAlignment="1">
      <alignment vertical="center"/>
    </xf>
    <xf numFmtId="164" fontId="94" fillId="0" borderId="3" xfId="7" applyNumberFormat="1" applyFont="1" applyBorder="1" applyAlignment="1"/>
    <xf numFmtId="164" fontId="94" fillId="0" borderId="8" xfId="7" applyNumberFormat="1" applyFont="1" applyBorder="1" applyAlignment="1"/>
    <xf numFmtId="164" fontId="94" fillId="36" borderId="25" xfId="7" applyNumberFormat="1" applyFont="1" applyFill="1" applyBorder="1"/>
    <xf numFmtId="164" fontId="94" fillId="36" borderId="26" xfId="7" applyNumberFormat="1" applyFont="1" applyFill="1" applyBorder="1"/>
    <xf numFmtId="164" fontId="94" fillId="0" borderId="21" xfId="7" applyNumberFormat="1" applyFont="1" applyBorder="1" applyAlignment="1"/>
    <xf numFmtId="164" fontId="94" fillId="0" borderId="22" xfId="7" applyNumberFormat="1" applyFont="1" applyBorder="1" applyAlignment="1"/>
    <xf numFmtId="164" fontId="94" fillId="0" borderId="23" xfId="7" applyNumberFormat="1" applyFont="1" applyBorder="1" applyAlignment="1">
      <alignment wrapText="1"/>
    </xf>
    <xf numFmtId="164" fontId="94" fillId="0" borderId="23" xfId="7" applyNumberFormat="1" applyFont="1" applyBorder="1" applyAlignment="1"/>
    <xf numFmtId="164" fontId="94" fillId="36" borderId="24" xfId="7" applyNumberFormat="1" applyFont="1" applyFill="1" applyBorder="1"/>
    <xf numFmtId="164" fontId="94" fillId="36" borderId="57" xfId="7" applyNumberFormat="1" applyFont="1" applyFill="1" applyBorder="1"/>
    <xf numFmtId="164" fontId="94" fillId="36" borderId="56" xfId="7" applyNumberFormat="1" applyFont="1" applyFill="1" applyBorder="1" applyAlignment="1"/>
    <xf numFmtId="164" fontId="3" fillId="0" borderId="3" xfId="7" applyNumberFormat="1" applyFont="1" applyBorder="1"/>
    <xf numFmtId="164" fontId="3" fillId="0" borderId="3" xfId="7" applyNumberFormat="1" applyFont="1" applyFill="1" applyBorder="1"/>
    <xf numFmtId="164" fontId="3" fillId="0" borderId="8" xfId="7" applyNumberFormat="1" applyFont="1" applyBorder="1"/>
    <xf numFmtId="164" fontId="3" fillId="0" borderId="8" xfId="7" applyNumberFormat="1" applyFont="1" applyFill="1" applyBorder="1"/>
    <xf numFmtId="10" fontId="3" fillId="0" borderId="22" xfId="20961" applyNumberFormat="1" applyFont="1" applyBorder="1" applyAlignment="1">
      <alignment horizontal="right"/>
    </xf>
    <xf numFmtId="10" fontId="3" fillId="36" borderId="26" xfId="20961" applyNumberFormat="1" applyFont="1" applyFill="1" applyBorder="1" applyAlignment="1">
      <alignment horizontal="right"/>
    </xf>
    <xf numFmtId="164" fontId="10" fillId="3" borderId="3" xfId="7" applyNumberFormat="1" applyFont="1" applyFill="1" applyBorder="1" applyProtection="1">
      <protection locked="0"/>
    </xf>
    <xf numFmtId="164" fontId="10" fillId="36" borderId="3" xfId="7" applyNumberFormat="1" applyFont="1" applyFill="1" applyBorder="1" applyProtection="1">
      <protection locked="0"/>
    </xf>
    <xf numFmtId="164" fontId="11" fillId="36" borderId="25" xfId="7" applyNumberFormat="1" applyFont="1" applyFill="1" applyBorder="1" applyAlignment="1" applyProtection="1">
      <protection locked="0"/>
    </xf>
    <xf numFmtId="164" fontId="10" fillId="36" borderId="22" xfId="7" applyNumberFormat="1" applyFont="1" applyFill="1" applyBorder="1" applyProtection="1">
      <protection locked="0"/>
    </xf>
    <xf numFmtId="164" fontId="10" fillId="0" borderId="3" xfId="7" applyNumberFormat="1" applyFont="1" applyFill="1" applyBorder="1" applyProtection="1">
      <protection locked="0"/>
    </xf>
    <xf numFmtId="164" fontId="10" fillId="3" borderId="25" xfId="7" applyNumberFormat="1" applyFont="1" applyFill="1" applyBorder="1" applyProtection="1">
      <protection locked="0"/>
    </xf>
    <xf numFmtId="164" fontId="11" fillId="36" borderId="26" xfId="7" applyNumberFormat="1" applyFont="1" applyFill="1" applyBorder="1" applyAlignment="1" applyProtection="1">
      <protection locked="0"/>
    </xf>
    <xf numFmtId="10" fontId="105" fillId="78" borderId="86" xfId="20961" applyNumberFormat="1" applyFont="1" applyFill="1" applyBorder="1" applyAlignment="1" applyProtection="1">
      <alignment horizontal="right" vertical="center"/>
    </xf>
    <xf numFmtId="164" fontId="10" fillId="36" borderId="22" xfId="7" applyNumberFormat="1" applyFont="1" applyFill="1" applyBorder="1" applyAlignment="1" applyProtection="1">
      <alignment vertical="top"/>
    </xf>
    <xf numFmtId="164" fontId="10" fillId="3" borderId="22" xfId="7" applyNumberFormat="1" applyFont="1" applyFill="1" applyBorder="1" applyAlignment="1" applyProtection="1">
      <alignment vertical="top"/>
      <protection locked="0"/>
    </xf>
    <xf numFmtId="167" fontId="107" fillId="76" borderId="100" xfId="0" applyNumberFormat="1" applyFont="1" applyFill="1" applyBorder="1" applyAlignment="1">
      <alignment horizontal="center"/>
    </xf>
    <xf numFmtId="167" fontId="107" fillId="76" borderId="66" xfId="0" applyNumberFormat="1" applyFont="1" applyFill="1" applyBorder="1" applyAlignment="1">
      <alignment horizontal="center"/>
    </xf>
    <xf numFmtId="164" fontId="3" fillId="0" borderId="0" xfId="7" applyNumberFormat="1" applyFont="1"/>
    <xf numFmtId="164" fontId="9" fillId="0" borderId="0" xfId="0" applyNumberFormat="1" applyFont="1"/>
    <xf numFmtId="164" fontId="94" fillId="0" borderId="0" xfId="0" applyNumberFormat="1" applyFont="1"/>
    <xf numFmtId="0" fontId="11" fillId="0" borderId="106" xfId="0" applyFont="1" applyFill="1" applyBorder="1" applyAlignment="1">
      <alignment horizontal="center" vertical="center" wrapText="1"/>
    </xf>
    <xf numFmtId="0" fontId="98" fillId="0" borderId="106" xfId="0" applyFont="1" applyFill="1" applyBorder="1" applyAlignment="1">
      <alignment horizontal="left" vertical="center" wrapText="1"/>
    </xf>
    <xf numFmtId="0" fontId="10" fillId="0" borderId="106" xfId="0" applyFont="1" applyFill="1" applyBorder="1" applyAlignment="1">
      <alignment vertical="center" wrapText="1"/>
    </xf>
    <xf numFmtId="193" fontId="94" fillId="0" borderId="106" xfId="0" applyNumberFormat="1" applyFont="1" applyFill="1" applyBorder="1" applyAlignment="1" applyProtection="1">
      <alignment vertical="center" wrapText="1"/>
      <protection locked="0"/>
    </xf>
    <xf numFmtId="193" fontId="94" fillId="0" borderId="107" xfId="0" applyNumberFormat="1" applyFont="1" applyFill="1" applyBorder="1" applyAlignment="1" applyProtection="1">
      <alignment vertical="center" wrapText="1"/>
      <protection locked="0"/>
    </xf>
    <xf numFmtId="0" fontId="10" fillId="0" borderId="106" xfId="0" applyFont="1" applyBorder="1" applyAlignment="1">
      <alignment vertical="center" wrapText="1"/>
    </xf>
    <xf numFmtId="10" fontId="10" fillId="0" borderId="106" xfId="20641" applyNumberFormat="1" applyFont="1" applyFill="1" applyBorder="1" applyAlignment="1" applyProtection="1">
      <alignment vertical="center" wrapText="1"/>
      <protection locked="0"/>
    </xf>
    <xf numFmtId="10" fontId="10" fillId="0" borderId="106" xfId="20641" applyNumberFormat="1" applyFont="1" applyBorder="1" applyAlignment="1" applyProtection="1">
      <alignment vertical="center" wrapText="1"/>
      <protection locked="0"/>
    </xf>
    <xf numFmtId="10" fontId="10" fillId="0" borderId="107" xfId="20641" applyNumberFormat="1" applyFont="1" applyFill="1" applyBorder="1" applyAlignment="1" applyProtection="1">
      <alignment vertical="center" wrapText="1"/>
      <protection locked="0"/>
    </xf>
    <xf numFmtId="0" fontId="10" fillId="2" borderId="106" xfId="0" applyFont="1" applyFill="1" applyBorder="1" applyAlignment="1">
      <alignment vertical="center"/>
    </xf>
    <xf numFmtId="193" fontId="10" fillId="2" borderId="106" xfId="0" applyNumberFormat="1" applyFont="1" applyFill="1" applyBorder="1" applyAlignment="1" applyProtection="1">
      <alignment vertical="center"/>
      <protection locked="0"/>
    </xf>
    <xf numFmtId="0" fontId="10" fillId="0" borderId="106" xfId="0" applyFont="1" applyFill="1" applyBorder="1" applyAlignment="1">
      <alignment horizontal="left" vertical="center" wrapText="1"/>
    </xf>
    <xf numFmtId="164" fontId="10" fillId="0" borderId="106" xfId="7" applyNumberFormat="1" applyFont="1" applyFill="1" applyBorder="1" applyAlignment="1" applyProtection="1">
      <alignment horizontal="right" vertical="center" wrapText="1"/>
      <protection locked="0"/>
    </xf>
    <xf numFmtId="164" fontId="10" fillId="0" borderId="107" xfId="7" applyNumberFormat="1" applyFont="1" applyFill="1" applyBorder="1" applyAlignment="1" applyProtection="1">
      <alignment horizontal="right" vertical="center" wrapText="1"/>
      <protection locked="0"/>
    </xf>
    <xf numFmtId="164" fontId="92" fillId="0" borderId="29" xfId="0" applyNumberFormat="1" applyFont="1" applyFill="1" applyBorder="1" applyAlignment="1">
      <alignment vertical="center"/>
    </xf>
    <xf numFmtId="164" fontId="92" fillId="0" borderId="29" xfId="7" applyNumberFormat="1" applyFont="1" applyFill="1" applyBorder="1" applyAlignment="1">
      <alignment vertical="center"/>
    </xf>
    <xf numFmtId="164" fontId="92" fillId="0" borderId="20" xfId="7" applyNumberFormat="1" applyFont="1" applyFill="1" applyBorder="1" applyAlignment="1">
      <alignment vertical="center"/>
    </xf>
    <xf numFmtId="164" fontId="92" fillId="0" borderId="108" xfId="7" applyNumberFormat="1" applyFont="1" applyFill="1" applyBorder="1" applyAlignment="1">
      <alignment vertical="center"/>
    </xf>
    <xf numFmtId="164" fontId="92" fillId="0" borderId="109" xfId="7" applyNumberFormat="1" applyFont="1" applyFill="1" applyBorder="1" applyAlignment="1">
      <alignment vertical="center"/>
    </xf>
    <xf numFmtId="10" fontId="92" fillId="0" borderId="80" xfId="20961" applyNumberFormat="1" applyFont="1" applyFill="1" applyBorder="1" applyAlignment="1">
      <alignment vertical="center"/>
    </xf>
    <xf numFmtId="10" fontId="92" fillId="0" borderId="96" xfId="20961" applyNumberFormat="1" applyFont="1" applyFill="1" applyBorder="1" applyAlignment="1">
      <alignment vertical="center"/>
    </xf>
    <xf numFmtId="10" fontId="94" fillId="0" borderId="23" xfId="20961" applyNumberFormat="1" applyFont="1" applyFill="1" applyBorder="1" applyAlignment="1"/>
    <xf numFmtId="10" fontId="94" fillId="0" borderId="105" xfId="20961" applyNumberFormat="1" applyFont="1" applyFill="1" applyBorder="1" applyAlignment="1"/>
    <xf numFmtId="167" fontId="94" fillId="0" borderId="107" xfId="0" applyNumberFormat="1" applyFont="1" applyBorder="1" applyAlignment="1">
      <alignment horizontal="center" vertical="center"/>
    </xf>
    <xf numFmtId="3" fontId="94" fillId="36" borderId="42" xfId="0" applyNumberFormat="1" applyFont="1" applyFill="1" applyBorder="1" applyAlignment="1">
      <alignment vertical="center" wrapText="1"/>
    </xf>
    <xf numFmtId="3" fontId="94" fillId="36" borderId="25" xfId="0" applyNumberFormat="1" applyFont="1" applyFill="1" applyBorder="1" applyAlignment="1">
      <alignment vertical="center" wrapText="1"/>
    </xf>
    <xf numFmtId="0" fontId="90" fillId="0" borderId="73" xfId="0" applyFont="1" applyBorder="1" applyAlignment="1">
      <alignment horizontal="left" vertical="center" wrapText="1"/>
    </xf>
    <xf numFmtId="0" fontId="90"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6" xfId="0" applyFont="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29" xfId="0" applyFont="1" applyBorder="1" applyAlignment="1">
      <alignment horizontal="center" wrapText="1"/>
    </xf>
    <xf numFmtId="0" fontId="10" fillId="0" borderId="31" xfId="0" applyFont="1" applyBorder="1" applyAlignment="1">
      <alignment horizontal="center"/>
    </xf>
    <xf numFmtId="0" fontId="10" fillId="0" borderId="3" xfId="0" applyFont="1" applyBorder="1" applyAlignment="1">
      <alignment wrapText="1"/>
    </xf>
    <xf numFmtId="0" fontId="94" fillId="0" borderId="22" xfId="0" applyFont="1" applyBorder="1" applyAlignment="1"/>
    <xf numFmtId="0" fontId="11" fillId="0" borderId="8" xfId="0" applyFont="1" applyBorder="1" applyAlignment="1">
      <alignment horizontal="center" wrapText="1"/>
    </xf>
    <xf numFmtId="0" fontId="10" fillId="0" borderId="23" xfId="0" applyFont="1" applyBorder="1" applyAlignment="1">
      <alignment horizontal="center"/>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94" fillId="0" borderId="86" xfId="0" applyFont="1" applyFill="1" applyBorder="1" applyAlignment="1">
      <alignment horizontal="center" vertical="center" wrapText="1"/>
    </xf>
    <xf numFmtId="0" fontId="94" fillId="0" borderId="87" xfId="0" applyFont="1" applyFill="1" applyBorder="1" applyAlignment="1">
      <alignment horizontal="center"/>
    </xf>
    <xf numFmtId="0" fontId="94" fillId="0" borderId="23" xfId="0" applyFont="1" applyFill="1" applyBorder="1" applyAlignment="1">
      <alignment horizontal="center"/>
    </xf>
    <xf numFmtId="0" fontId="96" fillId="36" borderId="104"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01" xfId="0" applyFont="1" applyFill="1" applyBorder="1" applyAlignment="1">
      <alignment horizontal="center" vertical="center" wrapText="1"/>
    </xf>
    <xf numFmtId="0" fontId="96" fillId="36" borderId="85" xfId="0" applyFont="1" applyFill="1" applyBorder="1" applyAlignment="1">
      <alignment horizontal="center" vertical="center" wrapText="1"/>
    </xf>
    <xf numFmtId="0" fontId="10" fillId="3" borderId="74" xfId="13" applyFont="1" applyFill="1" applyBorder="1" applyAlignment="1" applyProtection="1">
      <alignment horizontal="center" vertical="center" wrapText="1"/>
      <protection locked="0"/>
    </xf>
    <xf numFmtId="0" fontId="10" fillId="3" borderId="71" xfId="13" applyFont="1" applyFill="1" applyBorder="1" applyAlignment="1" applyProtection="1">
      <alignment horizontal="center" vertical="center" wrapText="1"/>
      <protection locked="0"/>
    </xf>
    <xf numFmtId="9" fontId="94" fillId="0" borderId="8" xfId="0" applyNumberFormat="1" applyFont="1" applyBorder="1" applyAlignment="1">
      <alignment horizontal="center" vertical="center"/>
    </xf>
    <xf numFmtId="9" fontId="94" fillId="0" borderId="10" xfId="0" applyNumberFormat="1" applyFont="1" applyBorder="1" applyAlignment="1">
      <alignment horizontal="center" vertical="center"/>
    </xf>
    <xf numFmtId="0" fontId="94" fillId="0" borderId="2" xfId="0" applyFont="1" applyBorder="1" applyAlignment="1">
      <alignment horizontal="center" vertical="center" wrapText="1"/>
    </xf>
    <xf numFmtId="0" fontId="94" fillId="0" borderId="7" xfId="0" applyFont="1" applyBorder="1" applyAlignment="1">
      <alignment horizontal="center" vertical="center" wrapText="1"/>
    </xf>
    <xf numFmtId="164" fontId="11" fillId="3" borderId="18" xfId="1" applyNumberFormat="1" applyFont="1" applyFill="1" applyBorder="1" applyAlignment="1" applyProtection="1">
      <alignment horizontal="center"/>
      <protection locked="0"/>
    </xf>
    <xf numFmtId="164" fontId="11" fillId="3" borderId="19" xfId="1" applyNumberFormat="1" applyFont="1" applyFill="1" applyBorder="1" applyAlignment="1" applyProtection="1">
      <alignment horizontal="center"/>
      <protection locked="0"/>
    </xf>
    <xf numFmtId="164" fontId="11" fillId="3" borderId="20" xfId="1" applyNumberFormat="1" applyFont="1" applyFill="1" applyBorder="1" applyAlignment="1" applyProtection="1">
      <alignment horizontal="center"/>
      <protection locked="0"/>
    </xf>
    <xf numFmtId="0" fontId="96" fillId="0" borderId="55" xfId="0" applyFont="1" applyBorder="1" applyAlignment="1">
      <alignment horizontal="center" vertical="center" wrapText="1"/>
    </xf>
    <xf numFmtId="0" fontId="96" fillId="0" borderId="56" xfId="0" applyFont="1" applyBorder="1" applyAlignment="1">
      <alignment horizontal="center" vertical="center" wrapText="1"/>
    </xf>
    <xf numFmtId="164" fontId="11" fillId="0" borderId="77" xfId="1" applyNumberFormat="1" applyFont="1" applyFill="1" applyBorder="1" applyAlignment="1" applyProtection="1">
      <alignment horizontal="center" vertical="center" wrapText="1"/>
      <protection locked="0"/>
    </xf>
    <xf numFmtId="164" fontId="11"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4" fillId="0" borderId="67" xfId="0" applyFont="1" applyFill="1" applyBorder="1" applyAlignment="1">
      <alignment horizontal="center" vertical="center" wrapText="1"/>
    </xf>
    <xf numFmtId="0" fontId="94" fillId="0" borderId="60" xfId="0" applyFont="1" applyFill="1" applyBorder="1" applyAlignment="1">
      <alignment horizontal="center" vertical="center" wrapText="1"/>
    </xf>
    <xf numFmtId="0" fontId="94" fillId="0" borderId="93" xfId="0" applyFont="1" applyFill="1" applyBorder="1" applyAlignment="1">
      <alignment horizontal="center" vertical="center" wrapText="1"/>
    </xf>
    <xf numFmtId="0" fontId="99" fillId="0" borderId="59" xfId="0" applyFont="1" applyFill="1" applyBorder="1" applyAlignment="1">
      <alignment horizontal="left" vertical="center"/>
    </xf>
    <xf numFmtId="0" fontId="99"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21</xdr:row>
      <xdr:rowOff>104775</xdr:rowOff>
    </xdr:from>
    <xdr:ext cx="76200" cy="219075"/>
    <xdr:sp macro="" textlink="">
      <xdr:nvSpPr>
        <xdr:cNvPr id="2" name="Text Box 2"/>
        <xdr:cNvSpPr txBox="1">
          <a:spLocks noChangeArrowheads="1"/>
        </xdr:cNvSpPr>
      </xdr:nvSpPr>
      <xdr:spPr bwMode="auto">
        <a:xfrm>
          <a:off x="1284922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xdr:row>
      <xdr:rowOff>104775</xdr:rowOff>
    </xdr:from>
    <xdr:ext cx="76200" cy="219075"/>
    <xdr:sp macro="" textlink="">
      <xdr:nvSpPr>
        <xdr:cNvPr id="3" name="Text Box 2"/>
        <xdr:cNvSpPr txBox="1">
          <a:spLocks noChangeArrowheads="1"/>
        </xdr:cNvSpPr>
      </xdr:nvSpPr>
      <xdr:spPr bwMode="auto">
        <a:xfrm>
          <a:off x="1284922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104775</xdr:rowOff>
    </xdr:from>
    <xdr:ext cx="76200" cy="219075"/>
    <xdr:sp macro="" textlink="">
      <xdr:nvSpPr>
        <xdr:cNvPr id="4" name="Text Box 2"/>
        <xdr:cNvSpPr txBox="1">
          <a:spLocks noChangeArrowheads="1"/>
        </xdr:cNvSpPr>
      </xdr:nvSpPr>
      <xdr:spPr bwMode="auto">
        <a:xfrm>
          <a:off x="136969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5" name="Text Box 2"/>
        <xdr:cNvSpPr txBox="1">
          <a:spLocks noChangeArrowheads="1"/>
        </xdr:cNvSpPr>
      </xdr:nvSpPr>
      <xdr:spPr bwMode="auto">
        <a:xfrm>
          <a:off x="136969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104775</xdr:rowOff>
    </xdr:from>
    <xdr:ext cx="76200" cy="219075"/>
    <xdr:sp macro="" textlink="">
      <xdr:nvSpPr>
        <xdr:cNvPr id="6" name="Text Box 2"/>
        <xdr:cNvSpPr txBox="1">
          <a:spLocks noChangeArrowheads="1"/>
        </xdr:cNvSpPr>
      </xdr:nvSpPr>
      <xdr:spPr bwMode="auto">
        <a:xfrm>
          <a:off x="1030605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7" name="Text Box 2"/>
        <xdr:cNvSpPr txBox="1">
          <a:spLocks noChangeArrowheads="1"/>
        </xdr:cNvSpPr>
      </xdr:nvSpPr>
      <xdr:spPr bwMode="auto">
        <a:xfrm>
          <a:off x="1030605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104775</xdr:rowOff>
    </xdr:from>
    <xdr:ext cx="76200" cy="219075"/>
    <xdr:sp macro="" textlink="">
      <xdr:nvSpPr>
        <xdr:cNvPr id="8" name="Text Box 2"/>
        <xdr:cNvSpPr txBox="1">
          <a:spLocks noChangeArrowheads="1"/>
        </xdr:cNvSpPr>
      </xdr:nvSpPr>
      <xdr:spPr bwMode="auto">
        <a:xfrm>
          <a:off x="111537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9" name="Text Box 2"/>
        <xdr:cNvSpPr txBox="1">
          <a:spLocks noChangeArrowheads="1"/>
        </xdr:cNvSpPr>
      </xdr:nvSpPr>
      <xdr:spPr bwMode="auto">
        <a:xfrm>
          <a:off x="111537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104775</xdr:rowOff>
    </xdr:from>
    <xdr:ext cx="76200" cy="219075"/>
    <xdr:sp macro="" textlink="">
      <xdr:nvSpPr>
        <xdr:cNvPr id="10" name="Text Box 2"/>
        <xdr:cNvSpPr txBox="1">
          <a:spLocks noChangeArrowheads="1"/>
        </xdr:cNvSpPr>
      </xdr:nvSpPr>
      <xdr:spPr bwMode="auto">
        <a:xfrm>
          <a:off x="12001500"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11" name="Text Box 2"/>
        <xdr:cNvSpPr txBox="1">
          <a:spLocks noChangeArrowheads="1"/>
        </xdr:cNvSpPr>
      </xdr:nvSpPr>
      <xdr:spPr bwMode="auto">
        <a:xfrm>
          <a:off x="12001500"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21</xdr:row>
      <xdr:rowOff>104775</xdr:rowOff>
    </xdr:from>
    <xdr:ext cx="76200" cy="219075"/>
    <xdr:sp macro="" textlink="">
      <xdr:nvSpPr>
        <xdr:cNvPr id="12" name="Text Box 2"/>
        <xdr:cNvSpPr txBox="1">
          <a:spLocks noChangeArrowheads="1"/>
        </xdr:cNvSpPr>
      </xdr:nvSpPr>
      <xdr:spPr bwMode="auto">
        <a:xfrm>
          <a:off x="14544675" y="352425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13" name="Text Box 2"/>
        <xdr:cNvSpPr txBox="1">
          <a:spLocks noChangeArrowheads="1"/>
        </xdr:cNvSpPr>
      </xdr:nvSpPr>
      <xdr:spPr bwMode="auto">
        <a:xfrm>
          <a:off x="14544675" y="36957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F6" sqref="F6"/>
      <selection pane="topRight" activeCell="F6" sqref="F6"/>
      <selection pane="bottomLeft" activeCell="F6" sqref="F6"/>
      <selection pane="bottomRight" activeCell="F22" sqref="F22"/>
    </sheetView>
  </sheetViews>
  <sheetFormatPr defaultRowHeight="15"/>
  <cols>
    <col min="1" max="1" width="10.28515625" style="1" customWidth="1"/>
    <col min="2" max="2" width="131" customWidth="1"/>
    <col min="3" max="3" width="28.85546875" customWidth="1"/>
    <col min="4" max="4" width="10.140625" customWidth="1"/>
    <col min="5" max="6" width="9.85546875" customWidth="1"/>
    <col min="7" max="7" width="9.28515625" customWidth="1"/>
  </cols>
  <sheetData>
    <row r="1" spans="1:3" ht="15.75">
      <c r="A1" s="4"/>
      <c r="B1" s="40" t="s">
        <v>257</v>
      </c>
      <c r="C1" s="59"/>
    </row>
    <row r="2" spans="1:3" s="37" customFormat="1" ht="15.75">
      <c r="A2" s="43">
        <v>1</v>
      </c>
      <c r="B2" s="38" t="s">
        <v>258</v>
      </c>
      <c r="C2" s="59" t="s">
        <v>483</v>
      </c>
    </row>
    <row r="3" spans="1:3" s="37" customFormat="1" ht="15.75">
      <c r="A3" s="43">
        <v>2</v>
      </c>
      <c r="B3" s="39" t="s">
        <v>259</v>
      </c>
      <c r="C3" s="59" t="s">
        <v>488</v>
      </c>
    </row>
    <row r="4" spans="1:3" s="37" customFormat="1" ht="15.75">
      <c r="A4" s="43">
        <v>3</v>
      </c>
      <c r="B4" s="39" t="s">
        <v>260</v>
      </c>
      <c r="C4" s="59" t="s">
        <v>489</v>
      </c>
    </row>
    <row r="5" spans="1:3" s="37" customFormat="1" ht="15.75">
      <c r="A5" s="44">
        <v>4</v>
      </c>
      <c r="B5" s="42" t="s">
        <v>261</v>
      </c>
      <c r="C5" s="60" t="s">
        <v>490</v>
      </c>
    </row>
    <row r="6" spans="1:3" s="41" customFormat="1" ht="65.25" customHeight="1">
      <c r="A6" s="498" t="s">
        <v>378</v>
      </c>
      <c r="B6" s="499"/>
      <c r="C6" s="499"/>
    </row>
    <row r="7" spans="1:3">
      <c r="A7" s="51" t="s">
        <v>331</v>
      </c>
      <c r="B7" s="52" t="s">
        <v>262</v>
      </c>
    </row>
    <row r="8" spans="1:3">
      <c r="A8" s="53">
        <v>1</v>
      </c>
      <c r="B8" s="50" t="s">
        <v>226</v>
      </c>
    </row>
    <row r="9" spans="1:3">
      <c r="A9" s="53">
        <v>2</v>
      </c>
      <c r="B9" s="50" t="s">
        <v>263</v>
      </c>
    </row>
    <row r="10" spans="1:3">
      <c r="A10" s="53">
        <v>3</v>
      </c>
      <c r="B10" s="50" t="s">
        <v>264</v>
      </c>
    </row>
    <row r="11" spans="1:3">
      <c r="A11" s="53">
        <v>4</v>
      </c>
      <c r="B11" s="50" t="s">
        <v>265</v>
      </c>
      <c r="C11" s="36"/>
    </row>
    <row r="12" spans="1:3">
      <c r="A12" s="53">
        <v>5</v>
      </c>
      <c r="B12" s="50" t="s">
        <v>190</v>
      </c>
    </row>
    <row r="13" spans="1:3">
      <c r="A13" s="53">
        <v>6</v>
      </c>
      <c r="B13" s="54" t="s">
        <v>151</v>
      </c>
    </row>
    <row r="14" spans="1:3">
      <c r="A14" s="53">
        <v>7</v>
      </c>
      <c r="B14" s="50" t="s">
        <v>266</v>
      </c>
    </row>
    <row r="15" spans="1:3">
      <c r="A15" s="53">
        <v>8</v>
      </c>
      <c r="B15" s="50" t="s">
        <v>270</v>
      </c>
    </row>
    <row r="16" spans="1:3">
      <c r="A16" s="53">
        <v>9</v>
      </c>
      <c r="B16" s="50" t="s">
        <v>89</v>
      </c>
    </row>
    <row r="17" spans="1:2">
      <c r="A17" s="55" t="s">
        <v>428</v>
      </c>
      <c r="B17" s="50" t="s">
        <v>407</v>
      </c>
    </row>
    <row r="18" spans="1:2">
      <c r="A18" s="53">
        <v>10</v>
      </c>
      <c r="B18" s="50" t="s">
        <v>273</v>
      </c>
    </row>
    <row r="19" spans="1:2">
      <c r="A19" s="53">
        <v>11</v>
      </c>
      <c r="B19" s="54" t="s">
        <v>253</v>
      </c>
    </row>
    <row r="20" spans="1:2">
      <c r="A20" s="53">
        <v>12</v>
      </c>
      <c r="B20" s="54" t="s">
        <v>250</v>
      </c>
    </row>
    <row r="21" spans="1:2">
      <c r="A21" s="53">
        <v>13</v>
      </c>
      <c r="B21" s="56" t="s">
        <v>368</v>
      </c>
    </row>
    <row r="22" spans="1:2">
      <c r="A22" s="53">
        <v>14</v>
      </c>
      <c r="B22" s="57" t="s">
        <v>399</v>
      </c>
    </row>
    <row r="23" spans="1:2">
      <c r="A23" s="58">
        <v>15</v>
      </c>
      <c r="B23" s="54" t="s">
        <v>78</v>
      </c>
    </row>
    <row r="24" spans="1:2">
      <c r="A24" s="58">
        <v>15.1</v>
      </c>
      <c r="B24" s="50" t="s">
        <v>437</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4" activePane="bottomRight" state="frozen"/>
      <selection activeCell="C12" sqref="C12"/>
      <selection pane="topRight" activeCell="C12" sqref="C12"/>
      <selection pane="bottomLeft" activeCell="C12" sqref="C12"/>
      <selection pane="bottomRight" activeCell="F39" sqref="F39"/>
    </sheetView>
  </sheetViews>
  <sheetFormatPr defaultRowHeight="15"/>
  <cols>
    <col min="1" max="1" width="9.5703125" style="73" bestFit="1" customWidth="1"/>
    <col min="2" max="2" width="132.42578125" style="63" customWidth="1"/>
    <col min="3" max="3" width="18.42578125" style="63" customWidth="1"/>
    <col min="4" max="16384" width="9.140625" style="91"/>
  </cols>
  <sheetData>
    <row r="1" spans="1:6">
      <c r="A1" s="82" t="s">
        <v>191</v>
      </c>
      <c r="B1" s="83" t="str">
        <f>Info!C2</f>
        <v>სს ”ლიბერთი ბანკი”</v>
      </c>
      <c r="D1" s="63"/>
      <c r="E1" s="63"/>
      <c r="F1" s="63"/>
    </row>
    <row r="2" spans="1:6" s="213" customFormat="1" ht="15.75" customHeight="1">
      <c r="A2" s="213" t="s">
        <v>192</v>
      </c>
      <c r="B2" s="214">
        <f>'1. key ratios'!B2</f>
        <v>43555</v>
      </c>
    </row>
    <row r="3" spans="1:6" s="213" customFormat="1" ht="15.75" customHeight="1"/>
    <row r="4" spans="1:6" ht="15.75" thickBot="1">
      <c r="A4" s="73" t="s">
        <v>340</v>
      </c>
      <c r="B4" s="278" t="s">
        <v>89</v>
      </c>
    </row>
    <row r="5" spans="1:6">
      <c r="A5" s="279" t="s">
        <v>27</v>
      </c>
      <c r="B5" s="280"/>
      <c r="C5" s="281" t="s">
        <v>28</v>
      </c>
    </row>
    <row r="6" spans="1:6">
      <c r="A6" s="282">
        <v>1</v>
      </c>
      <c r="B6" s="283" t="s">
        <v>29</v>
      </c>
      <c r="C6" s="465">
        <f>SUM(C7:C11)</f>
        <v>276931178</v>
      </c>
    </row>
    <row r="7" spans="1:6">
      <c r="A7" s="282">
        <v>2</v>
      </c>
      <c r="B7" s="284" t="s">
        <v>30</v>
      </c>
      <c r="C7" s="466">
        <v>44490460</v>
      </c>
    </row>
    <row r="8" spans="1:6">
      <c r="A8" s="282">
        <v>3</v>
      </c>
      <c r="B8" s="285" t="s">
        <v>31</v>
      </c>
      <c r="C8" s="466">
        <v>35132256</v>
      </c>
    </row>
    <row r="9" spans="1:6">
      <c r="A9" s="282">
        <v>4</v>
      </c>
      <c r="B9" s="285" t="s">
        <v>32</v>
      </c>
      <c r="C9" s="466">
        <v>28500093</v>
      </c>
    </row>
    <row r="10" spans="1:6">
      <c r="A10" s="282">
        <v>5</v>
      </c>
      <c r="B10" s="285" t="s">
        <v>33</v>
      </c>
      <c r="C10" s="466">
        <v>1694028</v>
      </c>
    </row>
    <row r="11" spans="1:6">
      <c r="A11" s="282">
        <v>6</v>
      </c>
      <c r="B11" s="286" t="s">
        <v>34</v>
      </c>
      <c r="C11" s="466">
        <v>167114341</v>
      </c>
    </row>
    <row r="12" spans="1:6" s="272" customFormat="1">
      <c r="A12" s="282">
        <v>7</v>
      </c>
      <c r="B12" s="283" t="s">
        <v>35</v>
      </c>
      <c r="C12" s="423">
        <f>SUM(C13:C27)</f>
        <v>64902685.953731388</v>
      </c>
    </row>
    <row r="13" spans="1:6" s="272" customFormat="1">
      <c r="A13" s="282">
        <v>8</v>
      </c>
      <c r="B13" s="287" t="s">
        <v>36</v>
      </c>
      <c r="C13" s="424">
        <v>28500093</v>
      </c>
    </row>
    <row r="14" spans="1:6" s="272" customFormat="1" ht="25.5">
      <c r="A14" s="282">
        <v>9</v>
      </c>
      <c r="B14" s="288" t="s">
        <v>37</v>
      </c>
      <c r="C14" s="424">
        <v>2368463.4337313883</v>
      </c>
    </row>
    <row r="15" spans="1:6" s="272" customFormat="1">
      <c r="A15" s="282">
        <v>10</v>
      </c>
      <c r="B15" s="289" t="s">
        <v>38</v>
      </c>
      <c r="C15" s="424">
        <v>33887241.520000003</v>
      </c>
    </row>
    <row r="16" spans="1:6" s="272" customFormat="1">
      <c r="A16" s="282">
        <v>11</v>
      </c>
      <c r="B16" s="290" t="s">
        <v>39</v>
      </c>
      <c r="C16" s="424">
        <v>0</v>
      </c>
    </row>
    <row r="17" spans="1:3" s="272" customFormat="1">
      <c r="A17" s="282">
        <v>12</v>
      </c>
      <c r="B17" s="289" t="s">
        <v>40</v>
      </c>
      <c r="C17" s="424">
        <v>0</v>
      </c>
    </row>
    <row r="18" spans="1:3" s="272" customFormat="1">
      <c r="A18" s="282">
        <v>13</v>
      </c>
      <c r="B18" s="289" t="s">
        <v>41</v>
      </c>
      <c r="C18" s="424">
        <v>0</v>
      </c>
    </row>
    <row r="19" spans="1:3" s="272" customFormat="1">
      <c r="A19" s="282">
        <v>14</v>
      </c>
      <c r="B19" s="289" t="s">
        <v>42</v>
      </c>
      <c r="C19" s="424">
        <v>0</v>
      </c>
    </row>
    <row r="20" spans="1:3" s="272" customFormat="1" ht="25.5">
      <c r="A20" s="282">
        <v>15</v>
      </c>
      <c r="B20" s="289" t="s">
        <v>43</v>
      </c>
      <c r="C20" s="424">
        <v>0</v>
      </c>
    </row>
    <row r="21" spans="1:3" s="272" customFormat="1" ht="25.5">
      <c r="A21" s="282">
        <v>16</v>
      </c>
      <c r="B21" s="288" t="s">
        <v>44</v>
      </c>
      <c r="C21" s="424">
        <v>0</v>
      </c>
    </row>
    <row r="22" spans="1:3" s="272" customFormat="1">
      <c r="A22" s="282">
        <v>17</v>
      </c>
      <c r="B22" s="291" t="s">
        <v>45</v>
      </c>
      <c r="C22" s="424">
        <v>146888</v>
      </c>
    </row>
    <row r="23" spans="1:3" s="272" customFormat="1" ht="25.5">
      <c r="A23" s="282">
        <v>18</v>
      </c>
      <c r="B23" s="288" t="s">
        <v>46</v>
      </c>
      <c r="C23" s="424">
        <v>0</v>
      </c>
    </row>
    <row r="24" spans="1:3" s="272" customFormat="1" ht="25.5">
      <c r="A24" s="282">
        <v>19</v>
      </c>
      <c r="B24" s="288" t="s">
        <v>47</v>
      </c>
      <c r="C24" s="424">
        <v>0</v>
      </c>
    </row>
    <row r="25" spans="1:3" s="272" customFormat="1" ht="25.5">
      <c r="A25" s="282">
        <v>20</v>
      </c>
      <c r="B25" s="292" t="s">
        <v>48</v>
      </c>
      <c r="C25" s="424">
        <v>0</v>
      </c>
    </row>
    <row r="26" spans="1:3" s="272" customFormat="1">
      <c r="A26" s="282">
        <v>21</v>
      </c>
      <c r="B26" s="292" t="s">
        <v>49</v>
      </c>
      <c r="C26" s="424">
        <v>0</v>
      </c>
    </row>
    <row r="27" spans="1:3" s="272" customFormat="1" ht="25.5">
      <c r="A27" s="282">
        <v>22</v>
      </c>
      <c r="B27" s="292" t="s">
        <v>50</v>
      </c>
      <c r="C27" s="424">
        <v>0</v>
      </c>
    </row>
    <row r="28" spans="1:3" s="272" customFormat="1">
      <c r="A28" s="282">
        <v>23</v>
      </c>
      <c r="B28" s="293" t="s">
        <v>24</v>
      </c>
      <c r="C28" s="423">
        <f>C6-C12</f>
        <v>212028492.04626861</v>
      </c>
    </row>
    <row r="29" spans="1:3" s="272" customFormat="1">
      <c r="A29" s="294"/>
      <c r="B29" s="295"/>
      <c r="C29" s="424"/>
    </row>
    <row r="30" spans="1:3" s="272" customFormat="1">
      <c r="A30" s="294">
        <v>24</v>
      </c>
      <c r="B30" s="293" t="s">
        <v>51</v>
      </c>
      <c r="C30" s="423">
        <f>C31+C34</f>
        <v>4565384</v>
      </c>
    </row>
    <row r="31" spans="1:3" s="272" customFormat="1">
      <c r="A31" s="294">
        <v>25</v>
      </c>
      <c r="B31" s="285" t="s">
        <v>52</v>
      </c>
      <c r="C31" s="425">
        <f>C32+C33</f>
        <v>45654</v>
      </c>
    </row>
    <row r="32" spans="1:3" s="272" customFormat="1">
      <c r="A32" s="294">
        <v>26</v>
      </c>
      <c r="B32" s="296" t="s">
        <v>53</v>
      </c>
      <c r="C32" s="424">
        <v>45654</v>
      </c>
    </row>
    <row r="33" spans="1:3" s="272" customFormat="1">
      <c r="A33" s="294">
        <v>27</v>
      </c>
      <c r="B33" s="296" t="s">
        <v>54</v>
      </c>
      <c r="C33" s="424">
        <v>0</v>
      </c>
    </row>
    <row r="34" spans="1:3" s="272" customFormat="1">
      <c r="A34" s="294">
        <v>28</v>
      </c>
      <c r="B34" s="285" t="s">
        <v>55</v>
      </c>
      <c r="C34" s="424">
        <v>4519730</v>
      </c>
    </row>
    <row r="35" spans="1:3" s="272" customFormat="1">
      <c r="A35" s="294">
        <v>29</v>
      </c>
      <c r="B35" s="293" t="s">
        <v>56</v>
      </c>
      <c r="C35" s="423">
        <f>SUM(C36:C40)</f>
        <v>0</v>
      </c>
    </row>
    <row r="36" spans="1:3" s="272" customFormat="1">
      <c r="A36" s="294">
        <v>30</v>
      </c>
      <c r="B36" s="288" t="s">
        <v>57</v>
      </c>
      <c r="C36" s="424">
        <v>0</v>
      </c>
    </row>
    <row r="37" spans="1:3" s="272" customFormat="1">
      <c r="A37" s="294">
        <v>31</v>
      </c>
      <c r="B37" s="289" t="s">
        <v>58</v>
      </c>
      <c r="C37" s="424">
        <v>0</v>
      </c>
    </row>
    <row r="38" spans="1:3" s="272" customFormat="1" ht="25.5">
      <c r="A38" s="294">
        <v>32</v>
      </c>
      <c r="B38" s="288" t="s">
        <v>59</v>
      </c>
      <c r="C38" s="424">
        <v>0</v>
      </c>
    </row>
    <row r="39" spans="1:3" s="272" customFormat="1" ht="25.5">
      <c r="A39" s="294">
        <v>33</v>
      </c>
      <c r="B39" s="288" t="s">
        <v>47</v>
      </c>
      <c r="C39" s="424">
        <v>0</v>
      </c>
    </row>
    <row r="40" spans="1:3" s="272" customFormat="1" ht="25.5">
      <c r="A40" s="294">
        <v>34</v>
      </c>
      <c r="B40" s="292" t="s">
        <v>60</v>
      </c>
      <c r="C40" s="424">
        <v>0</v>
      </c>
    </row>
    <row r="41" spans="1:3" s="272" customFormat="1">
      <c r="A41" s="294">
        <v>35</v>
      </c>
      <c r="B41" s="293" t="s">
        <v>25</v>
      </c>
      <c r="C41" s="423">
        <f>C30-C35</f>
        <v>4565384</v>
      </c>
    </row>
    <row r="42" spans="1:3" s="272" customFormat="1">
      <c r="A42" s="294"/>
      <c r="B42" s="295"/>
      <c r="C42" s="424"/>
    </row>
    <row r="43" spans="1:3" s="272" customFormat="1">
      <c r="A43" s="294">
        <v>36</v>
      </c>
      <c r="B43" s="297" t="s">
        <v>61</v>
      </c>
      <c r="C43" s="423">
        <f>SUM(C44:C46)</f>
        <v>73008296.105160117</v>
      </c>
    </row>
    <row r="44" spans="1:3" s="272" customFormat="1">
      <c r="A44" s="294">
        <v>37</v>
      </c>
      <c r="B44" s="285" t="s">
        <v>62</v>
      </c>
      <c r="C44" s="424">
        <v>58278015.879999988</v>
      </c>
    </row>
    <row r="45" spans="1:3" s="272" customFormat="1">
      <c r="A45" s="294">
        <v>38</v>
      </c>
      <c r="B45" s="285" t="s">
        <v>63</v>
      </c>
      <c r="C45" s="424">
        <v>0</v>
      </c>
    </row>
    <row r="46" spans="1:3" s="272" customFormat="1">
      <c r="A46" s="294">
        <v>39</v>
      </c>
      <c r="B46" s="285" t="s">
        <v>64</v>
      </c>
      <c r="C46" s="424">
        <v>14730280.225160126</v>
      </c>
    </row>
    <row r="47" spans="1:3" s="272" customFormat="1">
      <c r="A47" s="294">
        <v>40</v>
      </c>
      <c r="B47" s="297" t="s">
        <v>65</v>
      </c>
      <c r="C47" s="423">
        <f>SUM(C48:C51)</f>
        <v>0</v>
      </c>
    </row>
    <row r="48" spans="1:3" s="272" customFormat="1">
      <c r="A48" s="294">
        <v>41</v>
      </c>
      <c r="B48" s="288" t="s">
        <v>66</v>
      </c>
      <c r="C48" s="424">
        <v>0</v>
      </c>
    </row>
    <row r="49" spans="1:3" s="272" customFormat="1">
      <c r="A49" s="294">
        <v>42</v>
      </c>
      <c r="B49" s="289" t="s">
        <v>67</v>
      </c>
      <c r="C49" s="424">
        <v>0</v>
      </c>
    </row>
    <row r="50" spans="1:3" s="272" customFormat="1" ht="25.5">
      <c r="A50" s="294">
        <v>43</v>
      </c>
      <c r="B50" s="288" t="s">
        <v>68</v>
      </c>
      <c r="C50" s="424">
        <v>0</v>
      </c>
    </row>
    <row r="51" spans="1:3" s="272" customFormat="1" ht="25.5">
      <c r="A51" s="294">
        <v>44</v>
      </c>
      <c r="B51" s="288" t="s">
        <v>47</v>
      </c>
      <c r="C51" s="424">
        <v>0</v>
      </c>
    </row>
    <row r="52" spans="1:3" s="272" customFormat="1" ht="15.75" thickBot="1">
      <c r="A52" s="298">
        <v>45</v>
      </c>
      <c r="B52" s="299" t="s">
        <v>26</v>
      </c>
      <c r="C52" s="426">
        <f>C43-C47</f>
        <v>73008296.105160117</v>
      </c>
    </row>
    <row r="55" spans="1:3">
      <c r="B55" s="63"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zoomScaleNormal="100" workbookViewId="0">
      <selection activeCell="M22" sqref="M22"/>
    </sheetView>
  </sheetViews>
  <sheetFormatPr defaultColWidth="9.140625" defaultRowHeight="12.75"/>
  <cols>
    <col min="1" max="1" width="10.85546875" style="63" bestFit="1" customWidth="1"/>
    <col min="2" max="2" width="59" style="63" customWidth="1"/>
    <col min="3" max="3" width="16.7109375" style="63" bestFit="1" customWidth="1"/>
    <col min="4" max="4" width="22.140625" style="63" customWidth="1"/>
    <col min="5" max="16384" width="9.140625" style="63"/>
  </cols>
  <sheetData>
    <row r="1" spans="1:4">
      <c r="A1" s="82" t="s">
        <v>191</v>
      </c>
      <c r="B1" s="83" t="str">
        <f>Info!C2</f>
        <v>სს ”ლიბერთი ბანკი”</v>
      </c>
    </row>
    <row r="2" spans="1:4" s="213" customFormat="1" ht="15.75" customHeight="1">
      <c r="A2" s="213" t="s">
        <v>192</v>
      </c>
      <c r="B2" s="214">
        <f>'1. key ratios'!B2</f>
        <v>43555</v>
      </c>
    </row>
    <row r="3" spans="1:4" s="213" customFormat="1" ht="15.75" customHeight="1"/>
    <row r="4" spans="1:4" ht="13.5" thickBot="1">
      <c r="A4" s="73" t="s">
        <v>406</v>
      </c>
      <c r="B4" s="300" t="s">
        <v>407</v>
      </c>
    </row>
    <row r="5" spans="1:4" s="303" customFormat="1">
      <c r="A5" s="521" t="s">
        <v>408</v>
      </c>
      <c r="B5" s="522"/>
      <c r="C5" s="301" t="s">
        <v>409</v>
      </c>
      <c r="D5" s="302" t="s">
        <v>410</v>
      </c>
    </row>
    <row r="6" spans="1:4" s="307" customFormat="1">
      <c r="A6" s="304">
        <v>1</v>
      </c>
      <c r="B6" s="305" t="s">
        <v>411</v>
      </c>
      <c r="C6" s="305"/>
      <c r="D6" s="306"/>
    </row>
    <row r="7" spans="1:4" s="307" customFormat="1">
      <c r="A7" s="308" t="s">
        <v>412</v>
      </c>
      <c r="B7" s="309" t="s">
        <v>413</v>
      </c>
      <c r="C7" s="310">
        <v>4.4999999999999998E-2</v>
      </c>
      <c r="D7" s="427">
        <v>70603335.32046549</v>
      </c>
    </row>
    <row r="8" spans="1:4" s="307" customFormat="1">
      <c r="A8" s="308" t="s">
        <v>414</v>
      </c>
      <c r="B8" s="309" t="s">
        <v>415</v>
      </c>
      <c r="C8" s="311">
        <v>0.06</v>
      </c>
      <c r="D8" s="427">
        <v>94137780.427287325</v>
      </c>
    </row>
    <row r="9" spans="1:4" s="307" customFormat="1">
      <c r="A9" s="308" t="s">
        <v>416</v>
      </c>
      <c r="B9" s="309" t="s">
        <v>417</v>
      </c>
      <c r="C9" s="311">
        <v>0.08</v>
      </c>
      <c r="D9" s="427">
        <v>125517040.56971644</v>
      </c>
    </row>
    <row r="10" spans="1:4" s="307" customFormat="1">
      <c r="A10" s="304" t="s">
        <v>418</v>
      </c>
      <c r="B10" s="305" t="s">
        <v>419</v>
      </c>
      <c r="C10" s="312"/>
      <c r="D10" s="428"/>
    </row>
    <row r="11" spans="1:4" s="307" customFormat="1">
      <c r="A11" s="308" t="s">
        <v>420</v>
      </c>
      <c r="B11" s="309" t="s">
        <v>421</v>
      </c>
      <c r="C11" s="311">
        <v>2.5000000000000001E-2</v>
      </c>
      <c r="D11" s="427">
        <v>39224075.178036384</v>
      </c>
    </row>
    <row r="12" spans="1:4" s="307" customFormat="1">
      <c r="A12" s="308" t="s">
        <v>422</v>
      </c>
      <c r="B12" s="309" t="s">
        <v>423</v>
      </c>
      <c r="C12" s="311">
        <v>0</v>
      </c>
      <c r="D12" s="427">
        <v>0</v>
      </c>
    </row>
    <row r="13" spans="1:4" s="307" customFormat="1">
      <c r="A13" s="308" t="s">
        <v>424</v>
      </c>
      <c r="B13" s="309" t="s">
        <v>425</v>
      </c>
      <c r="C13" s="311">
        <v>6.0000000000000001E-3</v>
      </c>
      <c r="D13" s="427">
        <v>9413778.0427287333</v>
      </c>
    </row>
    <row r="14" spans="1:4" s="307" customFormat="1">
      <c r="A14" s="304" t="s">
        <v>426</v>
      </c>
      <c r="B14" s="305" t="s">
        <v>481</v>
      </c>
      <c r="C14" s="313"/>
      <c r="D14" s="428"/>
    </row>
    <row r="15" spans="1:4" s="307" customFormat="1">
      <c r="A15" s="314" t="s">
        <v>429</v>
      </c>
      <c r="B15" s="309" t="s">
        <v>482</v>
      </c>
      <c r="C15" s="311">
        <v>1.4251168248178184E-2</v>
      </c>
      <c r="D15" s="427">
        <v>22359555.789655447</v>
      </c>
    </row>
    <row r="16" spans="1:4" s="307" customFormat="1">
      <c r="A16" s="314" t="s">
        <v>430</v>
      </c>
      <c r="B16" s="309" t="s">
        <v>432</v>
      </c>
      <c r="C16" s="311">
        <v>1.9036201507223356E-2</v>
      </c>
      <c r="D16" s="427">
        <v>29867095.96094314</v>
      </c>
    </row>
    <row r="17" spans="1:6" s="307" customFormat="1">
      <c r="A17" s="314" t="s">
        <v>431</v>
      </c>
      <c r="B17" s="309" t="s">
        <v>479</v>
      </c>
      <c r="C17" s="311">
        <v>6.6599837072849305E-2</v>
      </c>
      <c r="D17" s="427">
        <v>104492680.64761664</v>
      </c>
    </row>
    <row r="18" spans="1:6" s="303" customFormat="1">
      <c r="A18" s="523" t="s">
        <v>480</v>
      </c>
      <c r="B18" s="524"/>
      <c r="C18" s="315" t="s">
        <v>409</v>
      </c>
      <c r="D18" s="429" t="s">
        <v>410</v>
      </c>
    </row>
    <row r="19" spans="1:6" s="307" customFormat="1">
      <c r="A19" s="316">
        <v>4</v>
      </c>
      <c r="B19" s="309" t="s">
        <v>24</v>
      </c>
      <c r="C19" s="311">
        <v>9.0251168248178179E-2</v>
      </c>
      <c r="D19" s="427">
        <v>141600744.33088607</v>
      </c>
    </row>
    <row r="20" spans="1:6" s="307" customFormat="1">
      <c r="A20" s="316">
        <v>5</v>
      </c>
      <c r="B20" s="309" t="s">
        <v>90</v>
      </c>
      <c r="C20" s="311">
        <v>0.11003620150722335</v>
      </c>
      <c r="D20" s="427">
        <v>172642729.60899556</v>
      </c>
    </row>
    <row r="21" spans="1:6" s="307" customFormat="1" ht="13.5" thickBot="1">
      <c r="A21" s="317" t="s">
        <v>427</v>
      </c>
      <c r="B21" s="318" t="s">
        <v>89</v>
      </c>
      <c r="C21" s="319">
        <v>0.17759983707284932</v>
      </c>
      <c r="D21" s="430">
        <v>278647574.43809819</v>
      </c>
    </row>
    <row r="22" spans="1:6">
      <c r="F22" s="73"/>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2" activePane="bottomRight" state="frozen"/>
      <selection activeCell="C12" sqref="C12"/>
      <selection pane="topRight" activeCell="C12" sqref="C12"/>
      <selection pane="bottomLeft" activeCell="C12" sqref="C12"/>
      <selection pane="bottomRight" activeCell="E40" sqref="E40"/>
    </sheetView>
  </sheetViews>
  <sheetFormatPr defaultRowHeight="15"/>
  <cols>
    <col min="1" max="1" width="10.7109375" style="63" customWidth="1"/>
    <col min="2" max="2" width="91.85546875" style="63" customWidth="1"/>
    <col min="3" max="3" width="45.7109375" style="63" customWidth="1"/>
    <col min="4" max="4" width="30.28515625" style="63" customWidth="1"/>
    <col min="5" max="5" width="9.42578125" style="91" customWidth="1"/>
    <col min="6" max="16384" width="9.140625" style="91"/>
  </cols>
  <sheetData>
    <row r="1" spans="1:6">
      <c r="A1" s="82" t="s">
        <v>191</v>
      </c>
      <c r="B1" s="83" t="str">
        <f>Info!C2</f>
        <v>სს ”ლიბერთი ბანკი”</v>
      </c>
      <c r="E1" s="63"/>
      <c r="F1" s="63"/>
    </row>
    <row r="2" spans="1:6" s="213" customFormat="1" ht="15.75" customHeight="1">
      <c r="A2" s="213" t="s">
        <v>192</v>
      </c>
      <c r="B2" s="214">
        <f>'1. key ratios'!B2</f>
        <v>43555</v>
      </c>
    </row>
    <row r="3" spans="1:6" s="213" customFormat="1" ht="15.75" customHeight="1">
      <c r="A3" s="215"/>
    </row>
    <row r="4" spans="1:6" s="213" customFormat="1" ht="15.75" customHeight="1" thickBot="1">
      <c r="A4" s="213" t="s">
        <v>341</v>
      </c>
      <c r="B4" s="216" t="s">
        <v>273</v>
      </c>
      <c r="D4" s="217" t="s">
        <v>95</v>
      </c>
    </row>
    <row r="5" spans="1:6" ht="63" customHeight="1">
      <c r="A5" s="218" t="s">
        <v>27</v>
      </c>
      <c r="B5" s="219" t="s">
        <v>234</v>
      </c>
      <c r="C5" s="212" t="s">
        <v>240</v>
      </c>
      <c r="D5" s="220" t="s">
        <v>274</v>
      </c>
    </row>
    <row r="6" spans="1:6">
      <c r="A6" s="221">
        <v>1</v>
      </c>
      <c r="B6" s="222" t="s">
        <v>156</v>
      </c>
      <c r="C6" s="431">
        <v>153920567</v>
      </c>
      <c r="D6" s="223"/>
      <c r="E6" s="224"/>
    </row>
    <row r="7" spans="1:6">
      <c r="A7" s="221">
        <v>2</v>
      </c>
      <c r="B7" s="225" t="s">
        <v>157</v>
      </c>
      <c r="C7" s="432">
        <v>204630490</v>
      </c>
      <c r="D7" s="226"/>
      <c r="E7" s="224"/>
    </row>
    <row r="8" spans="1:6">
      <c r="A8" s="221">
        <v>3</v>
      </c>
      <c r="B8" s="225" t="s">
        <v>158</v>
      </c>
      <c r="C8" s="432">
        <v>75875052</v>
      </c>
      <c r="D8" s="226"/>
      <c r="E8" s="224"/>
    </row>
    <row r="9" spans="1:6">
      <c r="A9" s="221">
        <v>4</v>
      </c>
      <c r="B9" s="225" t="s">
        <v>187</v>
      </c>
      <c r="C9" s="432">
        <v>0</v>
      </c>
      <c r="D9" s="226"/>
      <c r="E9" s="224"/>
    </row>
    <row r="10" spans="1:6">
      <c r="A10" s="221">
        <v>5</v>
      </c>
      <c r="B10" s="225" t="s">
        <v>159</v>
      </c>
      <c r="C10" s="432">
        <v>159199164</v>
      </c>
      <c r="D10" s="226"/>
      <c r="E10" s="224"/>
    </row>
    <row r="11" spans="1:6">
      <c r="A11" s="221">
        <v>6.1</v>
      </c>
      <c r="B11" s="225" t="s">
        <v>160</v>
      </c>
      <c r="C11" s="433">
        <v>1163622520.0001159</v>
      </c>
      <c r="D11" s="227"/>
      <c r="E11" s="228"/>
    </row>
    <row r="12" spans="1:6">
      <c r="A12" s="221">
        <v>6.2</v>
      </c>
      <c r="B12" s="229" t="s">
        <v>161</v>
      </c>
      <c r="C12" s="433">
        <v>-109927351.99860062</v>
      </c>
      <c r="D12" s="227"/>
      <c r="E12" s="228"/>
    </row>
    <row r="13" spans="1:6" ht="15.75">
      <c r="A13" s="221" t="s">
        <v>376</v>
      </c>
      <c r="B13" s="230" t="s">
        <v>377</v>
      </c>
      <c r="C13" s="433">
        <v>14730280.225160126</v>
      </c>
      <c r="D13" s="468" t="s">
        <v>510</v>
      </c>
      <c r="E13" s="228"/>
    </row>
    <row r="14" spans="1:6">
      <c r="A14" s="221">
        <v>6</v>
      </c>
      <c r="B14" s="225" t="s">
        <v>162</v>
      </c>
      <c r="C14" s="434">
        <f>C11+C12</f>
        <v>1053695168.0015153</v>
      </c>
      <c r="D14" s="227"/>
      <c r="E14" s="224"/>
    </row>
    <row r="15" spans="1:6">
      <c r="A15" s="221">
        <v>7</v>
      </c>
      <c r="B15" s="225" t="s">
        <v>163</v>
      </c>
      <c r="C15" s="432">
        <v>14210053</v>
      </c>
      <c r="D15" s="226"/>
      <c r="E15" s="224"/>
    </row>
    <row r="16" spans="1:6">
      <c r="A16" s="221">
        <v>8</v>
      </c>
      <c r="B16" s="225" t="s">
        <v>164</v>
      </c>
      <c r="C16" s="432">
        <v>66770</v>
      </c>
      <c r="D16" s="226"/>
      <c r="E16" s="224"/>
    </row>
    <row r="17" spans="1:5">
      <c r="A17" s="221">
        <v>9</v>
      </c>
      <c r="B17" s="225" t="s">
        <v>165</v>
      </c>
      <c r="C17" s="432">
        <v>146888</v>
      </c>
      <c r="D17" s="226"/>
      <c r="E17" s="224"/>
    </row>
    <row r="18" spans="1:5" ht="15.75">
      <c r="A18" s="221">
        <v>9.1</v>
      </c>
      <c r="B18" s="230" t="s">
        <v>249</v>
      </c>
      <c r="C18" s="433">
        <v>146888</v>
      </c>
      <c r="D18" s="468" t="s">
        <v>511</v>
      </c>
      <c r="E18" s="224"/>
    </row>
    <row r="19" spans="1:5">
      <c r="A19" s="221">
        <v>9.1999999999999993</v>
      </c>
      <c r="B19" s="230" t="s">
        <v>239</v>
      </c>
      <c r="C19" s="433">
        <v>0</v>
      </c>
      <c r="D19" s="226"/>
      <c r="E19" s="224"/>
    </row>
    <row r="20" spans="1:5">
      <c r="A20" s="221">
        <v>9.3000000000000007</v>
      </c>
      <c r="B20" s="230" t="s">
        <v>238</v>
      </c>
      <c r="C20" s="433">
        <v>0</v>
      </c>
      <c r="D20" s="226"/>
      <c r="E20" s="224"/>
    </row>
    <row r="21" spans="1:5">
      <c r="A21" s="221">
        <v>10</v>
      </c>
      <c r="B21" s="225" t="s">
        <v>166</v>
      </c>
      <c r="C21" s="432">
        <v>168359021</v>
      </c>
      <c r="D21" s="226"/>
      <c r="E21" s="224"/>
    </row>
    <row r="22" spans="1:5" ht="15.75">
      <c r="A22" s="221">
        <v>10.1</v>
      </c>
      <c r="B22" s="230" t="s">
        <v>237</v>
      </c>
      <c r="C22" s="432">
        <v>33887241.520000003</v>
      </c>
      <c r="D22" s="468" t="s">
        <v>349</v>
      </c>
      <c r="E22" s="224"/>
    </row>
    <row r="23" spans="1:5">
      <c r="A23" s="221">
        <v>11</v>
      </c>
      <c r="B23" s="231" t="s">
        <v>167</v>
      </c>
      <c r="C23" s="435">
        <v>95997740</v>
      </c>
      <c r="D23" s="232"/>
      <c r="E23" s="224"/>
    </row>
    <row r="24" spans="1:5">
      <c r="A24" s="221">
        <v>12</v>
      </c>
      <c r="B24" s="233" t="s">
        <v>168</v>
      </c>
      <c r="C24" s="436">
        <f>SUM(C6:C10,C14:C17,C21,C23)</f>
        <v>1926100913.0015154</v>
      </c>
      <c r="D24" s="234"/>
      <c r="E24" s="235"/>
    </row>
    <row r="25" spans="1:5">
      <c r="A25" s="221">
        <v>13</v>
      </c>
      <c r="B25" s="225" t="s">
        <v>169</v>
      </c>
      <c r="C25" s="437">
        <v>7799214</v>
      </c>
      <c r="D25" s="236"/>
      <c r="E25" s="224"/>
    </row>
    <row r="26" spans="1:5">
      <c r="A26" s="221">
        <v>14</v>
      </c>
      <c r="B26" s="225" t="s">
        <v>170</v>
      </c>
      <c r="C26" s="432">
        <v>613205767</v>
      </c>
      <c r="D26" s="226"/>
      <c r="E26" s="224"/>
    </row>
    <row r="27" spans="1:5">
      <c r="A27" s="221">
        <v>15</v>
      </c>
      <c r="B27" s="225" t="s">
        <v>171</v>
      </c>
      <c r="C27" s="432">
        <v>258070681</v>
      </c>
      <c r="D27" s="226"/>
      <c r="E27" s="224"/>
    </row>
    <row r="28" spans="1:5">
      <c r="A28" s="221">
        <v>16</v>
      </c>
      <c r="B28" s="225" t="s">
        <v>172</v>
      </c>
      <c r="C28" s="432">
        <v>624177441</v>
      </c>
      <c r="D28" s="226"/>
      <c r="E28" s="224"/>
    </row>
    <row r="29" spans="1:5">
      <c r="A29" s="221">
        <v>17</v>
      </c>
      <c r="B29" s="225" t="s">
        <v>173</v>
      </c>
      <c r="C29" s="432">
        <v>0</v>
      </c>
      <c r="D29" s="226"/>
      <c r="E29" s="224"/>
    </row>
    <row r="30" spans="1:5">
      <c r="A30" s="221">
        <v>18</v>
      </c>
      <c r="B30" s="225" t="s">
        <v>174</v>
      </c>
      <c r="C30" s="432">
        <v>0</v>
      </c>
      <c r="D30" s="226"/>
      <c r="E30" s="224"/>
    </row>
    <row r="31" spans="1:5">
      <c r="A31" s="221">
        <v>19</v>
      </c>
      <c r="B31" s="225" t="s">
        <v>175</v>
      </c>
      <c r="C31" s="432">
        <v>5274025</v>
      </c>
      <c r="D31" s="226"/>
      <c r="E31" s="224"/>
    </row>
    <row r="32" spans="1:5">
      <c r="A32" s="221">
        <v>20</v>
      </c>
      <c r="B32" s="225" t="s">
        <v>97</v>
      </c>
      <c r="C32" s="432">
        <v>74508233</v>
      </c>
      <c r="D32" s="226"/>
      <c r="E32" s="224"/>
    </row>
    <row r="33" spans="1:5">
      <c r="A33" s="221">
        <v>20.100000000000001</v>
      </c>
      <c r="B33" s="237" t="s">
        <v>375</v>
      </c>
      <c r="C33" s="435">
        <v>-52863</v>
      </c>
      <c r="D33" s="232"/>
      <c r="E33" s="224"/>
    </row>
    <row r="34" spans="1:5">
      <c r="A34" s="221">
        <v>21</v>
      </c>
      <c r="B34" s="231" t="s">
        <v>176</v>
      </c>
      <c r="C34" s="435">
        <v>61568990</v>
      </c>
      <c r="D34" s="232"/>
      <c r="E34" s="224"/>
    </row>
    <row r="35" spans="1:5" ht="15.75">
      <c r="A35" s="221">
        <v>21.1</v>
      </c>
      <c r="B35" s="237" t="s">
        <v>236</v>
      </c>
      <c r="C35" s="438">
        <v>58278015.879999988</v>
      </c>
      <c r="D35" s="468" t="s">
        <v>513</v>
      </c>
      <c r="E35" s="224"/>
    </row>
    <row r="36" spans="1:5">
      <c r="A36" s="221">
        <v>22</v>
      </c>
      <c r="B36" s="233" t="s">
        <v>177</v>
      </c>
      <c r="C36" s="436">
        <f>SUM(C25:C32)+C34</f>
        <v>1644604351</v>
      </c>
      <c r="D36" s="234"/>
      <c r="E36" s="235"/>
    </row>
    <row r="37" spans="1:5" ht="15.75">
      <c r="A37" s="221">
        <v>23</v>
      </c>
      <c r="B37" s="231" t="s">
        <v>178</v>
      </c>
      <c r="C37" s="432">
        <v>54628743</v>
      </c>
      <c r="D37" s="467" t="s">
        <v>504</v>
      </c>
      <c r="E37" s="224"/>
    </row>
    <row r="38" spans="1:5" ht="15.75">
      <c r="A38" s="221">
        <v>24</v>
      </c>
      <c r="B38" s="231" t="s">
        <v>179</v>
      </c>
      <c r="C38" s="432">
        <v>61391</v>
      </c>
      <c r="D38" s="467" t="s">
        <v>505</v>
      </c>
      <c r="E38" s="224"/>
    </row>
    <row r="39" spans="1:5" ht="15.75">
      <c r="A39" s="221">
        <v>25</v>
      </c>
      <c r="B39" s="231" t="s">
        <v>235</v>
      </c>
      <c r="C39" s="432">
        <v>-10154020</v>
      </c>
      <c r="D39" s="467" t="s">
        <v>514</v>
      </c>
      <c r="E39" s="224"/>
    </row>
    <row r="40" spans="1:5" ht="15.75">
      <c r="A40" s="221">
        <v>26</v>
      </c>
      <c r="B40" s="231" t="s">
        <v>181</v>
      </c>
      <c r="C40" s="432">
        <v>39651986</v>
      </c>
      <c r="D40" s="467" t="s">
        <v>506</v>
      </c>
      <c r="E40" s="224"/>
    </row>
    <row r="41" spans="1:5" ht="15.75">
      <c r="A41" s="221">
        <v>27</v>
      </c>
      <c r="B41" s="231" t="s">
        <v>182</v>
      </c>
      <c r="C41" s="432">
        <v>1694028</v>
      </c>
      <c r="D41" s="467" t="s">
        <v>507</v>
      </c>
      <c r="E41" s="224"/>
    </row>
    <row r="42" spans="1:5" ht="15.75">
      <c r="A42" s="221">
        <v>28</v>
      </c>
      <c r="B42" s="231" t="s">
        <v>183</v>
      </c>
      <c r="C42" s="432">
        <v>167114341</v>
      </c>
      <c r="D42" s="467" t="s">
        <v>508</v>
      </c>
      <c r="E42" s="224"/>
    </row>
    <row r="43" spans="1:5" ht="15.75">
      <c r="A43" s="221">
        <v>29</v>
      </c>
      <c r="B43" s="231" t="s">
        <v>36</v>
      </c>
      <c r="C43" s="432">
        <v>28500093</v>
      </c>
      <c r="D43" s="467" t="s">
        <v>509</v>
      </c>
      <c r="E43" s="224"/>
    </row>
    <row r="44" spans="1:5" ht="15.75" thickBot="1">
      <c r="A44" s="238">
        <v>30</v>
      </c>
      <c r="B44" s="239" t="s">
        <v>184</v>
      </c>
      <c r="C44" s="439">
        <f>SUM(C37:C43)</f>
        <v>281496562</v>
      </c>
      <c r="D44" s="240"/>
      <c r="E44" s="235"/>
    </row>
  </sheetData>
  <pageMargins left="0.7" right="0.7" top="0.75" bottom="0.75" header="0.3" footer="0.3"/>
  <pageSetup paperSize="9"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zoomScaleSheetLayoutView="80" workbookViewId="0">
      <pane xSplit="2" ySplit="7" topLeftCell="K8" activePane="bottomRight" state="frozen"/>
      <selection pane="topRight" activeCell="C1" sqref="C1"/>
      <selection pane="bottomLeft" activeCell="A8" sqref="A8"/>
      <selection pane="bottomRight" activeCell="O27" sqref="O27"/>
    </sheetView>
  </sheetViews>
  <sheetFormatPr defaultColWidth="9.140625" defaultRowHeight="12.75"/>
  <cols>
    <col min="1" max="1" width="9.5703125" style="63" customWidth="1"/>
    <col min="2" max="2" width="89.85546875" style="63" customWidth="1"/>
    <col min="3" max="3" width="13.5703125" style="63" customWidth="1"/>
    <col min="4" max="4" width="12.7109375" style="63" bestFit="1" customWidth="1"/>
    <col min="5" max="5" width="13.28515625" style="63" customWidth="1"/>
    <col min="6" max="6" width="12.7109375" style="63" bestFit="1" customWidth="1"/>
    <col min="7" max="7" width="13.7109375" style="63" customWidth="1"/>
    <col min="8" max="8" width="12.7109375" style="63" bestFit="1" customWidth="1"/>
    <col min="9" max="9" width="12.7109375" style="63" customWidth="1"/>
    <col min="10" max="10" width="12.7109375" style="63" bestFit="1" customWidth="1"/>
    <col min="11" max="11" width="14.140625" style="63" customWidth="1"/>
    <col min="12" max="12" width="12.7109375" style="63" bestFit="1" customWidth="1"/>
    <col min="13" max="13" width="14.28515625" style="63" customWidth="1"/>
    <col min="14" max="14" width="12.7109375" style="63" bestFit="1" customWidth="1"/>
    <col min="15" max="15" width="13.140625" style="63" customWidth="1"/>
    <col min="16" max="16" width="12.7109375" style="63" bestFit="1" customWidth="1"/>
    <col min="17" max="17" width="12.140625" style="63" customWidth="1"/>
    <col min="18" max="18" width="12.7109375" style="63" bestFit="1" customWidth="1"/>
    <col min="19" max="19" width="25.140625" style="63" customWidth="1"/>
    <col min="20" max="16384" width="9.140625" style="131"/>
  </cols>
  <sheetData>
    <row r="1" spans="1:19">
      <c r="A1" s="63" t="s">
        <v>191</v>
      </c>
      <c r="B1" s="63" t="str">
        <f>Info!C2</f>
        <v>სს ”ლიბერთი ბანკი”</v>
      </c>
    </row>
    <row r="2" spans="1:19">
      <c r="A2" s="63" t="s">
        <v>192</v>
      </c>
      <c r="B2" s="64">
        <f>'1. key ratios'!B2</f>
        <v>43555</v>
      </c>
    </row>
    <row r="4" spans="1:19" ht="26.25" thickBot="1">
      <c r="A4" s="277" t="s">
        <v>342</v>
      </c>
      <c r="B4" s="320" t="s">
        <v>365</v>
      </c>
    </row>
    <row r="5" spans="1:19">
      <c r="A5" s="321"/>
      <c r="B5" s="322"/>
      <c r="C5" s="323" t="s">
        <v>0</v>
      </c>
      <c r="D5" s="323" t="s">
        <v>1</v>
      </c>
      <c r="E5" s="323" t="s">
        <v>2</v>
      </c>
      <c r="F5" s="323" t="s">
        <v>3</v>
      </c>
      <c r="G5" s="323" t="s">
        <v>4</v>
      </c>
      <c r="H5" s="323" t="s">
        <v>5</v>
      </c>
      <c r="I5" s="323" t="s">
        <v>241</v>
      </c>
      <c r="J5" s="323" t="s">
        <v>242</v>
      </c>
      <c r="K5" s="323" t="s">
        <v>243</v>
      </c>
      <c r="L5" s="323" t="s">
        <v>244</v>
      </c>
      <c r="M5" s="323" t="s">
        <v>245</v>
      </c>
      <c r="N5" s="323" t="s">
        <v>246</v>
      </c>
      <c r="O5" s="323" t="s">
        <v>352</v>
      </c>
      <c r="P5" s="323" t="s">
        <v>353</v>
      </c>
      <c r="Q5" s="323" t="s">
        <v>354</v>
      </c>
      <c r="R5" s="324" t="s">
        <v>355</v>
      </c>
      <c r="S5" s="325" t="s">
        <v>356</v>
      </c>
    </row>
    <row r="6" spans="1:19" ht="45" customHeight="1">
      <c r="A6" s="326"/>
      <c r="B6" s="529" t="s">
        <v>357</v>
      </c>
      <c r="C6" s="527">
        <v>0</v>
      </c>
      <c r="D6" s="528"/>
      <c r="E6" s="527">
        <v>0.2</v>
      </c>
      <c r="F6" s="528"/>
      <c r="G6" s="527">
        <v>0.35</v>
      </c>
      <c r="H6" s="528"/>
      <c r="I6" s="527">
        <v>0.5</v>
      </c>
      <c r="J6" s="528"/>
      <c r="K6" s="527">
        <v>0.75</v>
      </c>
      <c r="L6" s="528"/>
      <c r="M6" s="527">
        <v>1</v>
      </c>
      <c r="N6" s="528"/>
      <c r="O6" s="527">
        <v>1.5</v>
      </c>
      <c r="P6" s="528"/>
      <c r="Q6" s="527">
        <v>2.5</v>
      </c>
      <c r="R6" s="528"/>
      <c r="S6" s="525" t="s">
        <v>254</v>
      </c>
    </row>
    <row r="7" spans="1:19" ht="43.5" customHeight="1">
      <c r="A7" s="326"/>
      <c r="B7" s="530"/>
      <c r="C7" s="327" t="s">
        <v>350</v>
      </c>
      <c r="D7" s="327" t="s">
        <v>351</v>
      </c>
      <c r="E7" s="327" t="s">
        <v>350</v>
      </c>
      <c r="F7" s="327" t="s">
        <v>351</v>
      </c>
      <c r="G7" s="327" t="s">
        <v>350</v>
      </c>
      <c r="H7" s="327" t="s">
        <v>351</v>
      </c>
      <c r="I7" s="327" t="s">
        <v>350</v>
      </c>
      <c r="J7" s="327" t="s">
        <v>351</v>
      </c>
      <c r="K7" s="327" t="s">
        <v>350</v>
      </c>
      <c r="L7" s="327" t="s">
        <v>351</v>
      </c>
      <c r="M7" s="327" t="s">
        <v>350</v>
      </c>
      <c r="N7" s="327" t="s">
        <v>351</v>
      </c>
      <c r="O7" s="327" t="s">
        <v>350</v>
      </c>
      <c r="P7" s="327" t="s">
        <v>351</v>
      </c>
      <c r="Q7" s="327" t="s">
        <v>350</v>
      </c>
      <c r="R7" s="327" t="s">
        <v>351</v>
      </c>
      <c r="S7" s="526"/>
    </row>
    <row r="8" spans="1:19" s="331" customFormat="1">
      <c r="A8" s="328">
        <v>1</v>
      </c>
      <c r="B8" s="329" t="s">
        <v>219</v>
      </c>
      <c r="C8" s="440">
        <v>283025175.69999999</v>
      </c>
      <c r="D8" s="440">
        <v>0</v>
      </c>
      <c r="E8" s="440">
        <v>0</v>
      </c>
      <c r="F8" s="441">
        <v>0</v>
      </c>
      <c r="G8" s="440">
        <v>0</v>
      </c>
      <c r="H8" s="440">
        <v>0</v>
      </c>
      <c r="I8" s="440">
        <v>0</v>
      </c>
      <c r="J8" s="440">
        <v>0</v>
      </c>
      <c r="K8" s="440">
        <v>0</v>
      </c>
      <c r="L8" s="440">
        <v>0</v>
      </c>
      <c r="M8" s="440">
        <v>88876826.961999997</v>
      </c>
      <c r="N8" s="440">
        <v>0</v>
      </c>
      <c r="O8" s="440">
        <v>0</v>
      </c>
      <c r="P8" s="440">
        <v>0</v>
      </c>
      <c r="Q8" s="440">
        <v>0</v>
      </c>
      <c r="R8" s="441">
        <v>0</v>
      </c>
      <c r="S8" s="330">
        <f>$C$6*SUM(C8:D8)+$E$6*SUM(E8:F8)+$G$6*SUM(G8:H8)+$I$6*SUM(I8:J8)+$K$6*SUM(K8:L8)+$M$6*SUM(M8:N8)+$O$6*SUM(O8:P8)+$Q$6*SUM(Q8:R8)</f>
        <v>88876826.961999997</v>
      </c>
    </row>
    <row r="9" spans="1:19" s="331" customFormat="1">
      <c r="A9" s="328">
        <v>2</v>
      </c>
      <c r="B9" s="329" t="s">
        <v>220</v>
      </c>
      <c r="C9" s="440">
        <v>0</v>
      </c>
      <c r="D9" s="440">
        <v>0</v>
      </c>
      <c r="E9" s="440">
        <v>0</v>
      </c>
      <c r="F9" s="440">
        <v>0</v>
      </c>
      <c r="G9" s="440">
        <v>0</v>
      </c>
      <c r="H9" s="440">
        <v>0</v>
      </c>
      <c r="I9" s="440">
        <v>0</v>
      </c>
      <c r="J9" s="440">
        <v>0</v>
      </c>
      <c r="K9" s="440">
        <v>0</v>
      </c>
      <c r="L9" s="440">
        <v>0</v>
      </c>
      <c r="M9" s="440">
        <v>0</v>
      </c>
      <c r="N9" s="440">
        <v>0</v>
      </c>
      <c r="O9" s="440">
        <v>0</v>
      </c>
      <c r="P9" s="440">
        <v>0</v>
      </c>
      <c r="Q9" s="440">
        <v>0</v>
      </c>
      <c r="R9" s="441">
        <v>0</v>
      </c>
      <c r="S9" s="330">
        <f t="shared" ref="S9:S21" si="0">$C$6*SUM(C9:D9)+$E$6*SUM(E9:F9)+$G$6*SUM(G9:H9)+$I$6*SUM(I9:J9)+$K$6*SUM(K9:L9)+$M$6*SUM(M9:N9)+$O$6*SUM(O9:P9)+$Q$6*SUM(Q9:R9)</f>
        <v>0</v>
      </c>
    </row>
    <row r="10" spans="1:19" s="331" customFormat="1">
      <c r="A10" s="328">
        <v>3</v>
      </c>
      <c r="B10" s="329" t="s">
        <v>221</v>
      </c>
      <c r="C10" s="440">
        <v>0</v>
      </c>
      <c r="D10" s="440">
        <v>0</v>
      </c>
      <c r="E10" s="440">
        <v>0</v>
      </c>
      <c r="F10" s="440">
        <v>0</v>
      </c>
      <c r="G10" s="440">
        <v>0</v>
      </c>
      <c r="H10" s="440">
        <v>0</v>
      </c>
      <c r="I10" s="440">
        <v>0</v>
      </c>
      <c r="J10" s="440">
        <v>0</v>
      </c>
      <c r="K10" s="440">
        <v>0</v>
      </c>
      <c r="L10" s="440">
        <v>0</v>
      </c>
      <c r="M10" s="440">
        <v>0</v>
      </c>
      <c r="N10" s="440">
        <v>0</v>
      </c>
      <c r="O10" s="440">
        <v>0</v>
      </c>
      <c r="P10" s="440">
        <v>0</v>
      </c>
      <c r="Q10" s="440">
        <v>0</v>
      </c>
      <c r="R10" s="441">
        <v>0</v>
      </c>
      <c r="S10" s="330">
        <f t="shared" si="0"/>
        <v>0</v>
      </c>
    </row>
    <row r="11" spans="1:19" s="331" customFormat="1">
      <c r="A11" s="328">
        <v>4</v>
      </c>
      <c r="B11" s="329" t="s">
        <v>222</v>
      </c>
      <c r="C11" s="440">
        <v>0</v>
      </c>
      <c r="D11" s="440">
        <v>0</v>
      </c>
      <c r="E11" s="440">
        <v>0</v>
      </c>
      <c r="F11" s="440">
        <v>0</v>
      </c>
      <c r="G11" s="440">
        <v>0</v>
      </c>
      <c r="H11" s="440">
        <v>0</v>
      </c>
      <c r="I11" s="440">
        <v>0</v>
      </c>
      <c r="J11" s="440">
        <v>0</v>
      </c>
      <c r="K11" s="440">
        <v>0</v>
      </c>
      <c r="L11" s="440">
        <v>0</v>
      </c>
      <c r="M11" s="440">
        <v>0</v>
      </c>
      <c r="N11" s="440">
        <v>0</v>
      </c>
      <c r="O11" s="440">
        <v>0</v>
      </c>
      <c r="P11" s="440">
        <v>0</v>
      </c>
      <c r="Q11" s="440">
        <v>0</v>
      </c>
      <c r="R11" s="441">
        <v>0</v>
      </c>
      <c r="S11" s="330">
        <f t="shared" si="0"/>
        <v>0</v>
      </c>
    </row>
    <row r="12" spans="1:19" s="331" customFormat="1">
      <c r="A12" s="328">
        <v>5</v>
      </c>
      <c r="B12" s="329" t="s">
        <v>223</v>
      </c>
      <c r="C12" s="440">
        <v>0</v>
      </c>
      <c r="D12" s="440">
        <v>0</v>
      </c>
      <c r="E12" s="440">
        <v>0</v>
      </c>
      <c r="F12" s="440">
        <v>0</v>
      </c>
      <c r="G12" s="440">
        <v>0</v>
      </c>
      <c r="H12" s="440">
        <v>0</v>
      </c>
      <c r="I12" s="440">
        <v>0</v>
      </c>
      <c r="J12" s="440">
        <v>0</v>
      </c>
      <c r="K12" s="440">
        <v>0</v>
      </c>
      <c r="L12" s="440">
        <v>0</v>
      </c>
      <c r="M12" s="440">
        <v>0</v>
      </c>
      <c r="N12" s="440">
        <v>0</v>
      </c>
      <c r="O12" s="440">
        <v>0</v>
      </c>
      <c r="P12" s="440">
        <v>0</v>
      </c>
      <c r="Q12" s="440">
        <v>0</v>
      </c>
      <c r="R12" s="441">
        <v>0</v>
      </c>
      <c r="S12" s="330">
        <f t="shared" si="0"/>
        <v>0</v>
      </c>
    </row>
    <row r="13" spans="1:19" s="331" customFormat="1">
      <c r="A13" s="328">
        <v>6</v>
      </c>
      <c r="B13" s="329" t="s">
        <v>224</v>
      </c>
      <c r="C13" s="440">
        <v>87400030.019999996</v>
      </c>
      <c r="D13" s="440">
        <v>0</v>
      </c>
      <c r="E13" s="440">
        <v>74770397.729999989</v>
      </c>
      <c r="F13" s="440">
        <v>0</v>
      </c>
      <c r="G13" s="440">
        <v>0</v>
      </c>
      <c r="H13" s="440">
        <v>0</v>
      </c>
      <c r="I13" s="440">
        <v>763274.87</v>
      </c>
      <c r="J13" s="440">
        <v>0</v>
      </c>
      <c r="K13" s="440">
        <v>0</v>
      </c>
      <c r="L13" s="440">
        <v>0</v>
      </c>
      <c r="M13" s="440">
        <v>6094426.7700000005</v>
      </c>
      <c r="N13" s="440">
        <v>0</v>
      </c>
      <c r="O13" s="440">
        <v>0</v>
      </c>
      <c r="P13" s="440">
        <v>0</v>
      </c>
      <c r="Q13" s="440">
        <v>0</v>
      </c>
      <c r="R13" s="441">
        <v>0</v>
      </c>
      <c r="S13" s="330">
        <f t="shared" si="0"/>
        <v>21430143.750999998</v>
      </c>
    </row>
    <row r="14" spans="1:19" s="331" customFormat="1">
      <c r="A14" s="328">
        <v>7</v>
      </c>
      <c r="B14" s="329" t="s">
        <v>74</v>
      </c>
      <c r="C14" s="440">
        <v>0</v>
      </c>
      <c r="D14" s="440">
        <v>0</v>
      </c>
      <c r="E14" s="440">
        <v>0</v>
      </c>
      <c r="F14" s="440">
        <v>0</v>
      </c>
      <c r="G14" s="440">
        <v>0</v>
      </c>
      <c r="H14" s="440">
        <v>0</v>
      </c>
      <c r="I14" s="440">
        <v>4057298.8672000002</v>
      </c>
      <c r="J14" s="440">
        <v>0</v>
      </c>
      <c r="K14" s="440">
        <v>0</v>
      </c>
      <c r="L14" s="440">
        <v>0</v>
      </c>
      <c r="M14" s="440">
        <v>324808115.12696409</v>
      </c>
      <c r="N14" s="440">
        <v>6060832.8835359998</v>
      </c>
      <c r="O14" s="440">
        <v>0</v>
      </c>
      <c r="P14" s="440">
        <v>0</v>
      </c>
      <c r="Q14" s="440">
        <v>0</v>
      </c>
      <c r="R14" s="441">
        <v>0</v>
      </c>
      <c r="S14" s="330">
        <f t="shared" si="0"/>
        <v>332897597.44410008</v>
      </c>
    </row>
    <row r="15" spans="1:19" s="331" customFormat="1">
      <c r="A15" s="328">
        <v>8</v>
      </c>
      <c r="B15" s="329" t="s">
        <v>75</v>
      </c>
      <c r="C15" s="440">
        <v>0</v>
      </c>
      <c r="D15" s="440">
        <v>0</v>
      </c>
      <c r="E15" s="440">
        <v>0</v>
      </c>
      <c r="F15" s="440">
        <v>0</v>
      </c>
      <c r="G15" s="440">
        <v>0</v>
      </c>
      <c r="H15" s="440">
        <v>0</v>
      </c>
      <c r="I15" s="440">
        <v>0</v>
      </c>
      <c r="J15" s="440">
        <v>0</v>
      </c>
      <c r="K15" s="440">
        <v>562582246.84583306</v>
      </c>
      <c r="L15" s="440">
        <v>13281742.744999908</v>
      </c>
      <c r="M15" s="440">
        <v>0</v>
      </c>
      <c r="N15" s="440">
        <v>0</v>
      </c>
      <c r="O15" s="440">
        <v>0</v>
      </c>
      <c r="P15" s="440">
        <v>0</v>
      </c>
      <c r="Q15" s="440">
        <v>0</v>
      </c>
      <c r="R15" s="441">
        <v>0</v>
      </c>
      <c r="S15" s="330">
        <f t="shared" si="0"/>
        <v>431897992.19312471</v>
      </c>
    </row>
    <row r="16" spans="1:19" s="331" customFormat="1">
      <c r="A16" s="328">
        <v>9</v>
      </c>
      <c r="B16" s="329" t="s">
        <v>76</v>
      </c>
      <c r="C16" s="440">
        <v>0</v>
      </c>
      <c r="D16" s="440">
        <v>0</v>
      </c>
      <c r="E16" s="440">
        <v>0</v>
      </c>
      <c r="F16" s="440">
        <v>0</v>
      </c>
      <c r="G16" s="440">
        <v>38478829.368105575</v>
      </c>
      <c r="H16" s="440">
        <v>0</v>
      </c>
      <c r="I16" s="440">
        <v>0</v>
      </c>
      <c r="J16" s="440">
        <v>0</v>
      </c>
      <c r="K16" s="440">
        <v>0</v>
      </c>
      <c r="L16" s="440">
        <v>0</v>
      </c>
      <c r="M16" s="440">
        <v>0</v>
      </c>
      <c r="N16" s="440">
        <v>0</v>
      </c>
      <c r="O16" s="440">
        <v>0</v>
      </c>
      <c r="P16" s="440">
        <v>0</v>
      </c>
      <c r="Q16" s="440">
        <v>0</v>
      </c>
      <c r="R16" s="441">
        <v>0</v>
      </c>
      <c r="S16" s="330">
        <f t="shared" si="0"/>
        <v>13467590.278836951</v>
      </c>
    </row>
    <row r="17" spans="1:19" s="331" customFormat="1">
      <c r="A17" s="328">
        <v>10</v>
      </c>
      <c r="B17" s="329" t="s">
        <v>70</v>
      </c>
      <c r="C17" s="440">
        <v>0</v>
      </c>
      <c r="D17" s="440">
        <v>0</v>
      </c>
      <c r="E17" s="440">
        <v>0</v>
      </c>
      <c r="F17" s="440">
        <v>0</v>
      </c>
      <c r="G17" s="440">
        <v>0</v>
      </c>
      <c r="H17" s="440">
        <v>0</v>
      </c>
      <c r="I17" s="440">
        <v>189225.47200000001</v>
      </c>
      <c r="J17" s="440">
        <v>0</v>
      </c>
      <c r="K17" s="440">
        <v>0</v>
      </c>
      <c r="L17" s="440">
        <v>0</v>
      </c>
      <c r="M17" s="440">
        <v>3896031.86100729</v>
      </c>
      <c r="N17" s="440">
        <v>0</v>
      </c>
      <c r="O17" s="440">
        <v>903573.35</v>
      </c>
      <c r="P17" s="440">
        <v>0</v>
      </c>
      <c r="Q17" s="440">
        <v>0</v>
      </c>
      <c r="R17" s="441">
        <v>0</v>
      </c>
      <c r="S17" s="330">
        <f t="shared" si="0"/>
        <v>5346004.6220072899</v>
      </c>
    </row>
    <row r="18" spans="1:19" s="331" customFormat="1">
      <c r="A18" s="328">
        <v>11</v>
      </c>
      <c r="B18" s="329" t="s">
        <v>71</v>
      </c>
      <c r="C18" s="440">
        <v>0</v>
      </c>
      <c r="D18" s="440">
        <v>0</v>
      </c>
      <c r="E18" s="440">
        <v>0</v>
      </c>
      <c r="F18" s="440">
        <v>0</v>
      </c>
      <c r="G18" s="440">
        <v>0</v>
      </c>
      <c r="H18" s="440">
        <v>0</v>
      </c>
      <c r="I18" s="440">
        <v>0</v>
      </c>
      <c r="J18" s="440">
        <v>0</v>
      </c>
      <c r="K18" s="440">
        <v>0</v>
      </c>
      <c r="L18" s="440">
        <v>0</v>
      </c>
      <c r="M18" s="440">
        <v>18690090.983668707</v>
      </c>
      <c r="N18" s="440">
        <v>0</v>
      </c>
      <c r="O18" s="440">
        <v>84455452.430000007</v>
      </c>
      <c r="P18" s="440">
        <v>0</v>
      </c>
      <c r="Q18" s="440">
        <v>1736605</v>
      </c>
      <c r="R18" s="441">
        <v>0</v>
      </c>
      <c r="S18" s="330">
        <f t="shared" si="0"/>
        <v>149714782.12866873</v>
      </c>
    </row>
    <row r="19" spans="1:19" s="331" customFormat="1">
      <c r="A19" s="328">
        <v>12</v>
      </c>
      <c r="B19" s="329" t="s">
        <v>72</v>
      </c>
      <c r="C19" s="440">
        <v>0</v>
      </c>
      <c r="D19" s="440">
        <v>0</v>
      </c>
      <c r="E19" s="440">
        <v>0</v>
      </c>
      <c r="F19" s="440">
        <v>0</v>
      </c>
      <c r="G19" s="440">
        <v>0</v>
      </c>
      <c r="H19" s="440">
        <v>0</v>
      </c>
      <c r="I19" s="440">
        <v>0</v>
      </c>
      <c r="J19" s="440">
        <v>0</v>
      </c>
      <c r="K19" s="440">
        <v>0</v>
      </c>
      <c r="L19" s="440">
        <v>0</v>
      </c>
      <c r="M19" s="440">
        <v>0</v>
      </c>
      <c r="N19" s="440">
        <v>0</v>
      </c>
      <c r="O19" s="440">
        <v>0</v>
      </c>
      <c r="P19" s="440">
        <v>0</v>
      </c>
      <c r="Q19" s="440">
        <v>0</v>
      </c>
      <c r="R19" s="441">
        <v>0</v>
      </c>
      <c r="S19" s="330">
        <f t="shared" si="0"/>
        <v>0</v>
      </c>
    </row>
    <row r="20" spans="1:19" s="331" customFormat="1">
      <c r="A20" s="328">
        <v>13</v>
      </c>
      <c r="B20" s="329" t="s">
        <v>73</v>
      </c>
      <c r="C20" s="440">
        <v>0</v>
      </c>
      <c r="D20" s="440">
        <v>0</v>
      </c>
      <c r="E20" s="440">
        <v>0</v>
      </c>
      <c r="F20" s="440">
        <v>0</v>
      </c>
      <c r="G20" s="440">
        <v>0</v>
      </c>
      <c r="H20" s="440">
        <v>0</v>
      </c>
      <c r="I20" s="440">
        <v>0</v>
      </c>
      <c r="J20" s="440">
        <v>0</v>
      </c>
      <c r="K20" s="440">
        <v>0</v>
      </c>
      <c r="L20" s="440">
        <v>0</v>
      </c>
      <c r="M20" s="440">
        <v>0</v>
      </c>
      <c r="N20" s="440">
        <v>0</v>
      </c>
      <c r="O20" s="440">
        <v>0</v>
      </c>
      <c r="P20" s="440">
        <v>0</v>
      </c>
      <c r="Q20" s="440">
        <v>0</v>
      </c>
      <c r="R20" s="441">
        <v>0</v>
      </c>
      <c r="S20" s="330">
        <f t="shared" si="0"/>
        <v>0</v>
      </c>
    </row>
    <row r="21" spans="1:19" s="331" customFormat="1">
      <c r="A21" s="328">
        <v>14</v>
      </c>
      <c r="B21" s="329" t="s">
        <v>252</v>
      </c>
      <c r="C21" s="440">
        <v>190253755.92900005</v>
      </c>
      <c r="D21" s="440">
        <v>0</v>
      </c>
      <c r="E21" s="440">
        <v>1525628.645</v>
      </c>
      <c r="F21" s="440">
        <v>0</v>
      </c>
      <c r="G21" s="440">
        <v>0</v>
      </c>
      <c r="H21" s="440">
        <v>0</v>
      </c>
      <c r="I21" s="440">
        <v>0</v>
      </c>
      <c r="J21" s="440">
        <v>0</v>
      </c>
      <c r="K21" s="440">
        <v>0</v>
      </c>
      <c r="L21" s="440">
        <v>0</v>
      </c>
      <c r="M21" s="440">
        <v>138366827.11999997</v>
      </c>
      <c r="N21" s="440">
        <v>0</v>
      </c>
      <c r="O21" s="440">
        <v>0</v>
      </c>
      <c r="P21" s="440">
        <v>0</v>
      </c>
      <c r="Q21" s="440">
        <v>0</v>
      </c>
      <c r="R21" s="441">
        <v>0</v>
      </c>
      <c r="S21" s="330">
        <f t="shared" si="0"/>
        <v>138671952.84899998</v>
      </c>
    </row>
    <row r="22" spans="1:19" ht="13.5" thickBot="1">
      <c r="A22" s="332"/>
      <c r="B22" s="333" t="s">
        <v>69</v>
      </c>
      <c r="C22" s="442">
        <f>SUM(C8:C21)</f>
        <v>560678961.64900005</v>
      </c>
      <c r="D22" s="442">
        <f t="shared" ref="D22:S22" si="1">SUM(D8:D21)</f>
        <v>0</v>
      </c>
      <c r="E22" s="442">
        <f t="shared" si="1"/>
        <v>76296026.374999985</v>
      </c>
      <c r="F22" s="442">
        <f t="shared" si="1"/>
        <v>0</v>
      </c>
      <c r="G22" s="442">
        <f t="shared" si="1"/>
        <v>38478829.368105575</v>
      </c>
      <c r="H22" s="442">
        <f t="shared" si="1"/>
        <v>0</v>
      </c>
      <c r="I22" s="442">
        <f t="shared" si="1"/>
        <v>5009799.2092000004</v>
      </c>
      <c r="J22" s="442">
        <f t="shared" si="1"/>
        <v>0</v>
      </c>
      <c r="K22" s="442">
        <f t="shared" si="1"/>
        <v>562582246.84583306</v>
      </c>
      <c r="L22" s="442">
        <f t="shared" si="1"/>
        <v>13281742.744999908</v>
      </c>
      <c r="M22" s="442">
        <f t="shared" si="1"/>
        <v>580732318.82363999</v>
      </c>
      <c r="N22" s="442">
        <f t="shared" si="1"/>
        <v>6060832.8835359998</v>
      </c>
      <c r="O22" s="442">
        <f t="shared" si="1"/>
        <v>85359025.780000001</v>
      </c>
      <c r="P22" s="442">
        <f t="shared" si="1"/>
        <v>0</v>
      </c>
      <c r="Q22" s="442">
        <f t="shared" si="1"/>
        <v>1736605</v>
      </c>
      <c r="R22" s="442">
        <f t="shared" si="1"/>
        <v>0</v>
      </c>
      <c r="S22" s="443">
        <f t="shared" si="1"/>
        <v>1182302890.2287376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zoomScaleSheetLayoutView="100" workbookViewId="0">
      <pane xSplit="2" ySplit="6" topLeftCell="P7" activePane="bottomRight" state="frozen"/>
      <selection activeCell="C12" sqref="C12"/>
      <selection pane="topRight" activeCell="C12" sqref="C12"/>
      <selection pane="bottomLeft" activeCell="C12" sqref="C12"/>
      <selection pane="bottomRight" activeCell="U27" sqref="U27"/>
    </sheetView>
  </sheetViews>
  <sheetFormatPr defaultColWidth="9.140625" defaultRowHeight="12.75"/>
  <cols>
    <col min="1" max="1" width="10.5703125" style="63" bestFit="1" customWidth="1"/>
    <col min="2" max="2" width="78.140625" style="63" customWidth="1"/>
    <col min="3" max="3" width="18.28515625" style="63" customWidth="1"/>
    <col min="4" max="4" width="16.140625" style="63" customWidth="1"/>
    <col min="5" max="5" width="25.140625" style="63" customWidth="1"/>
    <col min="6" max="6" width="22" style="63" customWidth="1"/>
    <col min="7" max="7" width="22.28515625" style="63" customWidth="1"/>
    <col min="8" max="8" width="20.85546875" style="63" customWidth="1"/>
    <col min="9" max="9" width="18" style="63" customWidth="1"/>
    <col min="10" max="10" width="16" style="63" customWidth="1"/>
    <col min="11" max="11" width="14.5703125" style="63" customWidth="1"/>
    <col min="12" max="12" width="13.85546875" style="63" customWidth="1"/>
    <col min="13" max="13" width="17.140625" style="63" customWidth="1"/>
    <col min="14" max="14" width="18.28515625" style="63" customWidth="1"/>
    <col min="15" max="16" width="16.42578125" style="63" customWidth="1"/>
    <col min="17" max="17" width="17.42578125" style="63" customWidth="1"/>
    <col min="18" max="18" width="16" style="63" customWidth="1"/>
    <col min="19" max="19" width="24.28515625" style="63" customWidth="1"/>
    <col min="20" max="20" width="14.140625" style="63" customWidth="1"/>
    <col min="21" max="21" width="15.85546875" style="63" customWidth="1"/>
    <col min="22" max="22" width="17" style="63" customWidth="1"/>
    <col min="23" max="16384" width="9.140625" style="131"/>
  </cols>
  <sheetData>
    <row r="1" spans="1:22">
      <c r="A1" s="63" t="s">
        <v>191</v>
      </c>
      <c r="B1" s="63" t="str">
        <f>Info!C2</f>
        <v>სს ”ლიბერთი ბანკი”</v>
      </c>
    </row>
    <row r="2" spans="1:22">
      <c r="A2" s="63" t="s">
        <v>192</v>
      </c>
      <c r="B2" s="64">
        <f>'1. key ratios'!B2</f>
        <v>43555</v>
      </c>
    </row>
    <row r="4" spans="1:22" ht="26.25" thickBot="1">
      <c r="A4" s="63" t="s">
        <v>343</v>
      </c>
      <c r="B4" s="334" t="s">
        <v>366</v>
      </c>
      <c r="V4" s="217" t="s">
        <v>95</v>
      </c>
    </row>
    <row r="5" spans="1:22">
      <c r="A5" s="335"/>
      <c r="B5" s="336"/>
      <c r="C5" s="531" t="s">
        <v>201</v>
      </c>
      <c r="D5" s="532"/>
      <c r="E5" s="532"/>
      <c r="F5" s="532"/>
      <c r="G5" s="532"/>
      <c r="H5" s="532"/>
      <c r="I5" s="532"/>
      <c r="J5" s="532"/>
      <c r="K5" s="532"/>
      <c r="L5" s="533"/>
      <c r="M5" s="531" t="s">
        <v>202</v>
      </c>
      <c r="N5" s="532"/>
      <c r="O5" s="532"/>
      <c r="P5" s="532"/>
      <c r="Q5" s="532"/>
      <c r="R5" s="532"/>
      <c r="S5" s="533"/>
      <c r="T5" s="536" t="s">
        <v>364</v>
      </c>
      <c r="U5" s="536" t="s">
        <v>363</v>
      </c>
      <c r="V5" s="534" t="s">
        <v>203</v>
      </c>
    </row>
    <row r="6" spans="1:22" s="277" customFormat="1" ht="180" customHeight="1">
      <c r="A6" s="267"/>
      <c r="B6" s="337"/>
      <c r="C6" s="338" t="s">
        <v>204</v>
      </c>
      <c r="D6" s="339" t="s">
        <v>205</v>
      </c>
      <c r="E6" s="340" t="s">
        <v>206</v>
      </c>
      <c r="F6" s="341" t="s">
        <v>358</v>
      </c>
      <c r="G6" s="339" t="s">
        <v>207</v>
      </c>
      <c r="H6" s="339" t="s">
        <v>208</v>
      </c>
      <c r="I6" s="339" t="s">
        <v>209</v>
      </c>
      <c r="J6" s="339" t="s">
        <v>251</v>
      </c>
      <c r="K6" s="339" t="s">
        <v>210</v>
      </c>
      <c r="L6" s="342" t="s">
        <v>211</v>
      </c>
      <c r="M6" s="338" t="s">
        <v>212</v>
      </c>
      <c r="N6" s="339" t="s">
        <v>213</v>
      </c>
      <c r="O6" s="339" t="s">
        <v>214</v>
      </c>
      <c r="P6" s="339" t="s">
        <v>215</v>
      </c>
      <c r="Q6" s="339" t="s">
        <v>216</v>
      </c>
      <c r="R6" s="339" t="s">
        <v>217</v>
      </c>
      <c r="S6" s="342" t="s">
        <v>218</v>
      </c>
      <c r="T6" s="537"/>
      <c r="U6" s="537"/>
      <c r="V6" s="535"/>
    </row>
    <row r="7" spans="1:22" s="331" customFormat="1">
      <c r="A7" s="343">
        <v>1</v>
      </c>
      <c r="B7" s="344" t="s">
        <v>219</v>
      </c>
      <c r="C7" s="444">
        <v>0</v>
      </c>
      <c r="D7" s="440">
        <v>0</v>
      </c>
      <c r="E7" s="440">
        <v>0</v>
      </c>
      <c r="F7" s="440">
        <v>0</v>
      </c>
      <c r="G7" s="440">
        <v>0</v>
      </c>
      <c r="H7" s="440">
        <v>0</v>
      </c>
      <c r="I7" s="440">
        <v>0</v>
      </c>
      <c r="J7" s="440">
        <v>0</v>
      </c>
      <c r="K7" s="440">
        <v>0</v>
      </c>
      <c r="L7" s="445">
        <v>0</v>
      </c>
      <c r="M7" s="444">
        <v>0</v>
      </c>
      <c r="N7" s="440">
        <v>0</v>
      </c>
      <c r="O7" s="440">
        <v>0</v>
      </c>
      <c r="P7" s="440">
        <v>0</v>
      </c>
      <c r="Q7" s="440">
        <v>0</v>
      </c>
      <c r="R7" s="440">
        <v>0</v>
      </c>
      <c r="S7" s="445">
        <v>0</v>
      </c>
      <c r="T7" s="446">
        <v>0</v>
      </c>
      <c r="U7" s="447">
        <v>0</v>
      </c>
      <c r="V7" s="450">
        <f>SUM(C7:S7)</f>
        <v>0</v>
      </c>
    </row>
    <row r="8" spans="1:22" s="331" customFormat="1">
      <c r="A8" s="343">
        <v>2</v>
      </c>
      <c r="B8" s="344" t="s">
        <v>220</v>
      </c>
      <c r="C8" s="444">
        <v>0</v>
      </c>
      <c r="D8" s="440">
        <v>0</v>
      </c>
      <c r="E8" s="440">
        <v>0</v>
      </c>
      <c r="F8" s="440">
        <v>0</v>
      </c>
      <c r="G8" s="440">
        <v>0</v>
      </c>
      <c r="H8" s="440">
        <v>0</v>
      </c>
      <c r="I8" s="440">
        <v>0</v>
      </c>
      <c r="J8" s="440">
        <v>0</v>
      </c>
      <c r="K8" s="440">
        <v>0</v>
      </c>
      <c r="L8" s="445">
        <v>0</v>
      </c>
      <c r="M8" s="444">
        <v>0</v>
      </c>
      <c r="N8" s="440">
        <v>0</v>
      </c>
      <c r="O8" s="440">
        <v>0</v>
      </c>
      <c r="P8" s="440">
        <v>0</v>
      </c>
      <c r="Q8" s="440">
        <v>0</v>
      </c>
      <c r="R8" s="440">
        <v>0</v>
      </c>
      <c r="S8" s="445">
        <v>0</v>
      </c>
      <c r="T8" s="447">
        <v>0</v>
      </c>
      <c r="U8" s="447">
        <v>0</v>
      </c>
      <c r="V8" s="450">
        <f t="shared" ref="V8:V20" si="0">SUM(C8:S8)</f>
        <v>0</v>
      </c>
    </row>
    <row r="9" spans="1:22" s="331" customFormat="1">
      <c r="A9" s="343">
        <v>3</v>
      </c>
      <c r="B9" s="344" t="s">
        <v>221</v>
      </c>
      <c r="C9" s="444">
        <v>0</v>
      </c>
      <c r="D9" s="440">
        <v>0</v>
      </c>
      <c r="E9" s="440">
        <v>0</v>
      </c>
      <c r="F9" s="440">
        <v>0</v>
      </c>
      <c r="G9" s="440">
        <v>0</v>
      </c>
      <c r="H9" s="440">
        <v>0</v>
      </c>
      <c r="I9" s="440">
        <v>0</v>
      </c>
      <c r="J9" s="440">
        <v>0</v>
      </c>
      <c r="K9" s="440">
        <v>0</v>
      </c>
      <c r="L9" s="445">
        <v>0</v>
      </c>
      <c r="M9" s="444">
        <v>0</v>
      </c>
      <c r="N9" s="440">
        <v>0</v>
      </c>
      <c r="O9" s="440">
        <v>0</v>
      </c>
      <c r="P9" s="440">
        <v>0</v>
      </c>
      <c r="Q9" s="440">
        <v>0</v>
      </c>
      <c r="R9" s="440">
        <v>0</v>
      </c>
      <c r="S9" s="445">
        <v>0</v>
      </c>
      <c r="T9" s="447">
        <v>0</v>
      </c>
      <c r="U9" s="447">
        <v>0</v>
      </c>
      <c r="V9" s="450">
        <f>SUM(C9:S9)</f>
        <v>0</v>
      </c>
    </row>
    <row r="10" spans="1:22" s="331" customFormat="1">
      <c r="A10" s="343">
        <v>4</v>
      </c>
      <c r="B10" s="344" t="s">
        <v>222</v>
      </c>
      <c r="C10" s="444">
        <v>0</v>
      </c>
      <c r="D10" s="440">
        <v>0</v>
      </c>
      <c r="E10" s="440">
        <v>0</v>
      </c>
      <c r="F10" s="440">
        <v>0</v>
      </c>
      <c r="G10" s="440">
        <v>0</v>
      </c>
      <c r="H10" s="440">
        <v>0</v>
      </c>
      <c r="I10" s="440">
        <v>0</v>
      </c>
      <c r="J10" s="440">
        <v>0</v>
      </c>
      <c r="K10" s="440">
        <v>0</v>
      </c>
      <c r="L10" s="445">
        <v>0</v>
      </c>
      <c r="M10" s="444">
        <v>0</v>
      </c>
      <c r="N10" s="440">
        <v>0</v>
      </c>
      <c r="O10" s="440">
        <v>0</v>
      </c>
      <c r="P10" s="440">
        <v>0</v>
      </c>
      <c r="Q10" s="440">
        <v>0</v>
      </c>
      <c r="R10" s="440">
        <v>0</v>
      </c>
      <c r="S10" s="445">
        <v>0</v>
      </c>
      <c r="T10" s="447">
        <v>0</v>
      </c>
      <c r="U10" s="447">
        <v>0</v>
      </c>
      <c r="V10" s="450">
        <f t="shared" si="0"/>
        <v>0</v>
      </c>
    </row>
    <row r="11" spans="1:22" s="331" customFormat="1">
      <c r="A11" s="343">
        <v>5</v>
      </c>
      <c r="B11" s="344" t="s">
        <v>223</v>
      </c>
      <c r="C11" s="444">
        <v>0</v>
      </c>
      <c r="D11" s="440">
        <v>0</v>
      </c>
      <c r="E11" s="440">
        <v>0</v>
      </c>
      <c r="F11" s="440">
        <v>0</v>
      </c>
      <c r="G11" s="440">
        <v>0</v>
      </c>
      <c r="H11" s="440">
        <v>0</v>
      </c>
      <c r="I11" s="440">
        <v>0</v>
      </c>
      <c r="J11" s="440">
        <v>0</v>
      </c>
      <c r="K11" s="440">
        <v>0</v>
      </c>
      <c r="L11" s="445">
        <v>0</v>
      </c>
      <c r="M11" s="444">
        <v>0</v>
      </c>
      <c r="N11" s="440">
        <v>0</v>
      </c>
      <c r="O11" s="440">
        <v>0</v>
      </c>
      <c r="P11" s="440">
        <v>0</v>
      </c>
      <c r="Q11" s="440">
        <v>0</v>
      </c>
      <c r="R11" s="440">
        <v>0</v>
      </c>
      <c r="S11" s="445">
        <v>0</v>
      </c>
      <c r="T11" s="447">
        <v>0</v>
      </c>
      <c r="U11" s="447">
        <v>0</v>
      </c>
      <c r="V11" s="450">
        <f t="shared" si="0"/>
        <v>0</v>
      </c>
    </row>
    <row r="12" spans="1:22" s="331" customFormat="1">
      <c r="A12" s="343">
        <v>6</v>
      </c>
      <c r="B12" s="344" t="s">
        <v>224</v>
      </c>
      <c r="C12" s="444">
        <v>0</v>
      </c>
      <c r="D12" s="440">
        <v>0</v>
      </c>
      <c r="E12" s="440">
        <v>0</v>
      </c>
      <c r="F12" s="440">
        <v>0</v>
      </c>
      <c r="G12" s="440">
        <v>0</v>
      </c>
      <c r="H12" s="440">
        <v>0</v>
      </c>
      <c r="I12" s="440">
        <v>0</v>
      </c>
      <c r="J12" s="440">
        <v>0</v>
      </c>
      <c r="K12" s="440">
        <v>0</v>
      </c>
      <c r="L12" s="445">
        <v>0</v>
      </c>
      <c r="M12" s="444">
        <v>0</v>
      </c>
      <c r="N12" s="440">
        <v>0</v>
      </c>
      <c r="O12" s="440">
        <v>0</v>
      </c>
      <c r="P12" s="440">
        <v>0</v>
      </c>
      <c r="Q12" s="440">
        <v>0</v>
      </c>
      <c r="R12" s="440">
        <v>0</v>
      </c>
      <c r="S12" s="445">
        <v>0</v>
      </c>
      <c r="T12" s="447">
        <v>0</v>
      </c>
      <c r="U12" s="447">
        <v>0</v>
      </c>
      <c r="V12" s="450">
        <f t="shared" si="0"/>
        <v>0</v>
      </c>
    </row>
    <row r="13" spans="1:22" s="331" customFormat="1">
      <c r="A13" s="343">
        <v>7</v>
      </c>
      <c r="B13" s="344" t="s">
        <v>74</v>
      </c>
      <c r="C13" s="444">
        <v>0</v>
      </c>
      <c r="D13" s="440">
        <v>15798244.823704766</v>
      </c>
      <c r="E13" s="440">
        <v>0</v>
      </c>
      <c r="F13" s="440">
        <v>0</v>
      </c>
      <c r="G13" s="440">
        <v>0</v>
      </c>
      <c r="H13" s="440">
        <v>0</v>
      </c>
      <c r="I13" s="440">
        <v>0</v>
      </c>
      <c r="J13" s="440">
        <v>0</v>
      </c>
      <c r="K13" s="440">
        <v>0</v>
      </c>
      <c r="L13" s="445">
        <v>0</v>
      </c>
      <c r="M13" s="444">
        <v>0</v>
      </c>
      <c r="N13" s="440">
        <v>0</v>
      </c>
      <c r="O13" s="440">
        <v>0</v>
      </c>
      <c r="P13" s="440">
        <v>0</v>
      </c>
      <c r="Q13" s="440">
        <v>0</v>
      </c>
      <c r="R13" s="440">
        <v>0</v>
      </c>
      <c r="S13" s="445">
        <v>0</v>
      </c>
      <c r="T13" s="447">
        <v>13291154.198168766</v>
      </c>
      <c r="U13" s="447">
        <v>2507090.6255360004</v>
      </c>
      <c r="V13" s="450">
        <f t="shared" si="0"/>
        <v>15798244.823704766</v>
      </c>
    </row>
    <row r="14" spans="1:22" s="331" customFormat="1">
      <c r="A14" s="343">
        <v>8</v>
      </c>
      <c r="B14" s="344" t="s">
        <v>75</v>
      </c>
      <c r="C14" s="444">
        <v>0</v>
      </c>
      <c r="D14" s="440">
        <v>1838985.1575</v>
      </c>
      <c r="E14" s="440">
        <v>0</v>
      </c>
      <c r="F14" s="440">
        <v>0</v>
      </c>
      <c r="G14" s="440">
        <v>0</v>
      </c>
      <c r="H14" s="440">
        <v>0</v>
      </c>
      <c r="I14" s="440">
        <v>0</v>
      </c>
      <c r="J14" s="440">
        <v>0</v>
      </c>
      <c r="K14" s="440">
        <v>0</v>
      </c>
      <c r="L14" s="445">
        <v>0</v>
      </c>
      <c r="M14" s="444">
        <v>0</v>
      </c>
      <c r="N14" s="440">
        <v>0</v>
      </c>
      <c r="O14" s="440">
        <v>0</v>
      </c>
      <c r="P14" s="440">
        <v>0</v>
      </c>
      <c r="Q14" s="440">
        <v>0</v>
      </c>
      <c r="R14" s="440">
        <v>0</v>
      </c>
      <c r="S14" s="445">
        <v>0</v>
      </c>
      <c r="T14" s="447">
        <v>1838985.1575</v>
      </c>
      <c r="U14" s="447">
        <v>0</v>
      </c>
      <c r="V14" s="450">
        <f t="shared" si="0"/>
        <v>1838985.1575</v>
      </c>
    </row>
    <row r="15" spans="1:22" s="331" customFormat="1">
      <c r="A15" s="343">
        <v>9</v>
      </c>
      <c r="B15" s="344" t="s">
        <v>76</v>
      </c>
      <c r="C15" s="444">
        <v>0</v>
      </c>
      <c r="D15" s="440">
        <v>0</v>
      </c>
      <c r="E15" s="440">
        <v>0</v>
      </c>
      <c r="F15" s="440">
        <v>0</v>
      </c>
      <c r="G15" s="440">
        <v>0</v>
      </c>
      <c r="H15" s="440">
        <v>0</v>
      </c>
      <c r="I15" s="440">
        <v>0</v>
      </c>
      <c r="J15" s="440">
        <v>0</v>
      </c>
      <c r="K15" s="440">
        <v>0</v>
      </c>
      <c r="L15" s="445">
        <v>0</v>
      </c>
      <c r="M15" s="444">
        <v>0</v>
      </c>
      <c r="N15" s="440">
        <v>0</v>
      </c>
      <c r="O15" s="440">
        <v>0</v>
      </c>
      <c r="P15" s="440">
        <v>0</v>
      </c>
      <c r="Q15" s="440">
        <v>0</v>
      </c>
      <c r="R15" s="440">
        <v>0</v>
      </c>
      <c r="S15" s="445">
        <v>0</v>
      </c>
      <c r="T15" s="447">
        <v>0</v>
      </c>
      <c r="U15" s="447">
        <v>0</v>
      </c>
      <c r="V15" s="450">
        <f t="shared" si="0"/>
        <v>0</v>
      </c>
    </row>
    <row r="16" spans="1:22" s="331" customFormat="1">
      <c r="A16" s="343">
        <v>10</v>
      </c>
      <c r="B16" s="344" t="s">
        <v>70</v>
      </c>
      <c r="C16" s="444">
        <v>0</v>
      </c>
      <c r="D16" s="440">
        <v>0</v>
      </c>
      <c r="E16" s="440">
        <v>0</v>
      </c>
      <c r="F16" s="440">
        <v>0</v>
      </c>
      <c r="G16" s="440">
        <v>0</v>
      </c>
      <c r="H16" s="440">
        <v>0</v>
      </c>
      <c r="I16" s="440">
        <v>0</v>
      </c>
      <c r="J16" s="440">
        <v>0</v>
      </c>
      <c r="K16" s="440">
        <v>0</v>
      </c>
      <c r="L16" s="445">
        <v>0</v>
      </c>
      <c r="M16" s="444">
        <v>0</v>
      </c>
      <c r="N16" s="440">
        <v>0</v>
      </c>
      <c r="O16" s="440">
        <v>0</v>
      </c>
      <c r="P16" s="440">
        <v>0</v>
      </c>
      <c r="Q16" s="440">
        <v>0</v>
      </c>
      <c r="R16" s="440">
        <v>0</v>
      </c>
      <c r="S16" s="445">
        <v>0</v>
      </c>
      <c r="T16" s="447">
        <v>0</v>
      </c>
      <c r="U16" s="447">
        <v>0</v>
      </c>
      <c r="V16" s="450">
        <f t="shared" si="0"/>
        <v>0</v>
      </c>
    </row>
    <row r="17" spans="1:22" s="331" customFormat="1">
      <c r="A17" s="343">
        <v>11</v>
      </c>
      <c r="B17" s="344" t="s">
        <v>71</v>
      </c>
      <c r="C17" s="444">
        <v>0</v>
      </c>
      <c r="D17" s="440">
        <v>389570.08500000002</v>
      </c>
      <c r="E17" s="440">
        <v>0</v>
      </c>
      <c r="F17" s="440">
        <v>0</v>
      </c>
      <c r="G17" s="440">
        <v>0</v>
      </c>
      <c r="H17" s="440">
        <v>0</v>
      </c>
      <c r="I17" s="440">
        <v>0</v>
      </c>
      <c r="J17" s="440">
        <v>0</v>
      </c>
      <c r="K17" s="440">
        <v>0</v>
      </c>
      <c r="L17" s="445">
        <v>0</v>
      </c>
      <c r="M17" s="444">
        <v>0</v>
      </c>
      <c r="N17" s="440">
        <v>0</v>
      </c>
      <c r="O17" s="440">
        <v>0</v>
      </c>
      <c r="P17" s="440">
        <v>0</v>
      </c>
      <c r="Q17" s="440">
        <v>0</v>
      </c>
      <c r="R17" s="440">
        <v>0</v>
      </c>
      <c r="S17" s="445">
        <v>0</v>
      </c>
      <c r="T17" s="447">
        <v>389570.08500000002</v>
      </c>
      <c r="U17" s="447">
        <v>0</v>
      </c>
      <c r="V17" s="450">
        <f t="shared" si="0"/>
        <v>389570.08500000002</v>
      </c>
    </row>
    <row r="18" spans="1:22" s="331" customFormat="1">
      <c r="A18" s="343">
        <v>12</v>
      </c>
      <c r="B18" s="344" t="s">
        <v>72</v>
      </c>
      <c r="C18" s="444">
        <v>0</v>
      </c>
      <c r="D18" s="440">
        <v>0</v>
      </c>
      <c r="E18" s="440">
        <v>0</v>
      </c>
      <c r="F18" s="440">
        <v>0</v>
      </c>
      <c r="G18" s="440">
        <v>0</v>
      </c>
      <c r="H18" s="440">
        <v>0</v>
      </c>
      <c r="I18" s="440">
        <v>0</v>
      </c>
      <c r="J18" s="440">
        <v>0</v>
      </c>
      <c r="K18" s="440">
        <v>0</v>
      </c>
      <c r="L18" s="445">
        <v>0</v>
      </c>
      <c r="M18" s="444">
        <v>0</v>
      </c>
      <c r="N18" s="440">
        <v>0</v>
      </c>
      <c r="O18" s="440">
        <v>0</v>
      </c>
      <c r="P18" s="440">
        <v>0</v>
      </c>
      <c r="Q18" s="440">
        <v>0</v>
      </c>
      <c r="R18" s="440">
        <v>0</v>
      </c>
      <c r="S18" s="445">
        <v>0</v>
      </c>
      <c r="T18" s="447">
        <v>0</v>
      </c>
      <c r="U18" s="447">
        <v>0</v>
      </c>
      <c r="V18" s="450">
        <f t="shared" si="0"/>
        <v>0</v>
      </c>
    </row>
    <row r="19" spans="1:22" s="331" customFormat="1">
      <c r="A19" s="343">
        <v>13</v>
      </c>
      <c r="B19" s="344" t="s">
        <v>73</v>
      </c>
      <c r="C19" s="444">
        <v>0</v>
      </c>
      <c r="D19" s="440">
        <v>0</v>
      </c>
      <c r="E19" s="440">
        <v>0</v>
      </c>
      <c r="F19" s="440">
        <v>0</v>
      </c>
      <c r="G19" s="440">
        <v>0</v>
      </c>
      <c r="H19" s="440">
        <v>0</v>
      </c>
      <c r="I19" s="440">
        <v>0</v>
      </c>
      <c r="J19" s="440">
        <v>0</v>
      </c>
      <c r="K19" s="440">
        <v>0</v>
      </c>
      <c r="L19" s="445">
        <v>0</v>
      </c>
      <c r="M19" s="444">
        <v>0</v>
      </c>
      <c r="N19" s="440">
        <v>0</v>
      </c>
      <c r="O19" s="440">
        <v>0</v>
      </c>
      <c r="P19" s="440">
        <v>0</v>
      </c>
      <c r="Q19" s="440">
        <v>0</v>
      </c>
      <c r="R19" s="440">
        <v>0</v>
      </c>
      <c r="S19" s="445">
        <v>0</v>
      </c>
      <c r="T19" s="447">
        <v>0</v>
      </c>
      <c r="U19" s="447">
        <v>0</v>
      </c>
      <c r="V19" s="450">
        <f t="shared" si="0"/>
        <v>0</v>
      </c>
    </row>
    <row r="20" spans="1:22" s="331" customFormat="1">
      <c r="A20" s="343">
        <v>14</v>
      </c>
      <c r="B20" s="344" t="s">
        <v>252</v>
      </c>
      <c r="C20" s="444">
        <v>0</v>
      </c>
      <c r="D20" s="440">
        <v>0</v>
      </c>
      <c r="E20" s="440">
        <v>0</v>
      </c>
      <c r="F20" s="440">
        <v>0</v>
      </c>
      <c r="G20" s="440">
        <v>0</v>
      </c>
      <c r="H20" s="440">
        <v>0</v>
      </c>
      <c r="I20" s="440">
        <v>0</v>
      </c>
      <c r="J20" s="440">
        <v>0</v>
      </c>
      <c r="K20" s="440">
        <v>0</v>
      </c>
      <c r="L20" s="445">
        <v>0</v>
      </c>
      <c r="M20" s="444">
        <v>0</v>
      </c>
      <c r="N20" s="440">
        <v>0</v>
      </c>
      <c r="O20" s="440">
        <v>0</v>
      </c>
      <c r="P20" s="440">
        <v>0</v>
      </c>
      <c r="Q20" s="440">
        <v>0</v>
      </c>
      <c r="R20" s="440">
        <v>0</v>
      </c>
      <c r="S20" s="445">
        <v>0</v>
      </c>
      <c r="T20" s="447">
        <v>0</v>
      </c>
      <c r="U20" s="447">
        <v>0</v>
      </c>
      <c r="V20" s="450">
        <f t="shared" si="0"/>
        <v>0</v>
      </c>
    </row>
    <row r="21" spans="1:22" ht="13.5" thickBot="1">
      <c r="A21" s="332"/>
      <c r="B21" s="345" t="s">
        <v>69</v>
      </c>
      <c r="C21" s="448">
        <f>SUM(C7:C20)</f>
        <v>0</v>
      </c>
      <c r="D21" s="442">
        <f t="shared" ref="D21:V21" si="1">SUM(D7:D20)</f>
        <v>18026800.066204768</v>
      </c>
      <c r="E21" s="442">
        <f t="shared" si="1"/>
        <v>0</v>
      </c>
      <c r="F21" s="442">
        <f t="shared" si="1"/>
        <v>0</v>
      </c>
      <c r="G21" s="442">
        <f t="shared" si="1"/>
        <v>0</v>
      </c>
      <c r="H21" s="442">
        <f t="shared" si="1"/>
        <v>0</v>
      </c>
      <c r="I21" s="442">
        <f t="shared" si="1"/>
        <v>0</v>
      </c>
      <c r="J21" s="442">
        <f t="shared" si="1"/>
        <v>0</v>
      </c>
      <c r="K21" s="442">
        <f t="shared" si="1"/>
        <v>0</v>
      </c>
      <c r="L21" s="443">
        <f t="shared" si="1"/>
        <v>0</v>
      </c>
      <c r="M21" s="448">
        <f t="shared" si="1"/>
        <v>0</v>
      </c>
      <c r="N21" s="442">
        <f t="shared" si="1"/>
        <v>0</v>
      </c>
      <c r="O21" s="442">
        <f t="shared" si="1"/>
        <v>0</v>
      </c>
      <c r="P21" s="442">
        <f t="shared" si="1"/>
        <v>0</v>
      </c>
      <c r="Q21" s="442">
        <f t="shared" si="1"/>
        <v>0</v>
      </c>
      <c r="R21" s="442">
        <f t="shared" si="1"/>
        <v>0</v>
      </c>
      <c r="S21" s="443">
        <f t="shared" si="1"/>
        <v>0</v>
      </c>
      <c r="T21" s="443">
        <f>SUM(T7:T20)</f>
        <v>15519709.440668767</v>
      </c>
      <c r="U21" s="443">
        <f t="shared" si="1"/>
        <v>2507090.6255360004</v>
      </c>
      <c r="V21" s="449">
        <f t="shared" si="1"/>
        <v>18026800.066204768</v>
      </c>
    </row>
    <row r="22" spans="1:22">
      <c r="U22" s="471"/>
    </row>
    <row r="24" spans="1:22">
      <c r="A24" s="86"/>
      <c r="B24" s="86"/>
      <c r="C24" s="346"/>
      <c r="D24" s="346"/>
      <c r="E24" s="346"/>
    </row>
    <row r="25" spans="1:22">
      <c r="A25" s="347"/>
      <c r="B25" s="347"/>
      <c r="C25" s="86"/>
      <c r="D25" s="346"/>
      <c r="E25" s="346"/>
    </row>
    <row r="26" spans="1:22">
      <c r="A26" s="347"/>
      <c r="B26" s="348"/>
      <c r="C26" s="86"/>
      <c r="D26" s="346"/>
      <c r="E26" s="346"/>
    </row>
    <row r="27" spans="1:22">
      <c r="A27" s="347"/>
      <c r="B27" s="347"/>
      <c r="C27" s="86"/>
      <c r="D27" s="346"/>
      <c r="E27" s="346"/>
    </row>
    <row r="28" spans="1:22">
      <c r="A28" s="347"/>
      <c r="B28" s="348"/>
      <c r="C28" s="86"/>
      <c r="D28" s="346"/>
      <c r="E28" s="346"/>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D34" sqref="D34"/>
    </sheetView>
  </sheetViews>
  <sheetFormatPr defaultColWidth="9.140625" defaultRowHeight="12.75"/>
  <cols>
    <col min="1" max="1" width="10.5703125" style="49" bestFit="1" customWidth="1"/>
    <col min="2" max="2" width="105" style="49" customWidth="1"/>
    <col min="3" max="3" width="13.7109375" style="49" customWidth="1"/>
    <col min="4" max="4" width="14.85546875" style="49" bestFit="1" customWidth="1"/>
    <col min="5" max="5" width="17.7109375" style="49" customWidth="1"/>
    <col min="6" max="6" width="15.85546875" style="49" customWidth="1"/>
    <col min="7" max="7" width="19.42578125" style="49" customWidth="1"/>
    <col min="8" max="8" width="15.28515625" style="49" customWidth="1"/>
    <col min="9" max="9" width="9.5703125" style="5" bestFit="1" customWidth="1"/>
    <col min="10" max="16384" width="9.140625" style="5"/>
  </cols>
  <sheetData>
    <row r="1" spans="1:9">
      <c r="A1" s="49" t="s">
        <v>191</v>
      </c>
      <c r="B1" s="49" t="str">
        <f>Info!C2</f>
        <v>სს ”ლიბერთი ბანკი”</v>
      </c>
    </row>
    <row r="2" spans="1:9">
      <c r="A2" s="49" t="s">
        <v>192</v>
      </c>
      <c r="B2" s="62">
        <f>'1. key ratios'!B2</f>
        <v>43555</v>
      </c>
    </row>
    <row r="3" spans="1:9">
      <c r="B3" s="61"/>
    </row>
    <row r="4" spans="1:9" ht="13.5" thickBot="1">
      <c r="A4" s="49" t="s">
        <v>344</v>
      </c>
      <c r="B4" s="48" t="s">
        <v>367</v>
      </c>
    </row>
    <row r="5" spans="1:9">
      <c r="A5" s="21"/>
      <c r="B5" s="31"/>
      <c r="C5" s="33" t="s">
        <v>0</v>
      </c>
      <c r="D5" s="33" t="s">
        <v>1</v>
      </c>
      <c r="E5" s="33" t="s">
        <v>2</v>
      </c>
      <c r="F5" s="33" t="s">
        <v>3</v>
      </c>
      <c r="G5" s="46" t="s">
        <v>4</v>
      </c>
      <c r="H5" s="34" t="s">
        <v>5</v>
      </c>
      <c r="I5" s="7"/>
    </row>
    <row r="6" spans="1:9" ht="15" customHeight="1">
      <c r="A6" s="30"/>
      <c r="B6" s="6"/>
      <c r="C6" s="538" t="s">
        <v>359</v>
      </c>
      <c r="D6" s="542" t="s">
        <v>369</v>
      </c>
      <c r="E6" s="543"/>
      <c r="F6" s="538" t="s">
        <v>370</v>
      </c>
      <c r="G6" s="538" t="s">
        <v>371</v>
      </c>
      <c r="H6" s="540" t="s">
        <v>361</v>
      </c>
      <c r="I6" s="7"/>
    </row>
    <row r="7" spans="1:9" ht="72.75" customHeight="1">
      <c r="A7" s="30"/>
      <c r="B7" s="6"/>
      <c r="C7" s="539"/>
      <c r="D7" s="47" t="s">
        <v>362</v>
      </c>
      <c r="E7" s="47" t="s">
        <v>360</v>
      </c>
      <c r="F7" s="539"/>
      <c r="G7" s="539"/>
      <c r="H7" s="541"/>
      <c r="I7" s="7"/>
    </row>
    <row r="8" spans="1:9" ht="16.5" customHeight="1">
      <c r="A8" s="20">
        <v>1</v>
      </c>
      <c r="B8" s="19" t="s">
        <v>219</v>
      </c>
      <c r="C8" s="451">
        <v>371902002.662</v>
      </c>
      <c r="D8" s="452">
        <v>0</v>
      </c>
      <c r="E8" s="451">
        <v>0</v>
      </c>
      <c r="F8" s="451">
        <v>88876826.961999997</v>
      </c>
      <c r="G8" s="453">
        <v>88876826.961999997</v>
      </c>
      <c r="H8" s="455">
        <f>G8/(C8+E8)</f>
        <v>0.23897915667524638</v>
      </c>
    </row>
    <row r="9" spans="1:9" ht="12.75" customHeight="1">
      <c r="A9" s="20">
        <v>2</v>
      </c>
      <c r="B9" s="19" t="s">
        <v>220</v>
      </c>
      <c r="C9" s="451">
        <v>0</v>
      </c>
      <c r="D9" s="452">
        <v>0</v>
      </c>
      <c r="E9" s="451">
        <v>0</v>
      </c>
      <c r="F9" s="451">
        <v>0</v>
      </c>
      <c r="G9" s="453">
        <v>0</v>
      </c>
      <c r="H9" s="455" t="s">
        <v>503</v>
      </c>
    </row>
    <row r="10" spans="1:9">
      <c r="A10" s="20">
        <v>3</v>
      </c>
      <c r="B10" s="19" t="s">
        <v>221</v>
      </c>
      <c r="C10" s="451">
        <v>0</v>
      </c>
      <c r="D10" s="452">
        <v>0</v>
      </c>
      <c r="E10" s="451">
        <v>0</v>
      </c>
      <c r="F10" s="451">
        <v>0</v>
      </c>
      <c r="G10" s="453">
        <v>0</v>
      </c>
      <c r="H10" s="455" t="s">
        <v>503</v>
      </c>
    </row>
    <row r="11" spans="1:9">
      <c r="A11" s="20">
        <v>4</v>
      </c>
      <c r="B11" s="19" t="s">
        <v>222</v>
      </c>
      <c r="C11" s="451">
        <v>0</v>
      </c>
      <c r="D11" s="452">
        <v>0</v>
      </c>
      <c r="E11" s="451">
        <v>0</v>
      </c>
      <c r="F11" s="451">
        <v>0</v>
      </c>
      <c r="G11" s="453">
        <v>0</v>
      </c>
      <c r="H11" s="455" t="s">
        <v>503</v>
      </c>
    </row>
    <row r="12" spans="1:9">
      <c r="A12" s="20">
        <v>5</v>
      </c>
      <c r="B12" s="19" t="s">
        <v>223</v>
      </c>
      <c r="C12" s="451">
        <v>0</v>
      </c>
      <c r="D12" s="452">
        <v>0</v>
      </c>
      <c r="E12" s="451">
        <v>0</v>
      </c>
      <c r="F12" s="451">
        <v>0</v>
      </c>
      <c r="G12" s="453">
        <v>0</v>
      </c>
      <c r="H12" s="455" t="s">
        <v>503</v>
      </c>
    </row>
    <row r="13" spans="1:9">
      <c r="A13" s="20">
        <v>6</v>
      </c>
      <c r="B13" s="19" t="s">
        <v>224</v>
      </c>
      <c r="C13" s="451">
        <v>169028129.39000002</v>
      </c>
      <c r="D13" s="452">
        <v>0</v>
      </c>
      <c r="E13" s="451">
        <v>0</v>
      </c>
      <c r="F13" s="451">
        <v>21430143.750999998</v>
      </c>
      <c r="G13" s="453">
        <v>21430143.750999998</v>
      </c>
      <c r="H13" s="455">
        <f t="shared" ref="H13:H21" si="0">G13/(C13+E13)</f>
        <v>0.12678448154362548</v>
      </c>
    </row>
    <row r="14" spans="1:9">
      <c r="A14" s="20">
        <v>7</v>
      </c>
      <c r="B14" s="19" t="s">
        <v>74</v>
      </c>
      <c r="C14" s="451">
        <v>328865413.99416411</v>
      </c>
      <c r="D14" s="452">
        <v>49335199.952927999</v>
      </c>
      <c r="E14" s="451">
        <v>6060832.8835359998</v>
      </c>
      <c r="F14" s="452">
        <v>331340798.55910009</v>
      </c>
      <c r="G14" s="454">
        <v>315542553.73539537</v>
      </c>
      <c r="H14" s="455">
        <f>G14/(C14+E14)</f>
        <v>0.94212548785588979</v>
      </c>
    </row>
    <row r="15" spans="1:9">
      <c r="A15" s="20">
        <v>8</v>
      </c>
      <c r="B15" s="19" t="s">
        <v>75</v>
      </c>
      <c r="C15" s="451">
        <v>562582246.84583306</v>
      </c>
      <c r="D15" s="452">
        <v>29492767.619999945</v>
      </c>
      <c r="E15" s="451">
        <v>13281742.744999908</v>
      </c>
      <c r="F15" s="452">
        <v>433454791.0781247</v>
      </c>
      <c r="G15" s="454">
        <v>431615805.92062467</v>
      </c>
      <c r="H15" s="455">
        <f t="shared" si="0"/>
        <v>0.74950997756831339</v>
      </c>
      <c r="I15" s="470"/>
    </row>
    <row r="16" spans="1:9">
      <c r="A16" s="20">
        <v>9</v>
      </c>
      <c r="B16" s="19" t="s">
        <v>76</v>
      </c>
      <c r="C16" s="451">
        <v>38478829.368105575</v>
      </c>
      <c r="D16" s="452">
        <v>0</v>
      </c>
      <c r="E16" s="451">
        <v>0</v>
      </c>
      <c r="F16" s="452">
        <v>13467590.278836951</v>
      </c>
      <c r="G16" s="454">
        <v>13467590.278836951</v>
      </c>
      <c r="H16" s="455">
        <f t="shared" si="0"/>
        <v>0.35</v>
      </c>
    </row>
    <row r="17" spans="1:8">
      <c r="A17" s="20">
        <v>10</v>
      </c>
      <c r="B17" s="19" t="s">
        <v>70</v>
      </c>
      <c r="C17" s="451">
        <v>4988830.6830072897</v>
      </c>
      <c r="D17" s="452">
        <v>0</v>
      </c>
      <c r="E17" s="451">
        <v>0</v>
      </c>
      <c r="F17" s="452">
        <v>5346004.6220072899</v>
      </c>
      <c r="G17" s="454">
        <v>5346004.6220072899</v>
      </c>
      <c r="H17" s="455">
        <f t="shared" si="0"/>
        <v>1.0715947206259351</v>
      </c>
    </row>
    <row r="18" spans="1:8">
      <c r="A18" s="20">
        <v>11</v>
      </c>
      <c r="B18" s="19" t="s">
        <v>71</v>
      </c>
      <c r="C18" s="451">
        <v>104882148.41366872</v>
      </c>
      <c r="D18" s="452">
        <v>0</v>
      </c>
      <c r="E18" s="451">
        <v>0</v>
      </c>
      <c r="F18" s="452">
        <v>149714782.12866873</v>
      </c>
      <c r="G18" s="454">
        <v>149325212.04366872</v>
      </c>
      <c r="H18" s="455">
        <f t="shared" si="0"/>
        <v>1.4237428800057643</v>
      </c>
    </row>
    <row r="19" spans="1:8">
      <c r="A19" s="20">
        <v>12</v>
      </c>
      <c r="B19" s="19" t="s">
        <v>72</v>
      </c>
      <c r="C19" s="451">
        <v>0</v>
      </c>
      <c r="D19" s="452">
        <v>0</v>
      </c>
      <c r="E19" s="451">
        <v>0</v>
      </c>
      <c r="F19" s="452">
        <v>0</v>
      </c>
      <c r="G19" s="454">
        <v>0</v>
      </c>
      <c r="H19" s="455" t="s">
        <v>503</v>
      </c>
    </row>
    <row r="20" spans="1:8">
      <c r="A20" s="20">
        <v>13</v>
      </c>
      <c r="B20" s="19" t="s">
        <v>73</v>
      </c>
      <c r="C20" s="451">
        <v>0</v>
      </c>
      <c r="D20" s="452">
        <v>0</v>
      </c>
      <c r="E20" s="451">
        <v>0</v>
      </c>
      <c r="F20" s="452">
        <v>0</v>
      </c>
      <c r="G20" s="454">
        <v>0</v>
      </c>
      <c r="H20" s="455" t="s">
        <v>503</v>
      </c>
    </row>
    <row r="21" spans="1:8">
      <c r="A21" s="20">
        <v>14</v>
      </c>
      <c r="B21" s="19" t="s">
        <v>252</v>
      </c>
      <c r="C21" s="451">
        <v>330146211.69400007</v>
      </c>
      <c r="D21" s="452">
        <v>0</v>
      </c>
      <c r="E21" s="451">
        <v>0</v>
      </c>
      <c r="F21" s="452">
        <v>138671952.84899998</v>
      </c>
      <c r="G21" s="454">
        <v>138671952.84899998</v>
      </c>
      <c r="H21" s="455">
        <f t="shared" si="0"/>
        <v>0.42003193717554971</v>
      </c>
    </row>
    <row r="22" spans="1:8" ht="13.5" thickBot="1">
      <c r="A22" s="32"/>
      <c r="B22" s="35" t="s">
        <v>69</v>
      </c>
      <c r="C22" s="45">
        <f>SUM(C8:C21)</f>
        <v>1910873813.0507789</v>
      </c>
      <c r="D22" s="45">
        <f>SUM(D8:D21)</f>
        <v>78827967.572927952</v>
      </c>
      <c r="E22" s="45">
        <f>SUM(E8:E21)</f>
        <v>19342575.628535908</v>
      </c>
      <c r="F22" s="45">
        <f>SUM(F8:F21)</f>
        <v>1182302890.2287376</v>
      </c>
      <c r="G22" s="45">
        <f>SUM(G8:G21)</f>
        <v>1164276090.1625328</v>
      </c>
      <c r="H22" s="456">
        <f>G22/(C22+E22)</f>
        <v>0.6031842320845433</v>
      </c>
    </row>
    <row r="24" spans="1:8">
      <c r="F24" s="469"/>
      <c r="G24" s="469"/>
    </row>
    <row r="28" spans="1:8" ht="10.5" customHeight="1"/>
  </sheetData>
  <mergeCells count="5">
    <mergeCell ref="C6:C7"/>
    <mergeCell ref="F6:F7"/>
    <mergeCell ref="G6:G7"/>
    <mergeCell ref="H6:H7"/>
    <mergeCell ref="D6:E6"/>
  </mergeCells>
  <pageMargins left="0.7" right="0.7" top="0.75" bottom="0.75" header="0.3" footer="0.3"/>
  <pageSetup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F32" sqref="F32"/>
    </sheetView>
  </sheetViews>
  <sheetFormatPr defaultColWidth="9.140625" defaultRowHeight="12.75"/>
  <cols>
    <col min="1" max="1" width="10.5703125" style="63" bestFit="1" customWidth="1"/>
    <col min="2" max="2" width="89.28515625" style="63" customWidth="1"/>
    <col min="3" max="11" width="12.7109375" style="63" customWidth="1"/>
    <col min="12" max="16384" width="9.140625" style="63"/>
  </cols>
  <sheetData>
    <row r="1" spans="1:11">
      <c r="A1" s="63" t="s">
        <v>191</v>
      </c>
      <c r="B1" s="63" t="str">
        <f>Info!C2</f>
        <v>სს ”ლიბერთი ბანკი”</v>
      </c>
    </row>
    <row r="2" spans="1:11">
      <c r="A2" s="63" t="s">
        <v>192</v>
      </c>
      <c r="B2" s="172">
        <f>'1. key ratios'!B2</f>
        <v>43555</v>
      </c>
      <c r="C2" s="73"/>
      <c r="D2" s="73"/>
    </row>
    <row r="3" spans="1:11">
      <c r="B3" s="73"/>
      <c r="C3" s="73"/>
      <c r="D3" s="73"/>
    </row>
    <row r="4" spans="1:11" ht="13.5" thickBot="1">
      <c r="A4" s="63" t="s">
        <v>400</v>
      </c>
      <c r="B4" s="173" t="s">
        <v>399</v>
      </c>
      <c r="C4" s="73"/>
      <c r="D4" s="73"/>
    </row>
    <row r="5" spans="1:11" ht="30" customHeight="1">
      <c r="A5" s="547"/>
      <c r="B5" s="548"/>
      <c r="C5" s="545" t="s">
        <v>434</v>
      </c>
      <c r="D5" s="545"/>
      <c r="E5" s="545"/>
      <c r="F5" s="545" t="s">
        <v>435</v>
      </c>
      <c r="G5" s="545"/>
      <c r="H5" s="545"/>
      <c r="I5" s="545" t="s">
        <v>436</v>
      </c>
      <c r="J5" s="545"/>
      <c r="K5" s="546"/>
    </row>
    <row r="6" spans="1:11">
      <c r="A6" s="174"/>
      <c r="B6" s="175"/>
      <c r="C6" s="176" t="s">
        <v>28</v>
      </c>
      <c r="D6" s="176" t="s">
        <v>98</v>
      </c>
      <c r="E6" s="176" t="s">
        <v>69</v>
      </c>
      <c r="F6" s="176" t="s">
        <v>28</v>
      </c>
      <c r="G6" s="176" t="s">
        <v>98</v>
      </c>
      <c r="H6" s="176" t="s">
        <v>69</v>
      </c>
      <c r="I6" s="176" t="s">
        <v>28</v>
      </c>
      <c r="J6" s="176" t="s">
        <v>98</v>
      </c>
      <c r="K6" s="177" t="s">
        <v>69</v>
      </c>
    </row>
    <row r="7" spans="1:11">
      <c r="A7" s="178" t="s">
        <v>379</v>
      </c>
      <c r="B7" s="179"/>
      <c r="C7" s="179"/>
      <c r="D7" s="179"/>
      <c r="E7" s="179"/>
      <c r="F7" s="179"/>
      <c r="G7" s="179"/>
      <c r="H7" s="179"/>
      <c r="I7" s="179"/>
      <c r="J7" s="179"/>
      <c r="K7" s="180"/>
    </row>
    <row r="8" spans="1:11">
      <c r="A8" s="181">
        <v>1</v>
      </c>
      <c r="B8" s="182" t="s">
        <v>379</v>
      </c>
      <c r="C8" s="200"/>
      <c r="D8" s="200"/>
      <c r="E8" s="200"/>
      <c r="F8" s="201">
        <v>444123989.45708025</v>
      </c>
      <c r="G8" s="201">
        <v>186001801.08466372</v>
      </c>
      <c r="H8" s="201">
        <v>630125790.54174435</v>
      </c>
      <c r="I8" s="201">
        <v>369552668.23555315</v>
      </c>
      <c r="J8" s="201">
        <v>122391757.80194329</v>
      </c>
      <c r="K8" s="202">
        <v>491944426.03749633</v>
      </c>
    </row>
    <row r="9" spans="1:11">
      <c r="A9" s="178" t="s">
        <v>380</v>
      </c>
      <c r="B9" s="179"/>
      <c r="C9" s="203"/>
      <c r="D9" s="203"/>
      <c r="E9" s="203"/>
      <c r="F9" s="203"/>
      <c r="G9" s="203"/>
      <c r="H9" s="203"/>
      <c r="I9" s="203"/>
      <c r="J9" s="203"/>
      <c r="K9" s="204"/>
    </row>
    <row r="10" spans="1:11">
      <c r="A10" s="183">
        <v>2</v>
      </c>
      <c r="B10" s="184" t="s">
        <v>381</v>
      </c>
      <c r="C10" s="205">
        <v>665294458.02995586</v>
      </c>
      <c r="D10" s="206">
        <v>270388974.55607522</v>
      </c>
      <c r="E10" s="206">
        <v>935683432.58603108</v>
      </c>
      <c r="F10" s="206">
        <v>108283086.7365156</v>
      </c>
      <c r="G10" s="206">
        <v>69823516.122017249</v>
      </c>
      <c r="H10" s="206">
        <v>178106602.85853291</v>
      </c>
      <c r="I10" s="206">
        <v>22886080.646893334</v>
      </c>
      <c r="J10" s="206">
        <v>12151667.418153768</v>
      </c>
      <c r="K10" s="207">
        <v>35037748.06504713</v>
      </c>
    </row>
    <row r="11" spans="1:11">
      <c r="A11" s="183">
        <v>3</v>
      </c>
      <c r="B11" s="184" t="s">
        <v>382</v>
      </c>
      <c r="C11" s="205">
        <v>363709752.25955552</v>
      </c>
      <c r="D11" s="206">
        <v>179454938.95929143</v>
      </c>
      <c r="E11" s="206">
        <v>543164691.21884704</v>
      </c>
      <c r="F11" s="206">
        <v>166007966.54133618</v>
      </c>
      <c r="G11" s="206">
        <v>49426821.662952572</v>
      </c>
      <c r="H11" s="206">
        <v>215434788.20428857</v>
      </c>
      <c r="I11" s="206">
        <v>130353608.60640444</v>
      </c>
      <c r="J11" s="206">
        <v>40078159.818702586</v>
      </c>
      <c r="K11" s="207">
        <v>170431768.42510697</v>
      </c>
    </row>
    <row r="12" spans="1:11">
      <c r="A12" s="183">
        <v>4</v>
      </c>
      <c r="B12" s="184" t="s">
        <v>383</v>
      </c>
      <c r="C12" s="205"/>
      <c r="D12" s="206"/>
      <c r="E12" s="206">
        <v>0</v>
      </c>
      <c r="F12" s="206"/>
      <c r="G12" s="206"/>
      <c r="H12" s="206"/>
      <c r="I12" s="206"/>
      <c r="J12" s="206"/>
      <c r="K12" s="207"/>
    </row>
    <row r="13" spans="1:11">
      <c r="A13" s="183">
        <v>5</v>
      </c>
      <c r="B13" s="184" t="s">
        <v>384</v>
      </c>
      <c r="C13" s="205">
        <v>69663372.304617569</v>
      </c>
      <c r="D13" s="206">
        <v>0</v>
      </c>
      <c r="E13" s="206">
        <v>69663372.304617569</v>
      </c>
      <c r="F13" s="206">
        <v>0</v>
      </c>
      <c r="G13" s="206">
        <v>0</v>
      </c>
      <c r="H13" s="206">
        <v>0</v>
      </c>
      <c r="I13" s="206">
        <v>0</v>
      </c>
      <c r="J13" s="206">
        <v>0</v>
      </c>
      <c r="K13" s="207">
        <v>0</v>
      </c>
    </row>
    <row r="14" spans="1:11">
      <c r="A14" s="183">
        <v>6</v>
      </c>
      <c r="B14" s="184" t="s">
        <v>398</v>
      </c>
      <c r="C14" s="205">
        <v>49672753.706</v>
      </c>
      <c r="D14" s="206">
        <v>31613662.132999998</v>
      </c>
      <c r="E14" s="206">
        <v>81286415.839000076</v>
      </c>
      <c r="F14" s="206">
        <v>10124555.09557778</v>
      </c>
      <c r="G14" s="206">
        <v>8350334.8049611188</v>
      </c>
      <c r="H14" s="206">
        <v>18474889.900538884</v>
      </c>
      <c r="I14" s="206">
        <v>2673642.0396777783</v>
      </c>
      <c r="J14" s="206">
        <v>3027569.6116555547</v>
      </c>
      <c r="K14" s="207">
        <v>5701211.651333333</v>
      </c>
    </row>
    <row r="15" spans="1:11">
      <c r="A15" s="183">
        <v>7</v>
      </c>
      <c r="B15" s="184" t="s">
        <v>385</v>
      </c>
      <c r="C15" s="205">
        <v>55870440.021780066</v>
      </c>
      <c r="D15" s="206">
        <v>19860762.768256109</v>
      </c>
      <c r="E15" s="206">
        <v>75731202.790036187</v>
      </c>
      <c r="F15" s="206">
        <v>27206025.536996011</v>
      </c>
      <c r="G15" s="206">
        <v>6713580.5064716488</v>
      </c>
      <c r="H15" s="206">
        <v>33919606.043467626</v>
      </c>
      <c r="I15" s="206">
        <v>27206025.536996011</v>
      </c>
      <c r="J15" s="206">
        <v>6703093.8536327584</v>
      </c>
      <c r="K15" s="207">
        <v>33909119.39062874</v>
      </c>
    </row>
    <row r="16" spans="1:11">
      <c r="A16" s="183">
        <v>8</v>
      </c>
      <c r="B16" s="185" t="s">
        <v>386</v>
      </c>
      <c r="C16" s="205">
        <v>1204210776.3219092</v>
      </c>
      <c r="D16" s="206">
        <v>501318338.41662282</v>
      </c>
      <c r="E16" s="206">
        <v>1705529114.7385321</v>
      </c>
      <c r="F16" s="206">
        <v>311621633.91042554</v>
      </c>
      <c r="G16" s="206">
        <v>134314253.09640259</v>
      </c>
      <c r="H16" s="206">
        <v>445935887.00682801</v>
      </c>
      <c r="I16" s="206">
        <v>183119356.82997155</v>
      </c>
      <c r="J16" s="206">
        <v>61960490.702144668</v>
      </c>
      <c r="K16" s="207">
        <v>245079847.53211623</v>
      </c>
    </row>
    <row r="17" spans="1:11">
      <c r="A17" s="178" t="s">
        <v>387</v>
      </c>
      <c r="B17" s="179"/>
      <c r="C17" s="203"/>
      <c r="D17" s="203"/>
      <c r="E17" s="203"/>
      <c r="F17" s="203"/>
      <c r="G17" s="203"/>
      <c r="H17" s="203"/>
      <c r="I17" s="203"/>
      <c r="J17" s="203"/>
      <c r="K17" s="204"/>
    </row>
    <row r="18" spans="1:11">
      <c r="A18" s="183">
        <v>9</v>
      </c>
      <c r="B18" s="184" t="s">
        <v>388</v>
      </c>
      <c r="C18" s="205">
        <v>3863862.277777778</v>
      </c>
      <c r="D18" s="206">
        <v>0</v>
      </c>
      <c r="E18" s="206">
        <v>3863862.277777778</v>
      </c>
      <c r="F18" s="206">
        <v>0</v>
      </c>
      <c r="G18" s="206">
        <v>0</v>
      </c>
      <c r="H18" s="206">
        <v>0</v>
      </c>
      <c r="I18" s="206">
        <v>0</v>
      </c>
      <c r="J18" s="206">
        <v>0</v>
      </c>
      <c r="K18" s="207">
        <v>0</v>
      </c>
    </row>
    <row r="19" spans="1:11">
      <c r="A19" s="183">
        <v>10</v>
      </c>
      <c r="B19" s="184" t="s">
        <v>389</v>
      </c>
      <c r="C19" s="205">
        <v>611444238.607113</v>
      </c>
      <c r="D19" s="206">
        <v>271937416.66947329</v>
      </c>
      <c r="E19" s="206">
        <v>883381655.27658606</v>
      </c>
      <c r="F19" s="206">
        <v>66954267.463061139</v>
      </c>
      <c r="G19" s="206">
        <v>10473217.492378576</v>
      </c>
      <c r="H19" s="206">
        <v>77427484.955439687</v>
      </c>
      <c r="I19" s="206">
        <v>141525588.68458828</v>
      </c>
      <c r="J19" s="206">
        <v>74429636.866034806</v>
      </c>
      <c r="K19" s="207">
        <v>215955225.55062324</v>
      </c>
    </row>
    <row r="20" spans="1:11">
      <c r="A20" s="183">
        <v>11</v>
      </c>
      <c r="B20" s="184" t="s">
        <v>390</v>
      </c>
      <c r="C20" s="205">
        <v>19887195.447333328</v>
      </c>
      <c r="D20" s="206">
        <v>52989994.815399177</v>
      </c>
      <c r="E20" s="206">
        <v>72877190.262732565</v>
      </c>
      <c r="F20" s="206">
        <v>0</v>
      </c>
      <c r="G20" s="206">
        <v>0</v>
      </c>
      <c r="H20" s="206">
        <v>0</v>
      </c>
      <c r="I20" s="206">
        <v>0</v>
      </c>
      <c r="J20" s="206">
        <v>0</v>
      </c>
      <c r="K20" s="207">
        <v>0</v>
      </c>
    </row>
    <row r="21" spans="1:11" ht="13.5" thickBot="1">
      <c r="A21" s="79">
        <v>12</v>
      </c>
      <c r="B21" s="186" t="s">
        <v>391</v>
      </c>
      <c r="C21" s="208">
        <v>635195296.33222413</v>
      </c>
      <c r="D21" s="209">
        <v>324927411.48487246</v>
      </c>
      <c r="E21" s="208">
        <v>960122707.81709659</v>
      </c>
      <c r="F21" s="209">
        <v>66954267.463061139</v>
      </c>
      <c r="G21" s="209">
        <v>10473217.492378576</v>
      </c>
      <c r="H21" s="209">
        <v>77427484.955439687</v>
      </c>
      <c r="I21" s="209">
        <v>141525588.68458828</v>
      </c>
      <c r="J21" s="209">
        <v>74429636.866034806</v>
      </c>
      <c r="K21" s="210">
        <v>215955225.55062309</v>
      </c>
    </row>
    <row r="22" spans="1:11" ht="38.25" customHeight="1" thickBot="1">
      <c r="A22" s="187"/>
      <c r="B22" s="188"/>
      <c r="C22" s="188"/>
      <c r="D22" s="188"/>
      <c r="E22" s="188"/>
      <c r="F22" s="544" t="s">
        <v>392</v>
      </c>
      <c r="G22" s="545"/>
      <c r="H22" s="545"/>
      <c r="I22" s="544" t="s">
        <v>393</v>
      </c>
      <c r="J22" s="545"/>
      <c r="K22" s="546"/>
    </row>
    <row r="23" spans="1:11" ht="15">
      <c r="A23" s="189">
        <v>13</v>
      </c>
      <c r="B23" s="190" t="s">
        <v>379</v>
      </c>
      <c r="C23" s="195"/>
      <c r="D23" s="195"/>
      <c r="E23" s="195"/>
      <c r="F23" s="486">
        <v>444123989.45708025</v>
      </c>
      <c r="G23" s="486">
        <v>186001801.08466372</v>
      </c>
      <c r="H23" s="486">
        <v>630125790.54174399</v>
      </c>
      <c r="I23" s="487">
        <v>369552668.23555315</v>
      </c>
      <c r="J23" s="487">
        <v>122391757.80194329</v>
      </c>
      <c r="K23" s="488">
        <v>491944426.03749645</v>
      </c>
    </row>
    <row r="24" spans="1:11" ht="15.75" thickBot="1">
      <c r="A24" s="191">
        <v>14</v>
      </c>
      <c r="B24" s="192" t="s">
        <v>394</v>
      </c>
      <c r="C24" s="196"/>
      <c r="D24" s="197"/>
      <c r="E24" s="198"/>
      <c r="F24" s="489">
        <v>244667366.44736439</v>
      </c>
      <c r="G24" s="489">
        <v>123841035.60402401</v>
      </c>
      <c r="H24" s="489">
        <v>368508402.05138832</v>
      </c>
      <c r="I24" s="489">
        <v>45779839.207492888</v>
      </c>
      <c r="J24" s="489">
        <v>15490122.675536167</v>
      </c>
      <c r="K24" s="490">
        <v>61269961.883029059</v>
      </c>
    </row>
    <row r="25" spans="1:11" ht="15.75" thickBot="1">
      <c r="A25" s="193">
        <v>15</v>
      </c>
      <c r="B25" s="194" t="s">
        <v>395</v>
      </c>
      <c r="C25" s="199"/>
      <c r="D25" s="199"/>
      <c r="E25" s="199"/>
      <c r="F25" s="491">
        <v>1.8152154735871784</v>
      </c>
      <c r="G25" s="491">
        <v>1.5019399682621832</v>
      </c>
      <c r="H25" s="491">
        <v>1.7099360205466176</v>
      </c>
      <c r="I25" s="491">
        <v>8.0723889518394731</v>
      </c>
      <c r="J25" s="491">
        <v>7.901277502161995</v>
      </c>
      <c r="K25" s="492">
        <v>8.0291289714961991</v>
      </c>
    </row>
    <row r="28" spans="1:11" ht="38.25">
      <c r="B28" s="141" t="s">
        <v>433</v>
      </c>
      <c r="F28" s="211"/>
      <c r="G28" s="211"/>
      <c r="H28" s="211"/>
      <c r="I28" s="211"/>
      <c r="J28" s="211"/>
      <c r="K28" s="211"/>
    </row>
  </sheetData>
  <mergeCells count="6">
    <mergeCell ref="F22:H22"/>
    <mergeCell ref="I22:K22"/>
    <mergeCell ref="A5:B5"/>
    <mergeCell ref="C5:E5"/>
    <mergeCell ref="F5:H5"/>
    <mergeCell ref="I5:K5"/>
  </mergeCells>
  <pageMargins left="0.7" right="0.7" top="0.75" bottom="0.75" header="0.3" footer="0.3"/>
  <pageSetup paperSize="9" scale="4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I34" sqref="I34"/>
    </sheetView>
  </sheetViews>
  <sheetFormatPr defaultColWidth="9.140625" defaultRowHeight="12.75"/>
  <cols>
    <col min="1" max="1" width="10.5703125" style="63" bestFit="1" customWidth="1"/>
    <col min="2" max="2" width="53.42578125" style="63" customWidth="1"/>
    <col min="3" max="3" width="14.5703125" style="63" bestFit="1" customWidth="1"/>
    <col min="4" max="4" width="10" style="63" bestFit="1" customWidth="1"/>
    <col min="5" max="5" width="14.42578125" style="63" customWidth="1"/>
    <col min="6" max="10" width="10.7109375" style="63" customWidth="1"/>
    <col min="11" max="11" width="12" style="63" customWidth="1"/>
    <col min="12" max="13" width="10.7109375" style="63" customWidth="1"/>
    <col min="14" max="14" width="26.42578125" style="63" customWidth="1"/>
    <col min="15" max="16384" width="9.140625" style="131"/>
  </cols>
  <sheetData>
    <row r="1" spans="1:14">
      <c r="A1" s="73" t="s">
        <v>191</v>
      </c>
      <c r="B1" s="63" t="str">
        <f>Info!C2</f>
        <v>სს ”ლიბერთი ბანკი”</v>
      </c>
    </row>
    <row r="2" spans="1:14" ht="14.25" customHeight="1">
      <c r="A2" s="63" t="s">
        <v>192</v>
      </c>
      <c r="B2" s="64">
        <f>'1. key ratios'!B2</f>
        <v>43555</v>
      </c>
    </row>
    <row r="3" spans="1:14" ht="14.25" customHeight="1"/>
    <row r="4" spans="1:14" ht="13.5" thickBot="1">
      <c r="A4" s="63" t="s">
        <v>345</v>
      </c>
      <c r="B4" s="90" t="s">
        <v>78</v>
      </c>
    </row>
    <row r="5" spans="1:14" s="353" customFormat="1">
      <c r="A5" s="349"/>
      <c r="B5" s="350"/>
      <c r="C5" s="351" t="s">
        <v>0</v>
      </c>
      <c r="D5" s="351" t="s">
        <v>1</v>
      </c>
      <c r="E5" s="351" t="s">
        <v>2</v>
      </c>
      <c r="F5" s="351" t="s">
        <v>3</v>
      </c>
      <c r="G5" s="351" t="s">
        <v>4</v>
      </c>
      <c r="H5" s="351" t="s">
        <v>5</v>
      </c>
      <c r="I5" s="351" t="s">
        <v>241</v>
      </c>
      <c r="J5" s="351" t="s">
        <v>242</v>
      </c>
      <c r="K5" s="351" t="s">
        <v>243</v>
      </c>
      <c r="L5" s="351" t="s">
        <v>244</v>
      </c>
      <c r="M5" s="351" t="s">
        <v>245</v>
      </c>
      <c r="N5" s="352" t="s">
        <v>246</v>
      </c>
    </row>
    <row r="6" spans="1:14" ht="59.25" customHeight="1">
      <c r="A6" s="354"/>
      <c r="B6" s="355"/>
      <c r="C6" s="341" t="s">
        <v>88</v>
      </c>
      <c r="D6" s="356" t="s">
        <v>77</v>
      </c>
      <c r="E6" s="357" t="s">
        <v>87</v>
      </c>
      <c r="F6" s="358">
        <v>0</v>
      </c>
      <c r="G6" s="358">
        <v>0.2</v>
      </c>
      <c r="H6" s="358">
        <v>0.35</v>
      </c>
      <c r="I6" s="358">
        <v>0.5</v>
      </c>
      <c r="J6" s="358">
        <v>0.75</v>
      </c>
      <c r="K6" s="358">
        <v>1</v>
      </c>
      <c r="L6" s="358">
        <v>1.5</v>
      </c>
      <c r="M6" s="358">
        <v>2.5</v>
      </c>
      <c r="N6" s="359" t="s">
        <v>78</v>
      </c>
    </row>
    <row r="7" spans="1:14">
      <c r="A7" s="343">
        <v>1</v>
      </c>
      <c r="B7" s="360" t="s">
        <v>79</v>
      </c>
      <c r="C7" s="458">
        <f>SUM(C8:C13)</f>
        <v>318387371.51384002</v>
      </c>
      <c r="D7" s="355"/>
      <c r="E7" s="458">
        <f t="shared" ref="E7:M7" si="0">SUM(E8:E13)</f>
        <v>14146327.850276802</v>
      </c>
      <c r="F7" s="458">
        <f>SUM(F8:F13)</f>
        <v>0</v>
      </c>
      <c r="G7" s="458">
        <f t="shared" si="0"/>
        <v>0</v>
      </c>
      <c r="H7" s="458">
        <f t="shared" si="0"/>
        <v>0</v>
      </c>
      <c r="I7" s="458">
        <f t="shared" si="0"/>
        <v>0</v>
      </c>
      <c r="J7" s="458">
        <f t="shared" si="0"/>
        <v>0</v>
      </c>
      <c r="K7" s="458">
        <f t="shared" si="0"/>
        <v>14146327.850276802</v>
      </c>
      <c r="L7" s="458">
        <f t="shared" si="0"/>
        <v>0</v>
      </c>
      <c r="M7" s="458">
        <f t="shared" si="0"/>
        <v>0</v>
      </c>
      <c r="N7" s="460">
        <f>SUM(N8:N13)</f>
        <v>14146327.850276802</v>
      </c>
    </row>
    <row r="8" spans="1:14">
      <c r="A8" s="343">
        <v>1.1000000000000001</v>
      </c>
      <c r="B8" s="288" t="s">
        <v>80</v>
      </c>
      <c r="C8" s="457">
        <v>248723999.51384002</v>
      </c>
      <c r="D8" s="361">
        <v>0.02</v>
      </c>
      <c r="E8" s="458">
        <f>C8*D8</f>
        <v>4974479.9902768005</v>
      </c>
      <c r="F8" s="457">
        <v>0</v>
      </c>
      <c r="G8" s="457">
        <v>0</v>
      </c>
      <c r="H8" s="457">
        <v>0</v>
      </c>
      <c r="I8" s="457">
        <v>0</v>
      </c>
      <c r="J8" s="457">
        <v>0</v>
      </c>
      <c r="K8" s="457">
        <v>4974479.9902768005</v>
      </c>
      <c r="L8" s="457">
        <v>0</v>
      </c>
      <c r="M8" s="457">
        <v>0</v>
      </c>
      <c r="N8" s="460">
        <f>SUMPRODUCT($F$6:$M$6,F8:M8)</f>
        <v>4974479.9902768005</v>
      </c>
    </row>
    <row r="9" spans="1:14">
      <c r="A9" s="343">
        <v>1.2</v>
      </c>
      <c r="B9" s="288" t="s">
        <v>81</v>
      </c>
      <c r="C9" s="457">
        <v>0</v>
      </c>
      <c r="D9" s="361">
        <v>0.05</v>
      </c>
      <c r="E9" s="458">
        <f>C9*D9</f>
        <v>0</v>
      </c>
      <c r="F9" s="457">
        <v>0</v>
      </c>
      <c r="G9" s="457">
        <v>0</v>
      </c>
      <c r="H9" s="457">
        <v>0</v>
      </c>
      <c r="I9" s="457">
        <v>0</v>
      </c>
      <c r="J9" s="457">
        <v>0</v>
      </c>
      <c r="K9" s="457">
        <v>0</v>
      </c>
      <c r="L9" s="457">
        <v>0</v>
      </c>
      <c r="M9" s="457">
        <v>0</v>
      </c>
      <c r="N9" s="460">
        <f t="shared" ref="N9:N12" si="1">SUMPRODUCT($F$6:$M$6,F9:M9)</f>
        <v>0</v>
      </c>
    </row>
    <row r="10" spans="1:14">
      <c r="A10" s="343">
        <v>1.3</v>
      </c>
      <c r="B10" s="288" t="s">
        <v>82</v>
      </c>
      <c r="C10" s="457">
        <v>6225788</v>
      </c>
      <c r="D10" s="361">
        <v>0.08</v>
      </c>
      <c r="E10" s="458">
        <f>C10*D10</f>
        <v>498063.04000000004</v>
      </c>
      <c r="F10" s="457">
        <v>0</v>
      </c>
      <c r="G10" s="457">
        <v>0</v>
      </c>
      <c r="H10" s="457">
        <v>0</v>
      </c>
      <c r="I10" s="457">
        <v>0</v>
      </c>
      <c r="J10" s="457">
        <v>0</v>
      </c>
      <c r="K10" s="457">
        <v>498063.04000000004</v>
      </c>
      <c r="L10" s="457">
        <v>0</v>
      </c>
      <c r="M10" s="457">
        <v>0</v>
      </c>
      <c r="N10" s="460">
        <f>SUMPRODUCT($F$6:$M$6,F10:M10)</f>
        <v>498063.04000000004</v>
      </c>
    </row>
    <row r="11" spans="1:14">
      <c r="A11" s="343">
        <v>1.4</v>
      </c>
      <c r="B11" s="288" t="s">
        <v>83</v>
      </c>
      <c r="C11" s="457">
        <v>6915898</v>
      </c>
      <c r="D11" s="361">
        <v>0.11</v>
      </c>
      <c r="E11" s="458">
        <f>C11*D11</f>
        <v>760748.78</v>
      </c>
      <c r="F11" s="457">
        <v>0</v>
      </c>
      <c r="G11" s="457">
        <v>0</v>
      </c>
      <c r="H11" s="457">
        <v>0</v>
      </c>
      <c r="I11" s="457">
        <v>0</v>
      </c>
      <c r="J11" s="457">
        <v>0</v>
      </c>
      <c r="K11" s="457">
        <v>760748.78</v>
      </c>
      <c r="L11" s="457">
        <v>0</v>
      </c>
      <c r="M11" s="457">
        <v>0</v>
      </c>
      <c r="N11" s="460">
        <f t="shared" si="1"/>
        <v>760748.78</v>
      </c>
    </row>
    <row r="12" spans="1:14">
      <c r="A12" s="343">
        <v>1.5</v>
      </c>
      <c r="B12" s="288" t="s">
        <v>84</v>
      </c>
      <c r="C12" s="457">
        <v>56521686</v>
      </c>
      <c r="D12" s="361">
        <v>0.14000000000000001</v>
      </c>
      <c r="E12" s="458">
        <f>C12*D12</f>
        <v>7913036.040000001</v>
      </c>
      <c r="F12" s="457">
        <v>0</v>
      </c>
      <c r="G12" s="457">
        <v>0</v>
      </c>
      <c r="H12" s="457">
        <v>0</v>
      </c>
      <c r="I12" s="457">
        <v>0</v>
      </c>
      <c r="J12" s="457">
        <v>0</v>
      </c>
      <c r="K12" s="457">
        <v>7913036.040000001</v>
      </c>
      <c r="L12" s="457">
        <v>0</v>
      </c>
      <c r="M12" s="457">
        <v>0</v>
      </c>
      <c r="N12" s="460">
        <f t="shared" si="1"/>
        <v>7913036.040000001</v>
      </c>
    </row>
    <row r="13" spans="1:14">
      <c r="A13" s="343">
        <v>1.6</v>
      </c>
      <c r="B13" s="292" t="s">
        <v>85</v>
      </c>
      <c r="C13" s="457">
        <v>0</v>
      </c>
      <c r="D13" s="362"/>
      <c r="E13" s="457"/>
      <c r="F13" s="457">
        <v>0</v>
      </c>
      <c r="G13" s="457">
        <v>0</v>
      </c>
      <c r="H13" s="457">
        <v>0</v>
      </c>
      <c r="I13" s="457">
        <v>0</v>
      </c>
      <c r="J13" s="457">
        <v>0</v>
      </c>
      <c r="K13" s="457">
        <v>0</v>
      </c>
      <c r="L13" s="457">
        <v>0</v>
      </c>
      <c r="M13" s="457">
        <v>0</v>
      </c>
      <c r="N13" s="460">
        <f>SUMPRODUCT($F$6:$M$6,F13:M13)</f>
        <v>0</v>
      </c>
    </row>
    <row r="14" spans="1:14">
      <c r="A14" s="343">
        <v>2</v>
      </c>
      <c r="B14" s="363" t="s">
        <v>86</v>
      </c>
      <c r="C14" s="458">
        <f>SUM(C15:C20)</f>
        <v>0</v>
      </c>
      <c r="D14" s="355"/>
      <c r="E14" s="458">
        <f t="shared" ref="E14:M14" si="2">SUM(E15:E20)</f>
        <v>0</v>
      </c>
      <c r="F14" s="457">
        <f>SUM(F15:F20)</f>
        <v>0</v>
      </c>
      <c r="G14" s="457">
        <f t="shared" si="2"/>
        <v>0</v>
      </c>
      <c r="H14" s="457">
        <f t="shared" si="2"/>
        <v>0</v>
      </c>
      <c r="I14" s="457">
        <f t="shared" si="2"/>
        <v>0</v>
      </c>
      <c r="J14" s="457">
        <f t="shared" si="2"/>
        <v>0</v>
      </c>
      <c r="K14" s="457">
        <f t="shared" si="2"/>
        <v>0</v>
      </c>
      <c r="L14" s="457">
        <f t="shared" si="2"/>
        <v>0</v>
      </c>
      <c r="M14" s="457">
        <f t="shared" si="2"/>
        <v>0</v>
      </c>
      <c r="N14" s="460">
        <f>SUM(N15:N20)</f>
        <v>0</v>
      </c>
    </row>
    <row r="15" spans="1:14">
      <c r="A15" s="343">
        <v>2.1</v>
      </c>
      <c r="B15" s="292" t="s">
        <v>80</v>
      </c>
      <c r="C15" s="457">
        <v>0</v>
      </c>
      <c r="D15" s="361">
        <v>5.0000000000000001E-3</v>
      </c>
      <c r="E15" s="458">
        <f>C15*D15</f>
        <v>0</v>
      </c>
      <c r="F15" s="457">
        <v>0</v>
      </c>
      <c r="G15" s="457">
        <v>0</v>
      </c>
      <c r="H15" s="457">
        <v>0</v>
      </c>
      <c r="I15" s="457">
        <v>0</v>
      </c>
      <c r="J15" s="457">
        <v>0</v>
      </c>
      <c r="K15" s="457">
        <v>0</v>
      </c>
      <c r="L15" s="457">
        <v>0</v>
      </c>
      <c r="M15" s="457">
        <v>0</v>
      </c>
      <c r="N15" s="460">
        <f>SUMPRODUCT($F$6:$M$6,F15:M15)</f>
        <v>0</v>
      </c>
    </row>
    <row r="16" spans="1:14">
      <c r="A16" s="343">
        <v>2.2000000000000002</v>
      </c>
      <c r="B16" s="292" t="s">
        <v>81</v>
      </c>
      <c r="C16" s="457">
        <v>0</v>
      </c>
      <c r="D16" s="361">
        <v>0.01</v>
      </c>
      <c r="E16" s="458">
        <f>C16*D16</f>
        <v>0</v>
      </c>
      <c r="F16" s="457">
        <v>0</v>
      </c>
      <c r="G16" s="457">
        <v>0</v>
      </c>
      <c r="H16" s="457">
        <v>0</v>
      </c>
      <c r="I16" s="457">
        <v>0</v>
      </c>
      <c r="J16" s="457">
        <v>0</v>
      </c>
      <c r="K16" s="457">
        <v>0</v>
      </c>
      <c r="L16" s="457">
        <v>0</v>
      </c>
      <c r="M16" s="457">
        <v>0</v>
      </c>
      <c r="N16" s="460">
        <f t="shared" ref="N16:N20" si="3">SUMPRODUCT($F$6:$M$6,F16:M16)</f>
        <v>0</v>
      </c>
    </row>
    <row r="17" spans="1:14">
      <c r="A17" s="343">
        <v>2.2999999999999998</v>
      </c>
      <c r="B17" s="292" t="s">
        <v>82</v>
      </c>
      <c r="C17" s="457">
        <v>0</v>
      </c>
      <c r="D17" s="361">
        <v>0.02</v>
      </c>
      <c r="E17" s="458">
        <f>C17*D17</f>
        <v>0</v>
      </c>
      <c r="F17" s="457">
        <v>0</v>
      </c>
      <c r="G17" s="457">
        <v>0</v>
      </c>
      <c r="H17" s="457">
        <v>0</v>
      </c>
      <c r="I17" s="457">
        <v>0</v>
      </c>
      <c r="J17" s="457">
        <v>0</v>
      </c>
      <c r="K17" s="457">
        <v>0</v>
      </c>
      <c r="L17" s="457">
        <v>0</v>
      </c>
      <c r="M17" s="457">
        <v>0</v>
      </c>
      <c r="N17" s="460">
        <f t="shared" si="3"/>
        <v>0</v>
      </c>
    </row>
    <row r="18" spans="1:14">
      <c r="A18" s="343">
        <v>2.4</v>
      </c>
      <c r="B18" s="292" t="s">
        <v>83</v>
      </c>
      <c r="C18" s="457">
        <v>0</v>
      </c>
      <c r="D18" s="361">
        <v>0.03</v>
      </c>
      <c r="E18" s="458">
        <f>C18*D18</f>
        <v>0</v>
      </c>
      <c r="F18" s="457">
        <v>0</v>
      </c>
      <c r="G18" s="457">
        <v>0</v>
      </c>
      <c r="H18" s="457">
        <v>0</v>
      </c>
      <c r="I18" s="457">
        <v>0</v>
      </c>
      <c r="J18" s="457">
        <v>0</v>
      </c>
      <c r="K18" s="457">
        <v>0</v>
      </c>
      <c r="L18" s="457">
        <v>0</v>
      </c>
      <c r="M18" s="457">
        <v>0</v>
      </c>
      <c r="N18" s="460">
        <f t="shared" si="3"/>
        <v>0</v>
      </c>
    </row>
    <row r="19" spans="1:14">
      <c r="A19" s="343">
        <v>2.5</v>
      </c>
      <c r="B19" s="292" t="s">
        <v>84</v>
      </c>
      <c r="C19" s="457">
        <v>0</v>
      </c>
      <c r="D19" s="361">
        <v>0.04</v>
      </c>
      <c r="E19" s="458">
        <f>C19*D19</f>
        <v>0</v>
      </c>
      <c r="F19" s="457">
        <v>0</v>
      </c>
      <c r="G19" s="457">
        <v>0</v>
      </c>
      <c r="H19" s="457">
        <v>0</v>
      </c>
      <c r="I19" s="457">
        <v>0</v>
      </c>
      <c r="J19" s="457">
        <v>0</v>
      </c>
      <c r="K19" s="457">
        <v>0</v>
      </c>
      <c r="L19" s="457">
        <v>0</v>
      </c>
      <c r="M19" s="457">
        <v>0</v>
      </c>
      <c r="N19" s="460">
        <f t="shared" si="3"/>
        <v>0</v>
      </c>
    </row>
    <row r="20" spans="1:14">
      <c r="A20" s="343">
        <v>2.6</v>
      </c>
      <c r="B20" s="292" t="s">
        <v>85</v>
      </c>
      <c r="C20" s="457">
        <v>0</v>
      </c>
      <c r="D20" s="362"/>
      <c r="E20" s="461"/>
      <c r="F20" s="457">
        <v>0</v>
      </c>
      <c r="G20" s="457">
        <v>0</v>
      </c>
      <c r="H20" s="457">
        <v>0</v>
      </c>
      <c r="I20" s="457">
        <v>0</v>
      </c>
      <c r="J20" s="457">
        <v>0</v>
      </c>
      <c r="K20" s="457">
        <v>0</v>
      </c>
      <c r="L20" s="457">
        <v>0</v>
      </c>
      <c r="M20" s="457">
        <v>0</v>
      </c>
      <c r="N20" s="460">
        <f t="shared" si="3"/>
        <v>0</v>
      </c>
    </row>
    <row r="21" spans="1:14" ht="13.5" thickBot="1">
      <c r="A21" s="364">
        <v>3</v>
      </c>
      <c r="B21" s="333" t="s">
        <v>69</v>
      </c>
      <c r="C21" s="459">
        <f>C14+C7</f>
        <v>318387371.51384002</v>
      </c>
      <c r="D21" s="365"/>
      <c r="E21" s="459">
        <f>E14+E7</f>
        <v>14146327.850276802</v>
      </c>
      <c r="F21" s="462">
        <f>F7+F14</f>
        <v>0</v>
      </c>
      <c r="G21" s="462">
        <f t="shared" ref="G21:L21" si="4">G7+G14</f>
        <v>0</v>
      </c>
      <c r="H21" s="462">
        <f t="shared" si="4"/>
        <v>0</v>
      </c>
      <c r="I21" s="462">
        <f t="shared" si="4"/>
        <v>0</v>
      </c>
      <c r="J21" s="462">
        <f t="shared" si="4"/>
        <v>0</v>
      </c>
      <c r="K21" s="462">
        <f>K7+K14</f>
        <v>14146327.850276802</v>
      </c>
      <c r="L21" s="462">
        <f t="shared" si="4"/>
        <v>0</v>
      </c>
      <c r="M21" s="462">
        <f>M7+M14</f>
        <v>0</v>
      </c>
      <c r="N21" s="463">
        <f>N14+N7</f>
        <v>14146327.850276802</v>
      </c>
    </row>
    <row r="22" spans="1:14">
      <c r="E22" s="116"/>
      <c r="F22" s="116"/>
      <c r="G22" s="116"/>
      <c r="H22" s="116"/>
      <c r="I22" s="116"/>
      <c r="J22" s="116"/>
      <c r="K22" s="116"/>
      <c r="L22" s="116"/>
      <c r="M22" s="116"/>
    </row>
    <row r="23" spans="1:14" ht="15">
      <c r="C23"/>
      <c r="D23"/>
    </row>
    <row r="24" spans="1:14" ht="15">
      <c r="C24"/>
      <c r="D24"/>
    </row>
    <row r="25" spans="1:14" ht="15">
      <c r="C25"/>
      <c r="D25"/>
    </row>
    <row r="26" spans="1:14" ht="15">
      <c r="C26"/>
      <c r="D26"/>
    </row>
    <row r="27" spans="1:14" ht="15">
      <c r="C27"/>
      <c r="D2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scale="3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10" zoomScaleNormal="100" workbookViewId="0">
      <selection activeCell="I29" sqref="I29"/>
    </sheetView>
  </sheetViews>
  <sheetFormatPr defaultRowHeight="15"/>
  <cols>
    <col min="1" max="1" width="11.42578125" style="91" customWidth="1"/>
    <col min="2" max="2" width="72" style="272" customWidth="1"/>
    <col min="3" max="3" width="15.5703125" style="91" customWidth="1"/>
    <col min="4" max="16384" width="9.140625" style="91"/>
  </cols>
  <sheetData>
    <row r="1" spans="1:3">
      <c r="A1" s="63" t="s">
        <v>191</v>
      </c>
      <c r="B1" s="91" t="str">
        <f>Info!C2</f>
        <v>სს ”ლიბერთი ბანკი”</v>
      </c>
    </row>
    <row r="2" spans="1:3">
      <c r="A2" s="63" t="s">
        <v>192</v>
      </c>
      <c r="B2" s="366">
        <f>'1. key ratios'!B2</f>
        <v>43555</v>
      </c>
    </row>
    <row r="3" spans="1:3">
      <c r="A3" s="63"/>
      <c r="B3" s="91"/>
    </row>
    <row r="4" spans="1:3">
      <c r="A4" s="63" t="s">
        <v>478</v>
      </c>
      <c r="B4" s="91" t="s">
        <v>437</v>
      </c>
    </row>
    <row r="5" spans="1:3">
      <c r="A5" s="367"/>
      <c r="B5" s="367" t="s">
        <v>438</v>
      </c>
      <c r="C5" s="368"/>
    </row>
    <row r="6" spans="1:3">
      <c r="A6" s="369">
        <v>1</v>
      </c>
      <c r="B6" s="370" t="s">
        <v>438</v>
      </c>
      <c r="C6" s="371">
        <v>1944907942.8307791</v>
      </c>
    </row>
    <row r="7" spans="1:3">
      <c r="A7" s="369">
        <v>2</v>
      </c>
      <c r="B7" s="370" t="s">
        <v>439</v>
      </c>
      <c r="C7" s="371">
        <v>-34034129.780000001</v>
      </c>
    </row>
    <row r="8" spans="1:3">
      <c r="A8" s="372">
        <v>3</v>
      </c>
      <c r="B8" s="373" t="s">
        <v>440</v>
      </c>
      <c r="C8" s="374">
        <f>C6+C7</f>
        <v>1910873813.0507791</v>
      </c>
    </row>
    <row r="9" spans="1:3">
      <c r="A9" s="375"/>
      <c r="B9" s="375" t="s">
        <v>441</v>
      </c>
      <c r="C9" s="376"/>
    </row>
    <row r="10" spans="1:3">
      <c r="A10" s="369">
        <v>4</v>
      </c>
      <c r="B10" s="377" t="s">
        <v>442</v>
      </c>
      <c r="C10" s="371">
        <v>0</v>
      </c>
    </row>
    <row r="11" spans="1:3">
      <c r="A11" s="369">
        <v>5</v>
      </c>
      <c r="B11" s="378" t="s">
        <v>443</v>
      </c>
      <c r="C11" s="371">
        <v>0</v>
      </c>
    </row>
    <row r="12" spans="1:3">
      <c r="A12" s="369" t="s">
        <v>444</v>
      </c>
      <c r="B12" s="370" t="s">
        <v>445</v>
      </c>
      <c r="C12" s="374">
        <v>14146327.850276802</v>
      </c>
    </row>
    <row r="13" spans="1:3">
      <c r="A13" s="379">
        <v>6</v>
      </c>
      <c r="B13" s="380" t="s">
        <v>446</v>
      </c>
      <c r="C13" s="371">
        <v>0</v>
      </c>
    </row>
    <row r="14" spans="1:3">
      <c r="A14" s="379">
        <v>7</v>
      </c>
      <c r="B14" s="381" t="s">
        <v>447</v>
      </c>
      <c r="C14" s="371">
        <v>0</v>
      </c>
    </row>
    <row r="15" spans="1:3">
      <c r="A15" s="382">
        <v>8</v>
      </c>
      <c r="B15" s="370" t="s">
        <v>448</v>
      </c>
      <c r="C15" s="371">
        <v>0</v>
      </c>
    </row>
    <row r="16" spans="1:3" ht="24">
      <c r="A16" s="379">
        <v>9</v>
      </c>
      <c r="B16" s="381" t="s">
        <v>449</v>
      </c>
      <c r="C16" s="371">
        <v>0</v>
      </c>
    </row>
    <row r="17" spans="1:3">
      <c r="A17" s="379">
        <v>10</v>
      </c>
      <c r="B17" s="381" t="s">
        <v>450</v>
      </c>
      <c r="C17" s="371">
        <v>0</v>
      </c>
    </row>
    <row r="18" spans="1:3">
      <c r="A18" s="372">
        <v>11</v>
      </c>
      <c r="B18" s="383" t="s">
        <v>451</v>
      </c>
      <c r="C18" s="374">
        <f>SUM(C10:C17)</f>
        <v>14146327.850276802</v>
      </c>
    </row>
    <row r="19" spans="1:3">
      <c r="A19" s="375"/>
      <c r="B19" s="375" t="s">
        <v>452</v>
      </c>
      <c r="C19" s="384"/>
    </row>
    <row r="20" spans="1:3">
      <c r="A20" s="379">
        <v>12</v>
      </c>
      <c r="B20" s="377" t="s">
        <v>453</v>
      </c>
      <c r="C20" s="371">
        <v>0</v>
      </c>
    </row>
    <row r="21" spans="1:3">
      <c r="A21" s="379">
        <v>13</v>
      </c>
      <c r="B21" s="377" t="s">
        <v>454</v>
      </c>
      <c r="C21" s="371">
        <v>0</v>
      </c>
    </row>
    <row r="22" spans="1:3">
      <c r="A22" s="379">
        <v>14</v>
      </c>
      <c r="B22" s="377" t="s">
        <v>455</v>
      </c>
      <c r="C22" s="371">
        <v>0</v>
      </c>
    </row>
    <row r="23" spans="1:3" ht="24">
      <c r="A23" s="379" t="s">
        <v>456</v>
      </c>
      <c r="B23" s="377" t="s">
        <v>457</v>
      </c>
      <c r="C23" s="371">
        <v>0</v>
      </c>
    </row>
    <row r="24" spans="1:3">
      <c r="A24" s="379">
        <v>15</v>
      </c>
      <c r="B24" s="377" t="s">
        <v>458</v>
      </c>
      <c r="C24" s="371">
        <v>0</v>
      </c>
    </row>
    <row r="25" spans="1:3">
      <c r="A25" s="379" t="s">
        <v>459</v>
      </c>
      <c r="B25" s="370" t="s">
        <v>460</v>
      </c>
      <c r="C25" s="371">
        <v>0</v>
      </c>
    </row>
    <row r="26" spans="1:3">
      <c r="A26" s="372">
        <v>16</v>
      </c>
      <c r="B26" s="383" t="s">
        <v>461</v>
      </c>
      <c r="C26" s="374">
        <f>SUM(C20:C25)</f>
        <v>0</v>
      </c>
    </row>
    <row r="27" spans="1:3">
      <c r="A27" s="375"/>
      <c r="B27" s="375" t="s">
        <v>462</v>
      </c>
      <c r="C27" s="376"/>
    </row>
    <row r="28" spans="1:3">
      <c r="A28" s="369">
        <v>17</v>
      </c>
      <c r="B28" s="370" t="s">
        <v>463</v>
      </c>
      <c r="C28" s="371">
        <v>78827967.572927922</v>
      </c>
    </row>
    <row r="29" spans="1:3">
      <c r="A29" s="369">
        <v>18</v>
      </c>
      <c r="B29" s="370" t="s">
        <v>464</v>
      </c>
      <c r="C29" s="371">
        <v>-55379220.574391998</v>
      </c>
    </row>
    <row r="30" spans="1:3">
      <c r="A30" s="372">
        <v>19</v>
      </c>
      <c r="B30" s="383" t="s">
        <v>465</v>
      </c>
      <c r="C30" s="374">
        <f>C28+C29</f>
        <v>23448746.998535924</v>
      </c>
    </row>
    <row r="31" spans="1:3">
      <c r="A31" s="385"/>
      <c r="B31" s="375" t="s">
        <v>466</v>
      </c>
      <c r="C31" s="376"/>
    </row>
    <row r="32" spans="1:3">
      <c r="A32" s="369" t="s">
        <v>467</v>
      </c>
      <c r="B32" s="377" t="s">
        <v>468</v>
      </c>
      <c r="C32" s="386">
        <v>0</v>
      </c>
    </row>
    <row r="33" spans="1:3">
      <c r="A33" s="369" t="s">
        <v>469</v>
      </c>
      <c r="B33" s="378" t="s">
        <v>470</v>
      </c>
      <c r="C33" s="386">
        <v>0</v>
      </c>
    </row>
    <row r="34" spans="1:3">
      <c r="A34" s="375"/>
      <c r="B34" s="375" t="s">
        <v>471</v>
      </c>
      <c r="C34" s="376"/>
    </row>
    <row r="35" spans="1:3">
      <c r="A35" s="372">
        <v>20</v>
      </c>
      <c r="B35" s="383" t="s">
        <v>90</v>
      </c>
      <c r="C35" s="374">
        <v>216593876.04626861</v>
      </c>
    </row>
    <row r="36" spans="1:3">
      <c r="A36" s="372">
        <v>21</v>
      </c>
      <c r="B36" s="383" t="s">
        <v>472</v>
      </c>
      <c r="C36" s="374">
        <f>C8+C18+C26+C30</f>
        <v>1948468887.8995917</v>
      </c>
    </row>
    <row r="37" spans="1:3">
      <c r="A37" s="387"/>
      <c r="B37" s="387" t="s">
        <v>437</v>
      </c>
      <c r="C37" s="376"/>
    </row>
    <row r="38" spans="1:3">
      <c r="A38" s="372">
        <v>22</v>
      </c>
      <c r="B38" s="383" t="s">
        <v>437</v>
      </c>
      <c r="C38" s="464">
        <f>IFERROR(C35/C36,0)</f>
        <v>0.11116106466537028</v>
      </c>
    </row>
    <row r="39" spans="1:3">
      <c r="A39" s="387"/>
      <c r="B39" s="387" t="s">
        <v>473</v>
      </c>
      <c r="C39" s="376"/>
    </row>
    <row r="40" spans="1:3">
      <c r="A40" s="388" t="s">
        <v>474</v>
      </c>
      <c r="B40" s="377" t="s">
        <v>475</v>
      </c>
      <c r="C40" s="386"/>
    </row>
    <row r="41" spans="1:3">
      <c r="A41" s="389" t="s">
        <v>476</v>
      </c>
      <c r="B41" s="378" t="s">
        <v>477</v>
      </c>
      <c r="C41" s="386"/>
    </row>
  </sheetData>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1"/>
  <sheetViews>
    <sheetView zoomScaleNormal="100" workbookViewId="0">
      <pane xSplit="1" ySplit="5" topLeftCell="B15" activePane="bottomRight" state="frozen"/>
      <selection activeCell="C12" sqref="C12"/>
      <selection pane="topRight" activeCell="C12" sqref="C12"/>
      <selection pane="bottomLeft" activeCell="C12" sqref="C12"/>
      <selection pane="bottomRight" activeCell="H27" sqref="H27"/>
    </sheetView>
  </sheetViews>
  <sheetFormatPr defaultRowHeight="15"/>
  <cols>
    <col min="1" max="1" width="9.5703125" style="83" bestFit="1" customWidth="1"/>
    <col min="2" max="2" width="84.7109375" style="83" customWidth="1"/>
    <col min="3" max="7" width="12.7109375" style="63" customWidth="1"/>
    <col min="8" max="8" width="9.7109375" style="91" customWidth="1"/>
    <col min="9" max="9" width="9.5703125" style="91" customWidth="1"/>
    <col min="10" max="16384" width="9.140625" style="91"/>
  </cols>
  <sheetData>
    <row r="1" spans="1:9">
      <c r="A1" s="82" t="s">
        <v>191</v>
      </c>
      <c r="B1" s="90" t="str">
        <f>Info!C2</f>
        <v>სს ”ლიბერთი ბანკი”</v>
      </c>
    </row>
    <row r="2" spans="1:9">
      <c r="A2" s="82" t="s">
        <v>192</v>
      </c>
      <c r="B2" s="92">
        <v>43555</v>
      </c>
      <c r="C2" s="86"/>
      <c r="D2" s="86"/>
      <c r="E2" s="86"/>
      <c r="F2" s="86"/>
      <c r="G2" s="86"/>
      <c r="H2" s="93"/>
    </row>
    <row r="3" spans="1:9">
      <c r="A3" s="82"/>
      <c r="C3" s="86"/>
      <c r="D3" s="86"/>
      <c r="E3" s="86"/>
      <c r="F3" s="86"/>
      <c r="G3" s="86"/>
      <c r="H3" s="93"/>
    </row>
    <row r="4" spans="1:9" ht="15.75" thickBot="1">
      <c r="A4" s="94" t="s">
        <v>332</v>
      </c>
      <c r="B4" s="95" t="s">
        <v>226</v>
      </c>
      <c r="C4" s="96"/>
      <c r="D4" s="96"/>
      <c r="E4" s="96"/>
      <c r="F4" s="96"/>
      <c r="G4" s="96"/>
      <c r="H4" s="93"/>
    </row>
    <row r="5" spans="1:9">
      <c r="A5" s="97" t="s">
        <v>27</v>
      </c>
      <c r="B5" s="98"/>
      <c r="C5" s="99" t="s">
        <v>515</v>
      </c>
      <c r="D5" s="99" t="s">
        <v>487</v>
      </c>
      <c r="E5" s="99" t="s">
        <v>484</v>
      </c>
      <c r="F5" s="99" t="s">
        <v>485</v>
      </c>
      <c r="G5" s="100" t="s">
        <v>486</v>
      </c>
    </row>
    <row r="6" spans="1:9">
      <c r="A6" s="101"/>
      <c r="B6" s="472" t="s">
        <v>188</v>
      </c>
      <c r="C6" s="102"/>
      <c r="D6" s="102"/>
      <c r="E6" s="102"/>
      <c r="F6" s="102"/>
      <c r="G6" s="103"/>
    </row>
    <row r="7" spans="1:9">
      <c r="A7" s="101"/>
      <c r="B7" s="473" t="s">
        <v>193</v>
      </c>
      <c r="C7" s="102"/>
      <c r="D7" s="102"/>
      <c r="E7" s="102"/>
      <c r="F7" s="102"/>
      <c r="G7" s="103"/>
    </row>
    <row r="8" spans="1:9">
      <c r="A8" s="104">
        <v>1</v>
      </c>
      <c r="B8" s="474" t="s">
        <v>24</v>
      </c>
      <c r="C8" s="475">
        <v>212028492.04626861</v>
      </c>
      <c r="D8" s="475">
        <v>210609647.56626862</v>
      </c>
      <c r="E8" s="475">
        <v>199455263.56626862</v>
      </c>
      <c r="F8" s="475">
        <v>191790223.56626862</v>
      </c>
      <c r="G8" s="476">
        <v>176315805.56626862</v>
      </c>
    </row>
    <row r="9" spans="1:9">
      <c r="A9" s="104">
        <v>2</v>
      </c>
      <c r="B9" s="474" t="s">
        <v>90</v>
      </c>
      <c r="C9" s="475">
        <v>216593876.04626861</v>
      </c>
      <c r="D9" s="475">
        <v>215175031.56626862</v>
      </c>
      <c r="E9" s="475">
        <v>204020647.56626862</v>
      </c>
      <c r="F9" s="475">
        <v>196355607.56626862</v>
      </c>
      <c r="G9" s="476">
        <v>182454869.56626862</v>
      </c>
    </row>
    <row r="10" spans="1:9">
      <c r="A10" s="104">
        <v>3</v>
      </c>
      <c r="B10" s="474" t="s">
        <v>89</v>
      </c>
      <c r="C10" s="475">
        <v>289602172.1514287</v>
      </c>
      <c r="D10" s="475">
        <v>271168740.28035611</v>
      </c>
      <c r="E10" s="475">
        <v>252803761.37573874</v>
      </c>
      <c r="F10" s="475">
        <v>255513974.81782439</v>
      </c>
      <c r="G10" s="476">
        <v>237891288.57112077</v>
      </c>
    </row>
    <row r="11" spans="1:9">
      <c r="A11" s="101"/>
      <c r="B11" s="472" t="s">
        <v>189</v>
      </c>
      <c r="C11" s="102"/>
      <c r="D11" s="102"/>
      <c r="E11" s="102"/>
      <c r="F11" s="102"/>
      <c r="G11" s="103"/>
    </row>
    <row r="12" spans="1:9" ht="15" customHeight="1">
      <c r="A12" s="104">
        <v>4</v>
      </c>
      <c r="B12" s="474" t="s">
        <v>346</v>
      </c>
      <c r="C12" s="475">
        <v>1568963007.1214554</v>
      </c>
      <c r="D12" s="475">
        <v>1531726198.4852602</v>
      </c>
      <c r="E12" s="475">
        <v>1498996211.3637285</v>
      </c>
      <c r="F12" s="475">
        <v>1485364104.9795506</v>
      </c>
      <c r="G12" s="476">
        <v>1383093713.4503453</v>
      </c>
    </row>
    <row r="13" spans="1:9">
      <c r="A13" s="101"/>
      <c r="B13" s="472" t="s">
        <v>91</v>
      </c>
      <c r="C13" s="102"/>
      <c r="D13" s="102"/>
      <c r="E13" s="102"/>
      <c r="F13" s="102"/>
      <c r="G13" s="103"/>
    </row>
    <row r="14" spans="1:9" s="105" customFormat="1">
      <c r="A14" s="104"/>
      <c r="B14" s="473" t="s">
        <v>404</v>
      </c>
      <c r="C14" s="102"/>
      <c r="D14" s="102"/>
      <c r="E14" s="102"/>
      <c r="F14" s="102"/>
      <c r="G14" s="103"/>
    </row>
    <row r="15" spans="1:9" ht="15.75" customHeight="1">
      <c r="A15" s="106">
        <v>5</v>
      </c>
      <c r="B15" s="477" t="str">
        <f>"ძირითადი პირველადი კაპიტალის კოეფიციენტი &gt;="&amp;ROUND('9.1. Capital Requirements'!$C$19,4)*100&amp;"%"</f>
        <v>ძირითადი პირველადი კაპიტალის კოეფიციენტი &gt;=9.03%</v>
      </c>
      <c r="C15" s="478">
        <v>0.13513925509006933</v>
      </c>
      <c r="D15" s="478">
        <v>0.13749823419782378</v>
      </c>
      <c r="E15" s="479">
        <v>0.13305921793145292</v>
      </c>
      <c r="F15" s="479">
        <v>0.1291200069554051</v>
      </c>
      <c r="G15" s="480">
        <v>0.12747929070288452</v>
      </c>
      <c r="I15" s="105"/>
    </row>
    <row r="16" spans="1:9" ht="15" customHeight="1">
      <c r="A16" s="106">
        <v>6</v>
      </c>
      <c r="B16" s="477" t="str">
        <f>"პირველადი კაპიტალის კოეფიციენტი &gt;="&amp;ROUND('9.1. Capital Requirements'!$C$20,4)*100&amp;"%"</f>
        <v>პირველადი კაპიტალის კოეფიციენტი &gt;=11%</v>
      </c>
      <c r="C16" s="478">
        <v>0.13804906493216115</v>
      </c>
      <c r="D16" s="478">
        <v>0.14047878255203666</v>
      </c>
      <c r="E16" s="479">
        <v>0.13610484537559875</v>
      </c>
      <c r="F16" s="479">
        <v>0.1321935860089819</v>
      </c>
      <c r="G16" s="480">
        <v>0.13191793715199976</v>
      </c>
      <c r="I16" s="105"/>
    </row>
    <row r="17" spans="1:7">
      <c r="A17" s="106">
        <v>7</v>
      </c>
      <c r="B17" s="477" t="str">
        <f>"საზედამხედველო კაპიტალის კოეფიციენტი &gt;="&amp;ROUND('9.1. Capital Requirements'!$C$21,4)*100&amp;"%"</f>
        <v>საზედამხედველო კაპიტალის კოეფიციენტი &gt;=17.76%</v>
      </c>
      <c r="C17" s="478">
        <v>0.18458189953296344</v>
      </c>
      <c r="D17" s="478">
        <v>0.17703473411143431</v>
      </c>
      <c r="E17" s="479">
        <v>0.16864869934911156</v>
      </c>
      <c r="F17" s="479">
        <v>0.17202110510226859</v>
      </c>
      <c r="G17" s="480">
        <v>0.17199939979313728</v>
      </c>
    </row>
    <row r="18" spans="1:7">
      <c r="A18" s="101"/>
      <c r="B18" s="472" t="s">
        <v>6</v>
      </c>
      <c r="C18" s="102"/>
      <c r="D18" s="102"/>
      <c r="E18" s="102"/>
      <c r="F18" s="102"/>
      <c r="G18" s="103"/>
    </row>
    <row r="19" spans="1:7" ht="15" customHeight="1">
      <c r="A19" s="107">
        <v>8</v>
      </c>
      <c r="B19" s="481" t="s">
        <v>7</v>
      </c>
      <c r="C19" s="478">
        <v>0.13963500226431039</v>
      </c>
      <c r="D19" s="478">
        <v>0.15905884864939426</v>
      </c>
      <c r="E19" s="478">
        <v>0.16128259172042264</v>
      </c>
      <c r="F19" s="478">
        <v>0.16226236719890047</v>
      </c>
      <c r="G19" s="480">
        <v>0.16172307914275064</v>
      </c>
    </row>
    <row r="20" spans="1:7">
      <c r="A20" s="107">
        <v>9</v>
      </c>
      <c r="B20" s="481" t="s">
        <v>8</v>
      </c>
      <c r="C20" s="478">
        <v>5.3345370758534717E-2</v>
      </c>
      <c r="D20" s="478">
        <v>6.2882289608263378E-2</v>
      </c>
      <c r="E20" s="478">
        <v>6.5141181870285614E-2</v>
      </c>
      <c r="F20" s="478">
        <v>6.6035958955914867E-2</v>
      </c>
      <c r="G20" s="480">
        <v>6.6388047125462063E-2</v>
      </c>
    </row>
    <row r="21" spans="1:7">
      <c r="A21" s="107">
        <v>10</v>
      </c>
      <c r="B21" s="481" t="s">
        <v>9</v>
      </c>
      <c r="C21" s="478">
        <v>3.5767885420249897E-2</v>
      </c>
      <c r="D21" s="478">
        <v>5.2110956183826905E-2</v>
      </c>
      <c r="E21" s="478">
        <v>4.9901022484166759E-2</v>
      </c>
      <c r="F21" s="478">
        <v>4.8597854094093555E-2</v>
      </c>
      <c r="G21" s="480">
        <v>3.9637321763325802E-2</v>
      </c>
    </row>
    <row r="22" spans="1:7">
      <c r="A22" s="107">
        <v>11</v>
      </c>
      <c r="B22" s="481" t="s">
        <v>227</v>
      </c>
      <c r="C22" s="478">
        <v>8.6289631505775677E-2</v>
      </c>
      <c r="D22" s="478">
        <v>9.6176559041130899E-2</v>
      </c>
      <c r="E22" s="478">
        <v>9.6141409850137E-2</v>
      </c>
      <c r="F22" s="478">
        <v>9.6226408242985617E-2</v>
      </c>
      <c r="G22" s="480">
        <v>9.5335032017288573E-2</v>
      </c>
    </row>
    <row r="23" spans="1:7">
      <c r="A23" s="107">
        <v>12</v>
      </c>
      <c r="B23" s="481" t="s">
        <v>10</v>
      </c>
      <c r="C23" s="478">
        <v>8.4506758656906281E-3</v>
      </c>
      <c r="D23" s="478">
        <v>2.8231675789003045E-2</v>
      </c>
      <c r="E23" s="478">
        <v>2.615660837138126E-2</v>
      </c>
      <c r="F23" s="478">
        <v>3.2627740760732861E-2</v>
      </c>
      <c r="G23" s="480">
        <v>3.3202043634007111E-2</v>
      </c>
    </row>
    <row r="24" spans="1:7">
      <c r="A24" s="107">
        <v>13</v>
      </c>
      <c r="B24" s="481" t="s">
        <v>11</v>
      </c>
      <c r="C24" s="478">
        <v>5.6956907198301675E-2</v>
      </c>
      <c r="D24" s="478">
        <v>0.20625489441856892</v>
      </c>
      <c r="E24" s="478">
        <v>0.19572135230390419</v>
      </c>
      <c r="F24" s="478">
        <v>0.24817726989109279</v>
      </c>
      <c r="G24" s="480">
        <v>0.25692740372348011</v>
      </c>
    </row>
    <row r="25" spans="1:7">
      <c r="A25" s="101"/>
      <c r="B25" s="472" t="s">
        <v>12</v>
      </c>
      <c r="C25" s="102"/>
      <c r="D25" s="102"/>
      <c r="E25" s="102"/>
      <c r="F25" s="102"/>
      <c r="G25" s="103"/>
    </row>
    <row r="26" spans="1:7">
      <c r="A26" s="107">
        <v>14</v>
      </c>
      <c r="B26" s="481" t="s">
        <v>13</v>
      </c>
      <c r="C26" s="478">
        <v>8.4241292141708043E-2</v>
      </c>
      <c r="D26" s="478">
        <v>8.6101884178909183E-2</v>
      </c>
      <c r="E26" s="479">
        <v>0.10730659766555374</v>
      </c>
      <c r="F26" s="479">
        <v>0.11577366981965707</v>
      </c>
      <c r="G26" s="480">
        <v>0.10478688550181084</v>
      </c>
    </row>
    <row r="27" spans="1:7" ht="15" customHeight="1">
      <c r="A27" s="107">
        <v>15</v>
      </c>
      <c r="B27" s="481" t="s">
        <v>14</v>
      </c>
      <c r="C27" s="478">
        <v>9.446994202087948E-2</v>
      </c>
      <c r="D27" s="478">
        <v>9.5590389889334049E-2</v>
      </c>
      <c r="E27" s="479">
        <v>0.11507467851031768</v>
      </c>
      <c r="F27" s="479">
        <v>0.12360738999441477</v>
      </c>
      <c r="G27" s="480">
        <v>0.11462432688743202</v>
      </c>
    </row>
    <row r="28" spans="1:7">
      <c r="A28" s="107">
        <v>16</v>
      </c>
      <c r="B28" s="481" t="s">
        <v>15</v>
      </c>
      <c r="C28" s="478">
        <v>0.22534928681164895</v>
      </c>
      <c r="D28" s="478">
        <v>0.21920189034877779</v>
      </c>
      <c r="E28" s="479">
        <v>0.1173962999703895</v>
      </c>
      <c r="F28" s="479">
        <v>5.6579615208701334E-2</v>
      </c>
      <c r="G28" s="480">
        <v>4.9785709138858873E-2</v>
      </c>
    </row>
    <row r="29" spans="1:7" ht="15" customHeight="1">
      <c r="A29" s="107">
        <v>17</v>
      </c>
      <c r="B29" s="481" t="s">
        <v>16</v>
      </c>
      <c r="C29" s="478">
        <v>0.25366616329079922</v>
      </c>
      <c r="D29" s="478">
        <v>0.27048302252609846</v>
      </c>
      <c r="E29" s="479">
        <v>0.214896512896773</v>
      </c>
      <c r="F29" s="479">
        <v>0.2300708342581137</v>
      </c>
      <c r="G29" s="480">
        <v>0.19465529907553605</v>
      </c>
    </row>
    <row r="30" spans="1:7">
      <c r="A30" s="107">
        <v>18</v>
      </c>
      <c r="B30" s="481" t="s">
        <v>17</v>
      </c>
      <c r="C30" s="478">
        <v>0.11713373363188632</v>
      </c>
      <c r="D30" s="478">
        <v>9.0954372233554293E-2</v>
      </c>
      <c r="E30" s="479">
        <v>0.16015549781470026</v>
      </c>
      <c r="F30" s="479">
        <v>-4.0080810137639311E-2</v>
      </c>
      <c r="G30" s="480">
        <v>-4.1032113293556507E-2</v>
      </c>
    </row>
    <row r="31" spans="1:7" ht="15" customHeight="1">
      <c r="A31" s="101"/>
      <c r="B31" s="472" t="s">
        <v>18</v>
      </c>
      <c r="C31" s="102"/>
      <c r="D31" s="102"/>
      <c r="E31" s="102"/>
      <c r="F31" s="102"/>
      <c r="G31" s="103"/>
    </row>
    <row r="32" spans="1:7" ht="15" customHeight="1">
      <c r="A32" s="107">
        <v>19</v>
      </c>
      <c r="B32" s="481" t="s">
        <v>19</v>
      </c>
      <c r="C32" s="478">
        <v>0.34970129441675263</v>
      </c>
      <c r="D32" s="478">
        <v>0.35782834085913301</v>
      </c>
      <c r="E32" s="479">
        <v>0.40788494988557367</v>
      </c>
      <c r="F32" s="479">
        <v>0.27900254172149619</v>
      </c>
      <c r="G32" s="480">
        <v>0.39396202078377635</v>
      </c>
    </row>
    <row r="33" spans="1:7" ht="15" customHeight="1">
      <c r="A33" s="107">
        <v>20</v>
      </c>
      <c r="B33" s="481" t="s">
        <v>20</v>
      </c>
      <c r="C33" s="478">
        <v>0.3109264575939335</v>
      </c>
      <c r="D33" s="478">
        <v>0.29565886573096106</v>
      </c>
      <c r="E33" s="479">
        <v>0.24286451616648469</v>
      </c>
      <c r="F33" s="479">
        <v>0.23096765592791238</v>
      </c>
      <c r="G33" s="480">
        <v>0.25250737680559449</v>
      </c>
    </row>
    <row r="34" spans="1:7" ht="15" customHeight="1">
      <c r="A34" s="107">
        <v>21</v>
      </c>
      <c r="B34" s="482" t="s">
        <v>21</v>
      </c>
      <c r="C34" s="478">
        <v>0.45235244016485987</v>
      </c>
      <c r="D34" s="478">
        <v>0.45628514731669245</v>
      </c>
      <c r="E34" s="479">
        <v>0.45150649931521147</v>
      </c>
      <c r="F34" s="479">
        <v>0.43068894360813176</v>
      </c>
      <c r="G34" s="480">
        <v>0.3953010995072978</v>
      </c>
    </row>
    <row r="35" spans="1:7" ht="15" customHeight="1">
      <c r="A35" s="108"/>
      <c r="B35" s="472" t="s">
        <v>403</v>
      </c>
      <c r="C35" s="102"/>
      <c r="D35" s="102"/>
      <c r="E35" s="102"/>
      <c r="F35" s="102"/>
      <c r="G35" s="103"/>
    </row>
    <row r="36" spans="1:7" ht="15" customHeight="1">
      <c r="A36" s="107">
        <v>22</v>
      </c>
      <c r="B36" s="483" t="s">
        <v>396</v>
      </c>
      <c r="C36" s="484">
        <v>630125790.54174399</v>
      </c>
      <c r="D36" s="484">
        <v>681357536.60220313</v>
      </c>
      <c r="E36" s="484">
        <v>836265006.7088666</v>
      </c>
      <c r="F36" s="484">
        <v>819443159.12107301</v>
      </c>
      <c r="G36" s="485">
        <v>845885118.19211781</v>
      </c>
    </row>
    <row r="37" spans="1:7">
      <c r="A37" s="107">
        <v>23</v>
      </c>
      <c r="B37" s="481" t="s">
        <v>397</v>
      </c>
      <c r="C37" s="484">
        <v>368508402.05138832</v>
      </c>
      <c r="D37" s="484">
        <v>352678528.38361484</v>
      </c>
      <c r="E37" s="484">
        <v>343974437.94039816</v>
      </c>
      <c r="F37" s="484">
        <v>291442777.70092648</v>
      </c>
      <c r="G37" s="485">
        <v>293772114.86931896</v>
      </c>
    </row>
    <row r="38" spans="1:7" ht="15.75" thickBot="1">
      <c r="A38" s="109">
        <v>24</v>
      </c>
      <c r="B38" s="110" t="s">
        <v>395</v>
      </c>
      <c r="C38" s="111">
        <v>1.7099360205466176</v>
      </c>
      <c r="D38" s="111">
        <v>1.9319507193278243</v>
      </c>
      <c r="E38" s="111">
        <v>2.4311835836294602</v>
      </c>
      <c r="F38" s="111">
        <v>2.8116777008005713</v>
      </c>
      <c r="G38" s="112">
        <v>2.8793921389319057</v>
      </c>
    </row>
    <row r="39" spans="1:7">
      <c r="A39" s="113"/>
    </row>
    <row r="40" spans="1:7" ht="39">
      <c r="B40" s="114" t="s">
        <v>405</v>
      </c>
    </row>
    <row r="41" spans="1:7" ht="64.5">
      <c r="B41" s="115" t="s">
        <v>402</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4"/>
  <sheetViews>
    <sheetView zoomScaleNormal="100" workbookViewId="0">
      <pane xSplit="1" ySplit="5" topLeftCell="B12" activePane="bottomRight" state="frozen"/>
      <selection activeCell="C12" sqref="C12"/>
      <selection pane="topRight" activeCell="C12" sqref="C12"/>
      <selection pane="bottomLeft" activeCell="C12" sqref="C12"/>
      <selection pane="bottomRight" activeCell="K31" sqref="K31"/>
    </sheetView>
  </sheetViews>
  <sheetFormatPr defaultRowHeight="15"/>
  <cols>
    <col min="1" max="1" width="9.5703125" style="63" bestFit="1" customWidth="1"/>
    <col min="2" max="2" width="55.140625" style="63" bestFit="1" customWidth="1"/>
    <col min="3" max="8" width="14" style="63" customWidth="1"/>
    <col min="9" max="16384" width="9.140625" style="91"/>
  </cols>
  <sheetData>
    <row r="1" spans="1:8">
      <c r="A1" s="82" t="s">
        <v>191</v>
      </c>
      <c r="B1" s="63" t="str">
        <f>Info!C2</f>
        <v>სს ”ლიბერთი ბანკი”</v>
      </c>
    </row>
    <row r="2" spans="1:8">
      <c r="A2" s="82" t="s">
        <v>192</v>
      </c>
      <c r="B2" s="64">
        <f>'1. key ratios'!B2</f>
        <v>43555</v>
      </c>
    </row>
    <row r="3" spans="1:8">
      <c r="A3" s="82"/>
    </row>
    <row r="4" spans="1:8" ht="15.75" thickBot="1">
      <c r="A4" s="117" t="s">
        <v>333</v>
      </c>
      <c r="B4" s="118" t="s">
        <v>247</v>
      </c>
      <c r="C4" s="117"/>
      <c r="D4" s="119"/>
      <c r="E4" s="119"/>
      <c r="F4" s="89"/>
      <c r="G4" s="89"/>
      <c r="H4" s="120" t="s">
        <v>95</v>
      </c>
    </row>
    <row r="5" spans="1:8">
      <c r="A5" s="121"/>
      <c r="B5" s="122"/>
      <c r="C5" s="500" t="s">
        <v>197</v>
      </c>
      <c r="D5" s="501"/>
      <c r="E5" s="502"/>
      <c r="F5" s="500" t="s">
        <v>198</v>
      </c>
      <c r="G5" s="501"/>
      <c r="H5" s="503"/>
    </row>
    <row r="6" spans="1:8">
      <c r="A6" s="123" t="s">
        <v>27</v>
      </c>
      <c r="B6" s="124" t="s">
        <v>155</v>
      </c>
      <c r="C6" s="68" t="s">
        <v>28</v>
      </c>
      <c r="D6" s="68" t="s">
        <v>96</v>
      </c>
      <c r="E6" s="68" t="s">
        <v>69</v>
      </c>
      <c r="F6" s="68" t="s">
        <v>28</v>
      </c>
      <c r="G6" s="68" t="s">
        <v>96</v>
      </c>
      <c r="H6" s="69" t="s">
        <v>69</v>
      </c>
    </row>
    <row r="7" spans="1:8">
      <c r="A7" s="123">
        <v>1</v>
      </c>
      <c r="B7" s="125" t="s">
        <v>156</v>
      </c>
      <c r="C7" s="390">
        <v>106978759</v>
      </c>
      <c r="D7" s="390">
        <v>46941808</v>
      </c>
      <c r="E7" s="391">
        <f>C7+D7</f>
        <v>153920567</v>
      </c>
      <c r="F7" s="392">
        <v>99749061</v>
      </c>
      <c r="G7" s="390">
        <v>40841387</v>
      </c>
      <c r="H7" s="393">
        <f>F7+G7</f>
        <v>140590448</v>
      </c>
    </row>
    <row r="8" spans="1:8">
      <c r="A8" s="123">
        <v>2</v>
      </c>
      <c r="B8" s="125" t="s">
        <v>157</v>
      </c>
      <c r="C8" s="390">
        <v>115765052</v>
      </c>
      <c r="D8" s="390">
        <v>88865438</v>
      </c>
      <c r="E8" s="391">
        <f t="shared" ref="E8:E20" si="0">C8+D8</f>
        <v>204630490</v>
      </c>
      <c r="F8" s="392">
        <v>31139469</v>
      </c>
      <c r="G8" s="390">
        <v>58263062</v>
      </c>
      <c r="H8" s="393">
        <f t="shared" ref="H8:H40" si="1">F8+G8</f>
        <v>89402531</v>
      </c>
    </row>
    <row r="9" spans="1:8">
      <c r="A9" s="123">
        <v>3</v>
      </c>
      <c r="B9" s="125" t="s">
        <v>158</v>
      </c>
      <c r="C9" s="390">
        <v>561960</v>
      </c>
      <c r="D9" s="390">
        <v>75313092</v>
      </c>
      <c r="E9" s="391">
        <f t="shared" si="0"/>
        <v>75875052</v>
      </c>
      <c r="F9" s="392">
        <v>113122887</v>
      </c>
      <c r="G9" s="390">
        <v>197667268</v>
      </c>
      <c r="H9" s="393">
        <f t="shared" si="1"/>
        <v>310790155</v>
      </c>
    </row>
    <row r="10" spans="1:8">
      <c r="A10" s="123">
        <v>4</v>
      </c>
      <c r="B10" s="125" t="s">
        <v>187</v>
      </c>
      <c r="C10" s="390">
        <v>0</v>
      </c>
      <c r="D10" s="390">
        <v>0</v>
      </c>
      <c r="E10" s="391">
        <f t="shared" si="0"/>
        <v>0</v>
      </c>
      <c r="F10" s="392">
        <v>0</v>
      </c>
      <c r="G10" s="390">
        <v>0</v>
      </c>
      <c r="H10" s="393">
        <f t="shared" si="1"/>
        <v>0</v>
      </c>
    </row>
    <row r="11" spans="1:8">
      <c r="A11" s="123">
        <v>5</v>
      </c>
      <c r="B11" s="125" t="s">
        <v>159</v>
      </c>
      <c r="C11" s="390">
        <v>159199164</v>
      </c>
      <c r="D11" s="390">
        <v>0</v>
      </c>
      <c r="E11" s="391">
        <f t="shared" si="0"/>
        <v>159199164</v>
      </c>
      <c r="F11" s="392">
        <v>257821157</v>
      </c>
      <c r="G11" s="390">
        <v>0</v>
      </c>
      <c r="H11" s="393">
        <f t="shared" si="1"/>
        <v>257821157</v>
      </c>
    </row>
    <row r="12" spans="1:8">
      <c r="A12" s="123">
        <v>6.1</v>
      </c>
      <c r="B12" s="126" t="s">
        <v>160</v>
      </c>
      <c r="C12" s="390">
        <v>901401015.00011611</v>
      </c>
      <c r="D12" s="390">
        <v>262221504.99999982</v>
      </c>
      <c r="E12" s="391">
        <f t="shared" si="0"/>
        <v>1163622520.0001159</v>
      </c>
      <c r="F12" s="392">
        <v>870013489.00035334</v>
      </c>
      <c r="G12" s="390">
        <v>45583653.00000006</v>
      </c>
      <c r="H12" s="393">
        <f t="shared" si="1"/>
        <v>915597142.00035334</v>
      </c>
    </row>
    <row r="13" spans="1:8">
      <c r="A13" s="123">
        <v>6.2</v>
      </c>
      <c r="B13" s="126" t="s">
        <v>161</v>
      </c>
      <c r="C13" s="390">
        <v>-101368814.71060063</v>
      </c>
      <c r="D13" s="390">
        <v>-8558537.2879999932</v>
      </c>
      <c r="E13" s="391">
        <f t="shared" si="0"/>
        <v>-109927351.99860062</v>
      </c>
      <c r="F13" s="392">
        <v>-101332454.35535342</v>
      </c>
      <c r="G13" s="390">
        <v>-3617251.7464935975</v>
      </c>
      <c r="H13" s="393">
        <f t="shared" si="1"/>
        <v>-104949706.10184701</v>
      </c>
    </row>
    <row r="14" spans="1:8">
      <c r="A14" s="123">
        <v>6</v>
      </c>
      <c r="B14" s="125" t="s">
        <v>162</v>
      </c>
      <c r="C14" s="391">
        <f>C12+C13</f>
        <v>800032200.2895155</v>
      </c>
      <c r="D14" s="391">
        <f>D12+D13</f>
        <v>253662967.71199983</v>
      </c>
      <c r="E14" s="391">
        <f t="shared" si="0"/>
        <v>1053695168.0015154</v>
      </c>
      <c r="F14" s="391">
        <f>F12+F13</f>
        <v>768681034.64499998</v>
      </c>
      <c r="G14" s="391">
        <f>G12+G13</f>
        <v>41966401.253506459</v>
      </c>
      <c r="H14" s="393">
        <f>F14+G14</f>
        <v>810647435.8985064</v>
      </c>
    </row>
    <row r="15" spans="1:8">
      <c r="A15" s="123">
        <v>7</v>
      </c>
      <c r="B15" s="125" t="s">
        <v>163</v>
      </c>
      <c r="C15" s="390">
        <v>11945525</v>
      </c>
      <c r="D15" s="390">
        <v>2264528</v>
      </c>
      <c r="E15" s="391">
        <f t="shared" si="0"/>
        <v>14210053</v>
      </c>
      <c r="F15" s="392">
        <v>12481556</v>
      </c>
      <c r="G15" s="390">
        <v>287595</v>
      </c>
      <c r="H15" s="393">
        <f t="shared" si="1"/>
        <v>12769151</v>
      </c>
    </row>
    <row r="16" spans="1:8">
      <c r="A16" s="123">
        <v>8</v>
      </c>
      <c r="B16" s="125" t="s">
        <v>164</v>
      </c>
      <c r="C16" s="390">
        <v>66770</v>
      </c>
      <c r="D16" s="390">
        <v>0</v>
      </c>
      <c r="E16" s="391">
        <f t="shared" si="0"/>
        <v>66770</v>
      </c>
      <c r="F16" s="392">
        <v>99417</v>
      </c>
      <c r="G16" s="390">
        <v>0</v>
      </c>
      <c r="H16" s="393">
        <f t="shared" si="1"/>
        <v>99417</v>
      </c>
    </row>
    <row r="17" spans="1:8">
      <c r="A17" s="123">
        <v>9</v>
      </c>
      <c r="B17" s="125" t="s">
        <v>165</v>
      </c>
      <c r="C17" s="390">
        <v>146888</v>
      </c>
      <c r="D17" s="390">
        <v>0</v>
      </c>
      <c r="E17" s="391">
        <f t="shared" si="0"/>
        <v>146888</v>
      </c>
      <c r="F17" s="392">
        <v>146888</v>
      </c>
      <c r="G17" s="390">
        <v>102612</v>
      </c>
      <c r="H17" s="393">
        <f t="shared" si="1"/>
        <v>249500</v>
      </c>
    </row>
    <row r="18" spans="1:8">
      <c r="A18" s="123">
        <v>10</v>
      </c>
      <c r="B18" s="125" t="s">
        <v>166</v>
      </c>
      <c r="C18" s="390">
        <v>168359021</v>
      </c>
      <c r="D18" s="390">
        <v>0</v>
      </c>
      <c r="E18" s="391">
        <f t="shared" si="0"/>
        <v>168359021</v>
      </c>
      <c r="F18" s="392">
        <v>161230222</v>
      </c>
      <c r="G18" s="390">
        <v>0</v>
      </c>
      <c r="H18" s="393">
        <f t="shared" si="1"/>
        <v>161230222</v>
      </c>
    </row>
    <row r="19" spans="1:8">
      <c r="A19" s="123">
        <v>11</v>
      </c>
      <c r="B19" s="125" t="s">
        <v>167</v>
      </c>
      <c r="C19" s="390">
        <v>74458945</v>
      </c>
      <c r="D19" s="390">
        <v>21538795</v>
      </c>
      <c r="E19" s="391">
        <f t="shared" si="0"/>
        <v>95997740</v>
      </c>
      <c r="F19" s="392">
        <v>29575701</v>
      </c>
      <c r="G19" s="390">
        <v>17155308</v>
      </c>
      <c r="H19" s="393">
        <f t="shared" si="1"/>
        <v>46731009</v>
      </c>
    </row>
    <row r="20" spans="1:8">
      <c r="A20" s="123">
        <v>12</v>
      </c>
      <c r="B20" s="127" t="s">
        <v>168</v>
      </c>
      <c r="C20" s="394">
        <f>SUM(C7:C11)+SUM(C14:C19)</f>
        <v>1437514284.2895155</v>
      </c>
      <c r="D20" s="394">
        <f>SUM(D7:D11)+SUM(D14:D19)</f>
        <v>488586628.71199983</v>
      </c>
      <c r="E20" s="394">
        <f t="shared" si="0"/>
        <v>1926100913.0015154</v>
      </c>
      <c r="F20" s="394">
        <f>SUM(F7:F11)+SUM(F14:F19)</f>
        <v>1474047392.645</v>
      </c>
      <c r="G20" s="394">
        <f>SUM(G7:G11)+SUM(G14:G19)</f>
        <v>356283633.25350648</v>
      </c>
      <c r="H20" s="395">
        <f t="shared" si="1"/>
        <v>1830331025.8985064</v>
      </c>
    </row>
    <row r="21" spans="1:8">
      <c r="A21" s="123"/>
      <c r="B21" s="124" t="s">
        <v>185</v>
      </c>
      <c r="C21" s="396"/>
      <c r="D21" s="396"/>
      <c r="E21" s="396"/>
      <c r="F21" s="397"/>
      <c r="G21" s="396"/>
      <c r="H21" s="398"/>
    </row>
    <row r="22" spans="1:8">
      <c r="A22" s="123">
        <v>13</v>
      </c>
      <c r="B22" s="125" t="s">
        <v>169</v>
      </c>
      <c r="C22" s="390">
        <v>747349</v>
      </c>
      <c r="D22" s="390">
        <v>7051865</v>
      </c>
      <c r="E22" s="391">
        <f>C22+D22</f>
        <v>7799214</v>
      </c>
      <c r="F22" s="392">
        <v>734822</v>
      </c>
      <c r="G22" s="390">
        <v>1676049</v>
      </c>
      <c r="H22" s="393">
        <f t="shared" si="1"/>
        <v>2410871</v>
      </c>
    </row>
    <row r="23" spans="1:8">
      <c r="A23" s="123">
        <v>14</v>
      </c>
      <c r="B23" s="125" t="s">
        <v>170</v>
      </c>
      <c r="C23" s="390">
        <v>465946958</v>
      </c>
      <c r="D23" s="390">
        <v>147258809</v>
      </c>
      <c r="E23" s="391">
        <f t="shared" ref="E23:E40" si="2">C23+D23</f>
        <v>613205767</v>
      </c>
      <c r="F23" s="392">
        <v>387942465</v>
      </c>
      <c r="G23" s="390">
        <v>143980117</v>
      </c>
      <c r="H23" s="393">
        <f t="shared" si="1"/>
        <v>531922582</v>
      </c>
    </row>
    <row r="24" spans="1:8">
      <c r="A24" s="123">
        <v>15</v>
      </c>
      <c r="B24" s="125" t="s">
        <v>171</v>
      </c>
      <c r="C24" s="390">
        <v>179549302</v>
      </c>
      <c r="D24" s="390">
        <v>78521379</v>
      </c>
      <c r="E24" s="391">
        <f t="shared" si="2"/>
        <v>258070681</v>
      </c>
      <c r="F24" s="392">
        <v>133794152</v>
      </c>
      <c r="G24" s="390">
        <v>57815133</v>
      </c>
      <c r="H24" s="393">
        <f t="shared" si="1"/>
        <v>191609285</v>
      </c>
    </row>
    <row r="25" spans="1:8">
      <c r="A25" s="123">
        <v>16</v>
      </c>
      <c r="B25" s="125" t="s">
        <v>172</v>
      </c>
      <c r="C25" s="390">
        <v>437757584</v>
      </c>
      <c r="D25" s="390">
        <v>186419857</v>
      </c>
      <c r="E25" s="391">
        <f t="shared" si="2"/>
        <v>624177441</v>
      </c>
      <c r="F25" s="392">
        <v>605974584</v>
      </c>
      <c r="G25" s="390">
        <v>121666670</v>
      </c>
      <c r="H25" s="393">
        <f t="shared" si="1"/>
        <v>727641254</v>
      </c>
    </row>
    <row r="26" spans="1:8">
      <c r="A26" s="123">
        <v>17</v>
      </c>
      <c r="B26" s="125" t="s">
        <v>173</v>
      </c>
      <c r="C26" s="396">
        <v>0</v>
      </c>
      <c r="D26" s="396">
        <v>0</v>
      </c>
      <c r="E26" s="391">
        <f t="shared" si="2"/>
        <v>0</v>
      </c>
      <c r="F26" s="397">
        <v>0</v>
      </c>
      <c r="G26" s="396">
        <v>2239355.9999999963</v>
      </c>
      <c r="H26" s="393">
        <f t="shared" si="1"/>
        <v>2239355.9999999963</v>
      </c>
    </row>
    <row r="27" spans="1:8">
      <c r="A27" s="123">
        <v>18</v>
      </c>
      <c r="B27" s="125" t="s">
        <v>174</v>
      </c>
      <c r="C27" s="390">
        <v>0</v>
      </c>
      <c r="D27" s="390">
        <v>0</v>
      </c>
      <c r="E27" s="391">
        <f t="shared" si="2"/>
        <v>0</v>
      </c>
      <c r="F27" s="392">
        <v>0</v>
      </c>
      <c r="G27" s="390">
        <v>0</v>
      </c>
      <c r="H27" s="393">
        <f t="shared" si="1"/>
        <v>0</v>
      </c>
    </row>
    <row r="28" spans="1:8">
      <c r="A28" s="123">
        <v>19</v>
      </c>
      <c r="B28" s="125" t="s">
        <v>175</v>
      </c>
      <c r="C28" s="390">
        <v>4222735</v>
      </c>
      <c r="D28" s="390">
        <v>1051290</v>
      </c>
      <c r="E28" s="391">
        <f t="shared" si="2"/>
        <v>5274025</v>
      </c>
      <c r="F28" s="392">
        <v>4792659</v>
      </c>
      <c r="G28" s="390">
        <v>860461</v>
      </c>
      <c r="H28" s="393">
        <f t="shared" si="1"/>
        <v>5653120</v>
      </c>
    </row>
    <row r="29" spans="1:8">
      <c r="A29" s="123">
        <v>20</v>
      </c>
      <c r="B29" s="125" t="s">
        <v>97</v>
      </c>
      <c r="C29" s="390">
        <v>39592418</v>
      </c>
      <c r="D29" s="390">
        <v>34915815</v>
      </c>
      <c r="E29" s="391">
        <f t="shared" si="2"/>
        <v>74508233</v>
      </c>
      <c r="F29" s="392">
        <v>38670570</v>
      </c>
      <c r="G29" s="390">
        <v>7816786</v>
      </c>
      <c r="H29" s="393">
        <f t="shared" si="1"/>
        <v>46487356</v>
      </c>
    </row>
    <row r="30" spans="1:8">
      <c r="A30" s="123">
        <v>21</v>
      </c>
      <c r="B30" s="125" t="s">
        <v>176</v>
      </c>
      <c r="C30" s="390">
        <v>5437000</v>
      </c>
      <c r="D30" s="390">
        <v>56131990</v>
      </c>
      <c r="E30" s="391">
        <f t="shared" si="2"/>
        <v>61568990</v>
      </c>
      <c r="F30" s="392">
        <v>15809500</v>
      </c>
      <c r="G30" s="390">
        <v>65163764.000000015</v>
      </c>
      <c r="H30" s="393">
        <f t="shared" si="1"/>
        <v>80973264.000000015</v>
      </c>
    </row>
    <row r="31" spans="1:8">
      <c r="A31" s="123">
        <v>22</v>
      </c>
      <c r="B31" s="127" t="s">
        <v>177</v>
      </c>
      <c r="C31" s="394">
        <f>SUM(C22:C30)</f>
        <v>1133253346</v>
      </c>
      <c r="D31" s="394">
        <f>SUM(D22:D30)</f>
        <v>511351005</v>
      </c>
      <c r="E31" s="394">
        <f>C31+D31</f>
        <v>1644604351</v>
      </c>
      <c r="F31" s="394">
        <f>SUM(F22:F30)</f>
        <v>1187718752</v>
      </c>
      <c r="G31" s="394">
        <f>SUM(G22:G30)</f>
        <v>401218336</v>
      </c>
      <c r="H31" s="395">
        <f t="shared" si="1"/>
        <v>1588937088</v>
      </c>
    </row>
    <row r="32" spans="1:8">
      <c r="A32" s="123"/>
      <c r="B32" s="124" t="s">
        <v>186</v>
      </c>
      <c r="C32" s="396"/>
      <c r="D32" s="396"/>
      <c r="E32" s="390"/>
      <c r="F32" s="397"/>
      <c r="G32" s="396"/>
      <c r="H32" s="398"/>
    </row>
    <row r="33" spans="1:9">
      <c r="A33" s="123">
        <v>23</v>
      </c>
      <c r="B33" s="125" t="s">
        <v>178</v>
      </c>
      <c r="C33" s="390">
        <v>54628743</v>
      </c>
      <c r="D33" s="396">
        <v>0</v>
      </c>
      <c r="E33" s="391">
        <f>C33+D33</f>
        <v>54628743</v>
      </c>
      <c r="F33" s="392">
        <v>54628743</v>
      </c>
      <c r="G33" s="396">
        <v>0</v>
      </c>
      <c r="H33" s="393">
        <f t="shared" si="1"/>
        <v>54628743</v>
      </c>
    </row>
    <row r="34" spans="1:9">
      <c r="A34" s="123">
        <v>24</v>
      </c>
      <c r="B34" s="125" t="s">
        <v>179</v>
      </c>
      <c r="C34" s="390">
        <v>61391</v>
      </c>
      <c r="D34" s="396">
        <v>0</v>
      </c>
      <c r="E34" s="391">
        <f t="shared" si="2"/>
        <v>61391</v>
      </c>
      <c r="F34" s="392">
        <v>61391</v>
      </c>
      <c r="G34" s="396">
        <v>0</v>
      </c>
      <c r="H34" s="393">
        <f t="shared" si="1"/>
        <v>61391</v>
      </c>
    </row>
    <row r="35" spans="1:9">
      <c r="A35" s="123">
        <v>25</v>
      </c>
      <c r="B35" s="126" t="s">
        <v>180</v>
      </c>
      <c r="C35" s="390">
        <v>-10154020</v>
      </c>
      <c r="D35" s="396">
        <v>0</v>
      </c>
      <c r="E35" s="391">
        <f t="shared" si="2"/>
        <v>-10154020</v>
      </c>
      <c r="F35" s="392">
        <v>-10454283</v>
      </c>
      <c r="G35" s="396">
        <v>0</v>
      </c>
      <c r="H35" s="393">
        <f t="shared" si="1"/>
        <v>-10454283</v>
      </c>
    </row>
    <row r="36" spans="1:9">
      <c r="A36" s="123">
        <v>26</v>
      </c>
      <c r="B36" s="125" t="s">
        <v>181</v>
      </c>
      <c r="C36" s="390">
        <v>39651986</v>
      </c>
      <c r="D36" s="396">
        <v>0</v>
      </c>
      <c r="E36" s="391">
        <f t="shared" si="2"/>
        <v>39651986</v>
      </c>
      <c r="F36" s="392">
        <v>39952249</v>
      </c>
      <c r="G36" s="396">
        <v>0</v>
      </c>
      <c r="H36" s="393">
        <f t="shared" si="1"/>
        <v>39952249</v>
      </c>
    </row>
    <row r="37" spans="1:9">
      <c r="A37" s="123">
        <v>27</v>
      </c>
      <c r="B37" s="125" t="s">
        <v>182</v>
      </c>
      <c r="C37" s="390">
        <v>1694028</v>
      </c>
      <c r="D37" s="396">
        <v>0</v>
      </c>
      <c r="E37" s="391">
        <f t="shared" si="2"/>
        <v>1694028</v>
      </c>
      <c r="F37" s="392">
        <v>1694028</v>
      </c>
      <c r="G37" s="396">
        <v>0</v>
      </c>
      <c r="H37" s="393">
        <f t="shared" si="1"/>
        <v>1694028</v>
      </c>
    </row>
    <row r="38" spans="1:9">
      <c r="A38" s="123">
        <v>28</v>
      </c>
      <c r="B38" s="125" t="s">
        <v>183</v>
      </c>
      <c r="C38" s="390">
        <v>167114341</v>
      </c>
      <c r="D38" s="396">
        <v>0</v>
      </c>
      <c r="E38" s="391">
        <f t="shared" si="2"/>
        <v>167114341</v>
      </c>
      <c r="F38" s="392">
        <v>126533643</v>
      </c>
      <c r="G38" s="396">
        <v>0</v>
      </c>
      <c r="H38" s="393">
        <f t="shared" si="1"/>
        <v>126533643</v>
      </c>
    </row>
    <row r="39" spans="1:9">
      <c r="A39" s="123">
        <v>29</v>
      </c>
      <c r="B39" s="125" t="s">
        <v>199</v>
      </c>
      <c r="C39" s="390">
        <v>28500093</v>
      </c>
      <c r="D39" s="396">
        <v>0</v>
      </c>
      <c r="E39" s="391">
        <f t="shared" si="2"/>
        <v>28500093</v>
      </c>
      <c r="F39" s="392">
        <v>28978167</v>
      </c>
      <c r="G39" s="396">
        <v>0</v>
      </c>
      <c r="H39" s="393">
        <f t="shared" si="1"/>
        <v>28978167</v>
      </c>
    </row>
    <row r="40" spans="1:9">
      <c r="A40" s="123">
        <v>30</v>
      </c>
      <c r="B40" s="127" t="s">
        <v>184</v>
      </c>
      <c r="C40" s="399">
        <v>281496562</v>
      </c>
      <c r="D40" s="400">
        <v>0</v>
      </c>
      <c r="E40" s="394">
        <f t="shared" si="2"/>
        <v>281496562</v>
      </c>
      <c r="F40" s="401">
        <v>241393938</v>
      </c>
      <c r="G40" s="400">
        <v>0</v>
      </c>
      <c r="H40" s="395">
        <f t="shared" si="1"/>
        <v>241393938</v>
      </c>
    </row>
    <row r="41" spans="1:9" ht="15.75" thickBot="1">
      <c r="A41" s="128">
        <v>31</v>
      </c>
      <c r="B41" s="129" t="s">
        <v>200</v>
      </c>
      <c r="C41" s="81">
        <f>C31+C40</f>
        <v>1414749908</v>
      </c>
      <c r="D41" s="81">
        <f>D31+D40</f>
        <v>511351005</v>
      </c>
      <c r="E41" s="81">
        <f>C41+D41</f>
        <v>1926100913</v>
      </c>
      <c r="F41" s="81">
        <f>F31+F40</f>
        <v>1429112690</v>
      </c>
      <c r="G41" s="81">
        <f>G31+G40</f>
        <v>401218336</v>
      </c>
      <c r="H41" s="402">
        <f>F41+G41</f>
        <v>1830331026</v>
      </c>
    </row>
    <row r="43" spans="1:9">
      <c r="B43" s="130"/>
      <c r="E43" s="116"/>
      <c r="F43" s="116"/>
      <c r="G43" s="116"/>
      <c r="H43" s="116"/>
    </row>
    <row r="44" spans="1:9">
      <c r="C44" s="116"/>
      <c r="D44" s="116"/>
      <c r="E44" s="116"/>
      <c r="F44" s="116"/>
      <c r="G44" s="116"/>
      <c r="H44" s="116"/>
      <c r="I44" s="116"/>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0"/>
  <sheetViews>
    <sheetView zoomScaleNormal="100" workbookViewId="0">
      <pane xSplit="1" ySplit="6" topLeftCell="B46" activePane="bottomRight" state="frozen"/>
      <selection activeCell="C12" sqref="C12"/>
      <selection pane="topRight" activeCell="C12" sqref="C12"/>
      <selection pane="bottomLeft" activeCell="C12" sqref="C12"/>
      <selection pane="bottomRight" activeCell="L68" sqref="L68"/>
    </sheetView>
  </sheetViews>
  <sheetFormatPr defaultColWidth="9.140625" defaultRowHeight="15"/>
  <cols>
    <col min="1" max="1" width="9.5703125" style="63" bestFit="1" customWidth="1"/>
    <col min="2" max="2" width="83.140625" style="63" customWidth="1"/>
    <col min="3" max="3" width="13" style="63" customWidth="1"/>
    <col min="4" max="8" width="12.42578125" style="63" customWidth="1"/>
    <col min="9" max="9" width="8.85546875" style="91" customWidth="1"/>
    <col min="10" max="16384" width="9.140625" style="131"/>
  </cols>
  <sheetData>
    <row r="1" spans="1:8">
      <c r="A1" s="82" t="s">
        <v>191</v>
      </c>
      <c r="B1" s="83" t="str">
        <f>Info!C2</f>
        <v>სს ”ლიბერთი ბანკი”</v>
      </c>
      <c r="C1" s="83"/>
    </row>
    <row r="2" spans="1:8">
      <c r="A2" s="82" t="s">
        <v>192</v>
      </c>
      <c r="B2" s="84">
        <f>'1. key ratios'!B2</f>
        <v>43555</v>
      </c>
      <c r="C2" s="85"/>
      <c r="D2" s="86"/>
      <c r="E2" s="86"/>
      <c r="F2" s="86"/>
      <c r="G2" s="86"/>
      <c r="H2" s="86"/>
    </row>
    <row r="3" spans="1:8">
      <c r="A3" s="82"/>
      <c r="B3" s="83"/>
      <c r="C3" s="85"/>
      <c r="D3" s="86"/>
      <c r="E3" s="86"/>
      <c r="F3" s="86"/>
      <c r="G3" s="86"/>
      <c r="H3" s="86"/>
    </row>
    <row r="4" spans="1:8" ht="15.75" thickBot="1">
      <c r="A4" s="87" t="s">
        <v>334</v>
      </c>
      <c r="B4" s="88" t="s">
        <v>225</v>
      </c>
      <c r="C4" s="89"/>
      <c r="D4" s="89"/>
      <c r="E4" s="89"/>
      <c r="F4" s="87"/>
      <c r="G4" s="87"/>
      <c r="H4" s="67" t="s">
        <v>95</v>
      </c>
    </row>
    <row r="5" spans="1:8">
      <c r="A5" s="22"/>
      <c r="B5" s="23"/>
      <c r="C5" s="500" t="s">
        <v>197</v>
      </c>
      <c r="D5" s="501"/>
      <c r="E5" s="502"/>
      <c r="F5" s="500" t="s">
        <v>198</v>
      </c>
      <c r="G5" s="501"/>
      <c r="H5" s="503"/>
    </row>
    <row r="6" spans="1:8">
      <c r="A6" s="24" t="s">
        <v>27</v>
      </c>
      <c r="B6" s="8"/>
      <c r="C6" s="9" t="s">
        <v>28</v>
      </c>
      <c r="D6" s="9" t="s">
        <v>98</v>
      </c>
      <c r="E6" s="9" t="s">
        <v>69</v>
      </c>
      <c r="F6" s="9" t="s">
        <v>28</v>
      </c>
      <c r="G6" s="9" t="s">
        <v>98</v>
      </c>
      <c r="H6" s="25" t="s">
        <v>69</v>
      </c>
    </row>
    <row r="7" spans="1:8">
      <c r="A7" s="26"/>
      <c r="B7" s="11" t="s">
        <v>94</v>
      </c>
      <c r="C7" s="12"/>
      <c r="D7" s="12"/>
      <c r="E7" s="12"/>
      <c r="F7" s="12"/>
      <c r="G7" s="12"/>
      <c r="H7" s="27"/>
    </row>
    <row r="8" spans="1:8" ht="26.25">
      <c r="A8" s="26">
        <v>1</v>
      </c>
      <c r="B8" s="13" t="s">
        <v>99</v>
      </c>
      <c r="C8" s="396">
        <v>2725430</v>
      </c>
      <c r="D8" s="396">
        <v>540057</v>
      </c>
      <c r="E8" s="391">
        <f>C8+D8</f>
        <v>3265487</v>
      </c>
      <c r="F8" s="396">
        <v>2580049</v>
      </c>
      <c r="G8" s="396">
        <v>698699</v>
      </c>
      <c r="H8" s="393">
        <f>F8+G8</f>
        <v>3278748</v>
      </c>
    </row>
    <row r="9" spans="1:8">
      <c r="A9" s="26">
        <v>2</v>
      </c>
      <c r="B9" s="13" t="s">
        <v>100</v>
      </c>
      <c r="C9" s="403">
        <f>SUM(C10:C18)</f>
        <v>51570939</v>
      </c>
      <c r="D9" s="403">
        <f>SUM(D10:D18)</f>
        <v>4915010</v>
      </c>
      <c r="E9" s="391">
        <f t="shared" ref="E9:E67" si="0">C9+D9</f>
        <v>56485949</v>
      </c>
      <c r="F9" s="403">
        <f>SUM(F10:F18)</f>
        <v>61051932</v>
      </c>
      <c r="G9" s="403">
        <f>SUM(G10:G18)</f>
        <v>648053</v>
      </c>
      <c r="H9" s="393">
        <f t="shared" ref="H9:H67" si="1">F9+G9</f>
        <v>61699985</v>
      </c>
    </row>
    <row r="10" spans="1:8">
      <c r="A10" s="26">
        <v>2.1</v>
      </c>
      <c r="B10" s="14" t="s">
        <v>101</v>
      </c>
      <c r="C10" s="396">
        <v>0</v>
      </c>
      <c r="D10" s="396">
        <v>0</v>
      </c>
      <c r="E10" s="391">
        <f t="shared" si="0"/>
        <v>0</v>
      </c>
      <c r="F10" s="396">
        <v>235339</v>
      </c>
      <c r="G10" s="396"/>
      <c r="H10" s="393">
        <f t="shared" si="1"/>
        <v>235339</v>
      </c>
    </row>
    <row r="11" spans="1:8">
      <c r="A11" s="26">
        <v>2.2000000000000002</v>
      </c>
      <c r="B11" s="14" t="s">
        <v>102</v>
      </c>
      <c r="C11" s="396">
        <v>975168.27</v>
      </c>
      <c r="D11" s="396">
        <v>2348942.9399999995</v>
      </c>
      <c r="E11" s="391">
        <f t="shared" si="0"/>
        <v>3324111.2099999995</v>
      </c>
      <c r="F11" s="396">
        <v>4117</v>
      </c>
      <c r="G11" s="396">
        <v>5099</v>
      </c>
      <c r="H11" s="393">
        <f t="shared" si="1"/>
        <v>9216</v>
      </c>
    </row>
    <row r="12" spans="1:8">
      <c r="A12" s="26">
        <v>2.2999999999999998</v>
      </c>
      <c r="B12" s="14" t="s">
        <v>103</v>
      </c>
      <c r="C12" s="396"/>
      <c r="D12" s="396"/>
      <c r="E12" s="391">
        <f t="shared" si="0"/>
        <v>0</v>
      </c>
      <c r="F12" s="396"/>
      <c r="G12" s="396"/>
      <c r="H12" s="393">
        <f t="shared" si="1"/>
        <v>0</v>
      </c>
    </row>
    <row r="13" spans="1:8">
      <c r="A13" s="26">
        <v>2.4</v>
      </c>
      <c r="B13" s="14" t="s">
        <v>104</v>
      </c>
      <c r="C13" s="396">
        <v>0</v>
      </c>
      <c r="D13" s="396">
        <v>25061.309999999998</v>
      </c>
      <c r="E13" s="391">
        <f t="shared" si="0"/>
        <v>25061.309999999998</v>
      </c>
      <c r="F13" s="396">
        <v>3944</v>
      </c>
      <c r="G13" s="396"/>
      <c r="H13" s="393">
        <f t="shared" si="1"/>
        <v>3944</v>
      </c>
    </row>
    <row r="14" spans="1:8">
      <c r="A14" s="26">
        <v>2.5</v>
      </c>
      <c r="B14" s="14" t="s">
        <v>105</v>
      </c>
      <c r="C14" s="396">
        <v>20458.45</v>
      </c>
      <c r="D14" s="396">
        <v>373083.58</v>
      </c>
      <c r="E14" s="391">
        <f t="shared" si="0"/>
        <v>393542.03</v>
      </c>
      <c r="F14" s="396"/>
      <c r="G14" s="396"/>
      <c r="H14" s="393">
        <f t="shared" si="1"/>
        <v>0</v>
      </c>
    </row>
    <row r="15" spans="1:8">
      <c r="A15" s="26">
        <v>2.6</v>
      </c>
      <c r="B15" s="14" t="s">
        <v>106</v>
      </c>
      <c r="C15" s="396">
        <v>0</v>
      </c>
      <c r="D15" s="396">
        <v>6357.1</v>
      </c>
      <c r="E15" s="391">
        <f t="shared" si="0"/>
        <v>6357.1</v>
      </c>
      <c r="F15" s="396"/>
      <c r="G15" s="396"/>
      <c r="H15" s="393">
        <f t="shared" si="1"/>
        <v>0</v>
      </c>
    </row>
    <row r="16" spans="1:8">
      <c r="A16" s="26">
        <v>2.7</v>
      </c>
      <c r="B16" s="14" t="s">
        <v>107</v>
      </c>
      <c r="C16" s="396">
        <v>242783.56</v>
      </c>
      <c r="D16" s="396">
        <v>0</v>
      </c>
      <c r="E16" s="391">
        <f t="shared" si="0"/>
        <v>242783.56</v>
      </c>
      <c r="F16" s="396"/>
      <c r="G16" s="396"/>
      <c r="H16" s="393">
        <f t="shared" si="1"/>
        <v>0</v>
      </c>
    </row>
    <row r="17" spans="1:8">
      <c r="A17" s="26">
        <v>2.8</v>
      </c>
      <c r="B17" s="14" t="s">
        <v>108</v>
      </c>
      <c r="C17" s="396">
        <v>50234164</v>
      </c>
      <c r="D17" s="396">
        <v>1467077</v>
      </c>
      <c r="E17" s="391">
        <f t="shared" si="0"/>
        <v>51701241</v>
      </c>
      <c r="F17" s="396">
        <v>60776149</v>
      </c>
      <c r="G17" s="396">
        <v>530599</v>
      </c>
      <c r="H17" s="393">
        <f t="shared" si="1"/>
        <v>61306748</v>
      </c>
    </row>
    <row r="18" spans="1:8">
      <c r="A18" s="26">
        <v>2.9</v>
      </c>
      <c r="B18" s="14" t="s">
        <v>109</v>
      </c>
      <c r="C18" s="396">
        <v>98364.719999999987</v>
      </c>
      <c r="D18" s="396">
        <v>694488.07000000007</v>
      </c>
      <c r="E18" s="391">
        <f t="shared" si="0"/>
        <v>792852.79</v>
      </c>
      <c r="F18" s="396">
        <v>32383</v>
      </c>
      <c r="G18" s="396">
        <v>112355</v>
      </c>
      <c r="H18" s="393">
        <f t="shared" si="1"/>
        <v>144738</v>
      </c>
    </row>
    <row r="19" spans="1:8" ht="26.25">
      <c r="A19" s="26">
        <v>3</v>
      </c>
      <c r="B19" s="13" t="s">
        <v>110</v>
      </c>
      <c r="C19" s="396">
        <v>2186321</v>
      </c>
      <c r="D19" s="396">
        <v>71423</v>
      </c>
      <c r="E19" s="391">
        <f t="shared" si="0"/>
        <v>2257744</v>
      </c>
      <c r="F19" s="396">
        <v>3182864</v>
      </c>
      <c r="G19" s="396">
        <v>38446</v>
      </c>
      <c r="H19" s="393">
        <f t="shared" si="1"/>
        <v>3221310</v>
      </c>
    </row>
    <row r="20" spans="1:8">
      <c r="A20" s="26">
        <v>4</v>
      </c>
      <c r="B20" s="13" t="s">
        <v>111</v>
      </c>
      <c r="C20" s="396">
        <v>3805578</v>
      </c>
      <c r="D20" s="396">
        <v>0</v>
      </c>
      <c r="E20" s="391">
        <f t="shared" si="0"/>
        <v>3805578</v>
      </c>
      <c r="F20" s="396">
        <v>4697928</v>
      </c>
      <c r="G20" s="396"/>
      <c r="H20" s="393">
        <f t="shared" si="1"/>
        <v>4697928</v>
      </c>
    </row>
    <row r="21" spans="1:8">
      <c r="A21" s="26">
        <v>5</v>
      </c>
      <c r="B21" s="13" t="s">
        <v>112</v>
      </c>
      <c r="C21" s="396">
        <v>45587</v>
      </c>
      <c r="D21" s="396">
        <v>9157</v>
      </c>
      <c r="E21" s="391">
        <f t="shared" si="0"/>
        <v>54744</v>
      </c>
      <c r="F21" s="396">
        <v>7839</v>
      </c>
      <c r="G21" s="396"/>
      <c r="H21" s="393">
        <f>F21+G21</f>
        <v>7839</v>
      </c>
    </row>
    <row r="22" spans="1:8">
      <c r="A22" s="26">
        <v>6</v>
      </c>
      <c r="B22" s="15" t="s">
        <v>113</v>
      </c>
      <c r="C22" s="404">
        <f>C8+C9+C19+C20+C21</f>
        <v>60333855</v>
      </c>
      <c r="D22" s="404">
        <f>D8+D9+D19+D20+D21</f>
        <v>5535647</v>
      </c>
      <c r="E22" s="394">
        <f>C22+D22</f>
        <v>65869502</v>
      </c>
      <c r="F22" s="404">
        <f>F8+F9+F19+F20+F21</f>
        <v>71520612</v>
      </c>
      <c r="G22" s="404">
        <f>G8+G9+G19+G20+G21</f>
        <v>1385198</v>
      </c>
      <c r="H22" s="395">
        <f>F22+G22</f>
        <v>72905810</v>
      </c>
    </row>
    <row r="23" spans="1:8">
      <c r="A23" s="26"/>
      <c r="B23" s="11" t="s">
        <v>92</v>
      </c>
      <c r="C23" s="396"/>
      <c r="D23" s="396"/>
      <c r="E23" s="390"/>
      <c r="F23" s="396"/>
      <c r="G23" s="396"/>
      <c r="H23" s="398"/>
    </row>
    <row r="24" spans="1:8">
      <c r="A24" s="26">
        <v>7</v>
      </c>
      <c r="B24" s="13" t="s">
        <v>114</v>
      </c>
      <c r="C24" s="396">
        <v>9082001</v>
      </c>
      <c r="D24" s="396">
        <v>823341</v>
      </c>
      <c r="E24" s="391">
        <f t="shared" si="0"/>
        <v>9905342</v>
      </c>
      <c r="F24" s="396">
        <v>8019917</v>
      </c>
      <c r="G24" s="396">
        <v>753471</v>
      </c>
      <c r="H24" s="393">
        <f t="shared" si="1"/>
        <v>8773388</v>
      </c>
    </row>
    <row r="25" spans="1:8">
      <c r="A25" s="26">
        <v>8</v>
      </c>
      <c r="B25" s="13" t="s">
        <v>115</v>
      </c>
      <c r="C25" s="396">
        <v>11455189</v>
      </c>
      <c r="D25" s="396">
        <v>1880309</v>
      </c>
      <c r="E25" s="391">
        <f t="shared" si="0"/>
        <v>13335498</v>
      </c>
      <c r="F25" s="396">
        <v>16830122</v>
      </c>
      <c r="G25" s="396">
        <v>1044188</v>
      </c>
      <c r="H25" s="393">
        <f t="shared" si="1"/>
        <v>17874310</v>
      </c>
    </row>
    <row r="26" spans="1:8">
      <c r="A26" s="26">
        <v>9</v>
      </c>
      <c r="B26" s="13" t="s">
        <v>116</v>
      </c>
      <c r="C26" s="396">
        <v>6075</v>
      </c>
      <c r="D26" s="396">
        <v>23757</v>
      </c>
      <c r="E26" s="391">
        <f t="shared" si="0"/>
        <v>29832</v>
      </c>
      <c r="F26" s="396">
        <v>1468</v>
      </c>
      <c r="G26" s="396">
        <v>1192</v>
      </c>
      <c r="H26" s="393">
        <f t="shared" si="1"/>
        <v>2660</v>
      </c>
    </row>
    <row r="27" spans="1:8">
      <c r="A27" s="26">
        <v>10</v>
      </c>
      <c r="B27" s="13" t="s">
        <v>117</v>
      </c>
      <c r="C27" s="396">
        <v>157740</v>
      </c>
      <c r="D27" s="396">
        <v>1144114</v>
      </c>
      <c r="E27" s="391">
        <f t="shared" si="0"/>
        <v>1301854</v>
      </c>
      <c r="F27" s="396">
        <v>727332</v>
      </c>
      <c r="G27" s="396">
        <v>2550408</v>
      </c>
      <c r="H27" s="393">
        <f t="shared" si="1"/>
        <v>3277740</v>
      </c>
    </row>
    <row r="28" spans="1:8">
      <c r="A28" s="26">
        <v>11</v>
      </c>
      <c r="B28" s="13" t="s">
        <v>118</v>
      </c>
      <c r="C28" s="396">
        <v>5370</v>
      </c>
      <c r="D28" s="396">
        <v>0</v>
      </c>
      <c r="E28" s="391">
        <f t="shared" si="0"/>
        <v>5370</v>
      </c>
      <c r="F28" s="396"/>
      <c r="G28" s="396"/>
      <c r="H28" s="393">
        <f t="shared" si="1"/>
        <v>0</v>
      </c>
    </row>
    <row r="29" spans="1:8">
      <c r="A29" s="26">
        <v>12</v>
      </c>
      <c r="B29" s="13" t="s">
        <v>119</v>
      </c>
      <c r="C29" s="396">
        <v>586329</v>
      </c>
      <c r="D29" s="396">
        <v>189</v>
      </c>
      <c r="E29" s="391">
        <f t="shared" si="0"/>
        <v>586518</v>
      </c>
      <c r="F29" s="396"/>
      <c r="G29" s="396">
        <v>63</v>
      </c>
      <c r="H29" s="393">
        <f t="shared" si="1"/>
        <v>63</v>
      </c>
    </row>
    <row r="30" spans="1:8">
      <c r="A30" s="26">
        <v>13</v>
      </c>
      <c r="B30" s="16" t="s">
        <v>120</v>
      </c>
      <c r="C30" s="404">
        <f>SUM(C24:C29)</f>
        <v>21292704</v>
      </c>
      <c r="D30" s="404">
        <f>SUM(D24:D29)</f>
        <v>3871710</v>
      </c>
      <c r="E30" s="394">
        <f t="shared" si="0"/>
        <v>25164414</v>
      </c>
      <c r="F30" s="404">
        <f>SUM(F24:F29)</f>
        <v>25578839</v>
      </c>
      <c r="G30" s="404">
        <f>SUM(G24:G29)</f>
        <v>4349322</v>
      </c>
      <c r="H30" s="395">
        <f t="shared" si="1"/>
        <v>29928161</v>
      </c>
    </row>
    <row r="31" spans="1:8">
      <c r="A31" s="26">
        <v>14</v>
      </c>
      <c r="B31" s="16" t="s">
        <v>121</v>
      </c>
      <c r="C31" s="404">
        <f>C22-C30</f>
        <v>39041151</v>
      </c>
      <c r="D31" s="404">
        <f>D22-D30</f>
        <v>1663937</v>
      </c>
      <c r="E31" s="394">
        <f t="shared" si="0"/>
        <v>40705088</v>
      </c>
      <c r="F31" s="404">
        <f>F22-F30</f>
        <v>45941773</v>
      </c>
      <c r="G31" s="404">
        <f>G22-G30</f>
        <v>-2964124</v>
      </c>
      <c r="H31" s="395">
        <f t="shared" si="1"/>
        <v>42977649</v>
      </c>
    </row>
    <row r="32" spans="1:8">
      <c r="A32" s="26"/>
      <c r="B32" s="11"/>
      <c r="C32" s="405"/>
      <c r="D32" s="405"/>
      <c r="E32" s="405"/>
      <c r="F32" s="405"/>
      <c r="G32" s="405"/>
      <c r="H32" s="406"/>
    </row>
    <row r="33" spans="1:8">
      <c r="A33" s="26"/>
      <c r="B33" s="11" t="s">
        <v>122</v>
      </c>
      <c r="C33" s="396"/>
      <c r="D33" s="396"/>
      <c r="E33" s="390"/>
      <c r="F33" s="396"/>
      <c r="G33" s="396"/>
      <c r="H33" s="398"/>
    </row>
    <row r="34" spans="1:8">
      <c r="A34" s="26">
        <v>15</v>
      </c>
      <c r="B34" s="10" t="s">
        <v>93</v>
      </c>
      <c r="C34" s="391">
        <f>C35-C36</f>
        <v>5881099</v>
      </c>
      <c r="D34" s="391">
        <f>D35-D36</f>
        <v>-355438</v>
      </c>
      <c r="E34" s="391">
        <f t="shared" si="0"/>
        <v>5525661</v>
      </c>
      <c r="F34" s="391">
        <f>F35-F36</f>
        <v>14524506</v>
      </c>
      <c r="G34" s="391">
        <f>G35-G36</f>
        <v>-235010</v>
      </c>
      <c r="H34" s="393">
        <f t="shared" si="1"/>
        <v>14289496</v>
      </c>
    </row>
    <row r="35" spans="1:8">
      <c r="A35" s="26">
        <v>15.1</v>
      </c>
      <c r="B35" s="14" t="s">
        <v>123</v>
      </c>
      <c r="C35" s="396">
        <v>6861952</v>
      </c>
      <c r="D35" s="396">
        <v>1251942</v>
      </c>
      <c r="E35" s="391">
        <f t="shared" si="0"/>
        <v>8113894</v>
      </c>
      <c r="F35" s="396">
        <v>15731727</v>
      </c>
      <c r="G35" s="396">
        <v>1173584</v>
      </c>
      <c r="H35" s="393">
        <f t="shared" si="1"/>
        <v>16905311</v>
      </c>
    </row>
    <row r="36" spans="1:8">
      <c r="A36" s="26">
        <v>15.2</v>
      </c>
      <c r="B36" s="14" t="s">
        <v>124</v>
      </c>
      <c r="C36" s="396">
        <v>980853</v>
      </c>
      <c r="D36" s="396">
        <v>1607380</v>
      </c>
      <c r="E36" s="391">
        <f t="shared" si="0"/>
        <v>2588233</v>
      </c>
      <c r="F36" s="396">
        <v>1207221</v>
      </c>
      <c r="G36" s="396">
        <v>1408594</v>
      </c>
      <c r="H36" s="393">
        <f t="shared" si="1"/>
        <v>2615815</v>
      </c>
    </row>
    <row r="37" spans="1:8">
      <c r="A37" s="26">
        <v>16</v>
      </c>
      <c r="B37" s="13" t="s">
        <v>125</v>
      </c>
      <c r="C37" s="396">
        <v>0</v>
      </c>
      <c r="D37" s="396">
        <v>0</v>
      </c>
      <c r="E37" s="391">
        <f t="shared" si="0"/>
        <v>0</v>
      </c>
      <c r="F37" s="396"/>
      <c r="G37" s="396"/>
      <c r="H37" s="393">
        <f t="shared" si="1"/>
        <v>0</v>
      </c>
    </row>
    <row r="38" spans="1:8">
      <c r="A38" s="26">
        <v>17</v>
      </c>
      <c r="B38" s="13" t="s">
        <v>126</v>
      </c>
      <c r="C38" s="396">
        <v>0</v>
      </c>
      <c r="D38" s="396">
        <v>0</v>
      </c>
      <c r="E38" s="391">
        <f t="shared" si="0"/>
        <v>0</v>
      </c>
      <c r="F38" s="396"/>
      <c r="G38" s="396"/>
      <c r="H38" s="393">
        <f t="shared" si="1"/>
        <v>0</v>
      </c>
    </row>
    <row r="39" spans="1:8">
      <c r="A39" s="26">
        <v>18</v>
      </c>
      <c r="B39" s="13" t="s">
        <v>127</v>
      </c>
      <c r="C39" s="396">
        <v>7421</v>
      </c>
      <c r="D39" s="396">
        <v>9967</v>
      </c>
      <c r="E39" s="391">
        <f t="shared" si="0"/>
        <v>17388</v>
      </c>
      <c r="F39" s="396">
        <v>-71630</v>
      </c>
      <c r="G39" s="396">
        <v>-2283</v>
      </c>
      <c r="H39" s="393">
        <f t="shared" si="1"/>
        <v>-73913</v>
      </c>
    </row>
    <row r="40" spans="1:8">
      <c r="A40" s="26">
        <v>19</v>
      </c>
      <c r="B40" s="13" t="s">
        <v>128</v>
      </c>
      <c r="C40" s="396">
        <v>3796273</v>
      </c>
      <c r="D40" s="396"/>
      <c r="E40" s="391">
        <f t="shared" si="0"/>
        <v>3796273</v>
      </c>
      <c r="F40" s="396">
        <v>-3327855</v>
      </c>
      <c r="G40" s="396"/>
      <c r="H40" s="393">
        <f t="shared" si="1"/>
        <v>-3327855</v>
      </c>
    </row>
    <row r="41" spans="1:8">
      <c r="A41" s="26">
        <v>20</v>
      </c>
      <c r="B41" s="13" t="s">
        <v>129</v>
      </c>
      <c r="C41" s="396">
        <v>-2317408</v>
      </c>
      <c r="D41" s="396"/>
      <c r="E41" s="391">
        <f t="shared" si="0"/>
        <v>-2317408</v>
      </c>
      <c r="F41" s="396">
        <v>3246421</v>
      </c>
      <c r="G41" s="396"/>
      <c r="H41" s="393">
        <f t="shared" si="1"/>
        <v>3246421</v>
      </c>
    </row>
    <row r="42" spans="1:8">
      <c r="A42" s="26">
        <v>21</v>
      </c>
      <c r="B42" s="13" t="s">
        <v>130</v>
      </c>
      <c r="C42" s="396">
        <v>1154</v>
      </c>
      <c r="D42" s="396">
        <v>0</v>
      </c>
      <c r="E42" s="391">
        <f t="shared" si="0"/>
        <v>1154</v>
      </c>
      <c r="F42" s="396">
        <v>48358</v>
      </c>
      <c r="G42" s="396"/>
      <c r="H42" s="393">
        <f t="shared" si="1"/>
        <v>48358</v>
      </c>
    </row>
    <row r="43" spans="1:8">
      <c r="A43" s="26">
        <v>22</v>
      </c>
      <c r="B43" s="13" t="s">
        <v>131</v>
      </c>
      <c r="C43" s="396">
        <v>370</v>
      </c>
      <c r="D43" s="396">
        <v>0</v>
      </c>
      <c r="E43" s="391">
        <f t="shared" si="0"/>
        <v>370</v>
      </c>
      <c r="F43" s="396">
        <v>330</v>
      </c>
      <c r="G43" s="396"/>
      <c r="H43" s="393">
        <f t="shared" si="1"/>
        <v>330</v>
      </c>
    </row>
    <row r="44" spans="1:8">
      <c r="A44" s="26">
        <v>23</v>
      </c>
      <c r="B44" s="13" t="s">
        <v>132</v>
      </c>
      <c r="C44" s="396">
        <v>48452</v>
      </c>
      <c r="D44" s="396">
        <v>346759</v>
      </c>
      <c r="E44" s="391">
        <f t="shared" si="0"/>
        <v>395211</v>
      </c>
      <c r="F44" s="396">
        <v>442143</v>
      </c>
      <c r="G44" s="396">
        <v>200038</v>
      </c>
      <c r="H44" s="393">
        <f t="shared" si="1"/>
        <v>642181</v>
      </c>
    </row>
    <row r="45" spans="1:8">
      <c r="A45" s="26">
        <v>24</v>
      </c>
      <c r="B45" s="16" t="s">
        <v>133</v>
      </c>
      <c r="C45" s="404">
        <f>C34+C37+C38+C39+C40+C41+C42+C43+C44</f>
        <v>7417361</v>
      </c>
      <c r="D45" s="404">
        <f>D34+D37+D38+D39+D40+D41+D42+D43+D44</f>
        <v>1288</v>
      </c>
      <c r="E45" s="394">
        <f t="shared" si="0"/>
        <v>7418649</v>
      </c>
      <c r="F45" s="404">
        <f>F34+F37+F38+F39+F40+F41+F42+F43+F44</f>
        <v>14862273</v>
      </c>
      <c r="G45" s="404">
        <f>G34+G37+G38+G39+G40+G41+G42+G43+G44</f>
        <v>-37255</v>
      </c>
      <c r="H45" s="395">
        <f t="shared" si="1"/>
        <v>14825018</v>
      </c>
    </row>
    <row r="46" spans="1:8">
      <c r="A46" s="26"/>
      <c r="B46" s="11" t="s">
        <v>134</v>
      </c>
      <c r="C46" s="396"/>
      <c r="D46" s="396"/>
      <c r="E46" s="396"/>
      <c r="F46" s="396"/>
      <c r="G46" s="396"/>
      <c r="H46" s="407"/>
    </row>
    <row r="47" spans="1:8">
      <c r="A47" s="26">
        <v>25</v>
      </c>
      <c r="B47" s="13" t="s">
        <v>135</v>
      </c>
      <c r="C47" s="396">
        <v>726613</v>
      </c>
      <c r="D47" s="396">
        <v>290</v>
      </c>
      <c r="E47" s="391">
        <f t="shared" si="0"/>
        <v>726903</v>
      </c>
      <c r="F47" s="396">
        <v>682731</v>
      </c>
      <c r="G47" s="396"/>
      <c r="H47" s="393">
        <f t="shared" si="1"/>
        <v>682731</v>
      </c>
    </row>
    <row r="48" spans="1:8">
      <c r="A48" s="26">
        <v>26</v>
      </c>
      <c r="B48" s="13" t="s">
        <v>136</v>
      </c>
      <c r="C48" s="396">
        <v>1006621</v>
      </c>
      <c r="D48" s="396">
        <v>467431</v>
      </c>
      <c r="E48" s="391">
        <f t="shared" si="0"/>
        <v>1474052</v>
      </c>
      <c r="F48" s="396">
        <v>1296997</v>
      </c>
      <c r="G48" s="396">
        <v>168408</v>
      </c>
      <c r="H48" s="393">
        <f t="shared" si="1"/>
        <v>1465405</v>
      </c>
    </row>
    <row r="49" spans="1:9">
      <c r="A49" s="26">
        <v>27</v>
      </c>
      <c r="B49" s="13" t="s">
        <v>137</v>
      </c>
      <c r="C49" s="396">
        <v>18173816</v>
      </c>
      <c r="D49" s="396"/>
      <c r="E49" s="391">
        <f t="shared" si="0"/>
        <v>18173816</v>
      </c>
      <c r="F49" s="396">
        <v>21958297</v>
      </c>
      <c r="G49" s="396"/>
      <c r="H49" s="393">
        <f t="shared" si="1"/>
        <v>21958297</v>
      </c>
    </row>
    <row r="50" spans="1:9">
      <c r="A50" s="26">
        <v>28</v>
      </c>
      <c r="B50" s="13" t="s">
        <v>275</v>
      </c>
      <c r="C50" s="396">
        <v>304861</v>
      </c>
      <c r="D50" s="396"/>
      <c r="E50" s="391">
        <f t="shared" si="0"/>
        <v>304861</v>
      </c>
      <c r="F50" s="396">
        <v>386483</v>
      </c>
      <c r="G50" s="396"/>
      <c r="H50" s="393">
        <f t="shared" si="1"/>
        <v>386483</v>
      </c>
    </row>
    <row r="51" spans="1:9">
      <c r="A51" s="26">
        <v>29</v>
      </c>
      <c r="B51" s="13" t="s">
        <v>138</v>
      </c>
      <c r="C51" s="396">
        <v>7246400</v>
      </c>
      <c r="D51" s="396"/>
      <c r="E51" s="391">
        <f t="shared" si="0"/>
        <v>7246400</v>
      </c>
      <c r="F51" s="396">
        <v>5519781</v>
      </c>
      <c r="G51" s="396"/>
      <c r="H51" s="393">
        <f t="shared" si="1"/>
        <v>5519781</v>
      </c>
    </row>
    <row r="52" spans="1:9">
      <c r="A52" s="26">
        <v>30</v>
      </c>
      <c r="B52" s="13" t="s">
        <v>139</v>
      </c>
      <c r="C52" s="396">
        <v>5604218</v>
      </c>
      <c r="D52" s="396">
        <v>19701</v>
      </c>
      <c r="E52" s="391">
        <f t="shared" si="0"/>
        <v>5623919</v>
      </c>
      <c r="F52" s="396">
        <v>6677155</v>
      </c>
      <c r="G52" s="396">
        <v>23188</v>
      </c>
      <c r="H52" s="393">
        <f t="shared" si="1"/>
        <v>6700343</v>
      </c>
    </row>
    <row r="53" spans="1:9">
      <c r="A53" s="26">
        <v>31</v>
      </c>
      <c r="B53" s="16" t="s">
        <v>140</v>
      </c>
      <c r="C53" s="404">
        <f>C47+C48+C49+C50+C51+C52</f>
        <v>33062529</v>
      </c>
      <c r="D53" s="404">
        <f>D47+D48+D49+D50+D51+D52</f>
        <v>487422</v>
      </c>
      <c r="E53" s="394">
        <f t="shared" si="0"/>
        <v>33549951</v>
      </c>
      <c r="F53" s="404">
        <f>F47+F48+F49+F50+F51+F52</f>
        <v>36521444</v>
      </c>
      <c r="G53" s="404">
        <f>G47+G48+G49+G50+G51+G52</f>
        <v>191596</v>
      </c>
      <c r="H53" s="395">
        <f t="shared" si="1"/>
        <v>36713040</v>
      </c>
    </row>
    <row r="54" spans="1:9">
      <c r="A54" s="26">
        <v>32</v>
      </c>
      <c r="B54" s="16" t="s">
        <v>141</v>
      </c>
      <c r="C54" s="404">
        <f>C45-C53</f>
        <v>-25645168</v>
      </c>
      <c r="D54" s="404">
        <f>D45-D53</f>
        <v>-486134</v>
      </c>
      <c r="E54" s="394">
        <f t="shared" si="0"/>
        <v>-26131302</v>
      </c>
      <c r="F54" s="404">
        <f>F45-F53</f>
        <v>-21659171</v>
      </c>
      <c r="G54" s="404">
        <f>G45-G53</f>
        <v>-228851</v>
      </c>
      <c r="H54" s="395">
        <f t="shared" si="1"/>
        <v>-21888022</v>
      </c>
    </row>
    <row r="55" spans="1:9">
      <c r="A55" s="26"/>
      <c r="B55" s="11"/>
      <c r="C55" s="405"/>
      <c r="D55" s="405"/>
      <c r="E55" s="405"/>
      <c r="F55" s="405"/>
      <c r="G55" s="405"/>
      <c r="H55" s="406"/>
    </row>
    <row r="56" spans="1:9">
      <c r="A56" s="26">
        <v>33</v>
      </c>
      <c r="B56" s="16" t="s">
        <v>142</v>
      </c>
      <c r="C56" s="404">
        <f>C31+C54</f>
        <v>13395983</v>
      </c>
      <c r="D56" s="404">
        <f>D31+D54</f>
        <v>1177803</v>
      </c>
      <c r="E56" s="394">
        <f t="shared" si="0"/>
        <v>14573786</v>
      </c>
      <c r="F56" s="404">
        <f>F31+F54</f>
        <v>24282602</v>
      </c>
      <c r="G56" s="404">
        <f>G31+G54</f>
        <v>-3192975</v>
      </c>
      <c r="H56" s="395">
        <f t="shared" si="1"/>
        <v>21089627</v>
      </c>
    </row>
    <row r="57" spans="1:9">
      <c r="A57" s="26"/>
      <c r="B57" s="11"/>
      <c r="C57" s="405"/>
      <c r="D57" s="405"/>
      <c r="E57" s="405"/>
      <c r="F57" s="405"/>
      <c r="G57" s="405"/>
      <c r="H57" s="406"/>
    </row>
    <row r="58" spans="1:9">
      <c r="A58" s="26">
        <v>34</v>
      </c>
      <c r="B58" s="13" t="s">
        <v>143</v>
      </c>
      <c r="C58" s="396">
        <v>9458040</v>
      </c>
      <c r="D58" s="396">
        <v>901210</v>
      </c>
      <c r="E58" s="391">
        <f t="shared" si="0"/>
        <v>10359250</v>
      </c>
      <c r="F58" s="396">
        <v>3643061</v>
      </c>
      <c r="G58" s="396">
        <v>0</v>
      </c>
      <c r="H58" s="393">
        <f t="shared" si="1"/>
        <v>3643061</v>
      </c>
    </row>
    <row r="59" spans="1:9" s="133" customFormat="1">
      <c r="A59" s="26">
        <v>35</v>
      </c>
      <c r="B59" s="10" t="s">
        <v>144</v>
      </c>
      <c r="C59" s="396">
        <v>104000</v>
      </c>
      <c r="D59" s="396">
        <v>0</v>
      </c>
      <c r="E59" s="408">
        <f t="shared" si="0"/>
        <v>104000</v>
      </c>
      <c r="F59" s="409">
        <v>1</v>
      </c>
      <c r="G59" s="409">
        <v>0</v>
      </c>
      <c r="H59" s="410">
        <f t="shared" si="1"/>
        <v>1</v>
      </c>
      <c r="I59" s="132"/>
    </row>
    <row r="60" spans="1:9">
      <c r="A60" s="26">
        <v>36</v>
      </c>
      <c r="B60" s="13" t="s">
        <v>145</v>
      </c>
      <c r="C60" s="396">
        <v>40444</v>
      </c>
      <c r="D60" s="396">
        <v>83686</v>
      </c>
      <c r="E60" s="391">
        <f t="shared" si="0"/>
        <v>124130</v>
      </c>
      <c r="F60" s="396">
        <v>-162645</v>
      </c>
      <c r="G60" s="396">
        <v>0</v>
      </c>
      <c r="H60" s="393">
        <f t="shared" si="1"/>
        <v>-162645</v>
      </c>
    </row>
    <row r="61" spans="1:9">
      <c r="A61" s="26">
        <v>37</v>
      </c>
      <c r="B61" s="16" t="s">
        <v>146</v>
      </c>
      <c r="C61" s="404">
        <f>C58+C59+C60</f>
        <v>9602484</v>
      </c>
      <c r="D61" s="404">
        <f>D58+D59+D60</f>
        <v>984896</v>
      </c>
      <c r="E61" s="394">
        <f t="shared" si="0"/>
        <v>10587380</v>
      </c>
      <c r="F61" s="404">
        <f>F58+F59+F60</f>
        <v>3480417</v>
      </c>
      <c r="G61" s="404">
        <f>G58+G59+G60</f>
        <v>0</v>
      </c>
      <c r="H61" s="395">
        <f t="shared" si="1"/>
        <v>3480417</v>
      </c>
    </row>
    <row r="62" spans="1:9">
      <c r="A62" s="26"/>
      <c r="B62" s="17"/>
      <c r="C62" s="396"/>
      <c r="D62" s="396"/>
      <c r="E62" s="396"/>
      <c r="F62" s="396"/>
      <c r="G62" s="396"/>
      <c r="H62" s="407"/>
    </row>
    <row r="63" spans="1:9">
      <c r="A63" s="26">
        <v>38</v>
      </c>
      <c r="B63" s="18" t="s">
        <v>276</v>
      </c>
      <c r="C63" s="404">
        <f>C56-C61</f>
        <v>3793499</v>
      </c>
      <c r="D63" s="404">
        <f>D56-D61</f>
        <v>192907</v>
      </c>
      <c r="E63" s="394">
        <f t="shared" si="0"/>
        <v>3986406</v>
      </c>
      <c r="F63" s="404">
        <f>F56-F61</f>
        <v>20802185</v>
      </c>
      <c r="G63" s="404">
        <f>G56-G61</f>
        <v>-3192975</v>
      </c>
      <c r="H63" s="395">
        <f t="shared" si="1"/>
        <v>17609210</v>
      </c>
    </row>
    <row r="64" spans="1:9">
      <c r="A64" s="24">
        <v>39</v>
      </c>
      <c r="B64" s="13" t="s">
        <v>147</v>
      </c>
      <c r="C64" s="411"/>
      <c r="D64" s="411"/>
      <c r="E64" s="391">
        <f t="shared" si="0"/>
        <v>0</v>
      </c>
      <c r="F64" s="411">
        <v>2641514</v>
      </c>
      <c r="G64" s="411"/>
      <c r="H64" s="393">
        <f t="shared" si="1"/>
        <v>2641514</v>
      </c>
    </row>
    <row r="65" spans="1:8">
      <c r="A65" s="26">
        <v>40</v>
      </c>
      <c r="B65" s="16" t="s">
        <v>148</v>
      </c>
      <c r="C65" s="404">
        <f>C63-C64</f>
        <v>3793499</v>
      </c>
      <c r="D65" s="404">
        <f>D63-D64</f>
        <v>192907</v>
      </c>
      <c r="E65" s="394">
        <f t="shared" si="0"/>
        <v>3986406</v>
      </c>
      <c r="F65" s="404">
        <f>F63-F64</f>
        <v>18160671</v>
      </c>
      <c r="G65" s="404">
        <f>G63-G64</f>
        <v>-3192975</v>
      </c>
      <c r="H65" s="395">
        <f t="shared" si="1"/>
        <v>14967696</v>
      </c>
    </row>
    <row r="66" spans="1:8">
      <c r="A66" s="24">
        <v>41</v>
      </c>
      <c r="B66" s="13" t="s">
        <v>149</v>
      </c>
      <c r="C66" s="411">
        <v>0</v>
      </c>
      <c r="D66" s="411"/>
      <c r="E66" s="391">
        <f t="shared" si="0"/>
        <v>0</v>
      </c>
      <c r="F66" s="411"/>
      <c r="G66" s="411"/>
      <c r="H66" s="393">
        <f t="shared" si="1"/>
        <v>0</v>
      </c>
    </row>
    <row r="67" spans="1:8" ht="15.75" thickBot="1">
      <c r="A67" s="28">
        <v>42</v>
      </c>
      <c r="B67" s="29" t="s">
        <v>150</v>
      </c>
      <c r="C67" s="412">
        <f>C65+C66</f>
        <v>3793499</v>
      </c>
      <c r="D67" s="412">
        <f>D65+D66</f>
        <v>192907</v>
      </c>
      <c r="E67" s="81">
        <f t="shared" si="0"/>
        <v>3986406</v>
      </c>
      <c r="F67" s="412">
        <f>F65+F66</f>
        <v>18160671</v>
      </c>
      <c r="G67" s="412">
        <f>G65+G66</f>
        <v>-3192975</v>
      </c>
      <c r="H67" s="402">
        <f t="shared" si="1"/>
        <v>14967696</v>
      </c>
    </row>
    <row r="70" spans="1:8">
      <c r="C70" s="116"/>
      <c r="D70" s="116"/>
      <c r="E70" s="116"/>
      <c r="F70" s="116"/>
      <c r="G70" s="116"/>
      <c r="H70" s="116"/>
    </row>
  </sheetData>
  <mergeCells count="2">
    <mergeCell ref="C5:E5"/>
    <mergeCell ref="F5:H5"/>
  </mergeCells>
  <pageMargins left="0.7" right="0.7"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5" zoomScaleNormal="100" workbookViewId="0">
      <selection activeCell="L51" sqref="L51"/>
    </sheetView>
  </sheetViews>
  <sheetFormatPr defaultRowHeight="12.75"/>
  <cols>
    <col min="1" max="1" width="9.5703125" style="63" bestFit="1" customWidth="1"/>
    <col min="2" max="2" width="76.85546875" style="63" customWidth="1"/>
    <col min="3" max="8" width="13.28515625" style="63" customWidth="1"/>
    <col min="9" max="16384" width="9.140625" style="63"/>
  </cols>
  <sheetData>
    <row r="1" spans="1:8">
      <c r="A1" s="63" t="s">
        <v>191</v>
      </c>
      <c r="B1" s="63" t="str">
        <f>Info!C2</f>
        <v>სს ”ლიბერთი ბანკი”</v>
      </c>
    </row>
    <row r="2" spans="1:8">
      <c r="A2" s="63" t="s">
        <v>192</v>
      </c>
      <c r="B2" s="64">
        <f>'1. key ratios'!B2</f>
        <v>43555</v>
      </c>
    </row>
    <row r="4" spans="1:8" ht="13.5" thickBot="1">
      <c r="A4" s="63" t="s">
        <v>335</v>
      </c>
      <c r="C4" s="65"/>
      <c r="D4" s="65"/>
      <c r="E4" s="65"/>
      <c r="F4" s="66"/>
      <c r="G4" s="66"/>
      <c r="H4" s="67" t="s">
        <v>95</v>
      </c>
    </row>
    <row r="5" spans="1:8">
      <c r="A5" s="504" t="s">
        <v>27</v>
      </c>
      <c r="B5" s="506" t="s">
        <v>248</v>
      </c>
      <c r="C5" s="508" t="s">
        <v>197</v>
      </c>
      <c r="D5" s="508"/>
      <c r="E5" s="508"/>
      <c r="F5" s="508" t="s">
        <v>198</v>
      </c>
      <c r="G5" s="508"/>
      <c r="H5" s="509"/>
    </row>
    <row r="6" spans="1:8">
      <c r="A6" s="505"/>
      <c r="B6" s="507"/>
      <c r="C6" s="68" t="s">
        <v>28</v>
      </c>
      <c r="D6" s="68" t="s">
        <v>96</v>
      </c>
      <c r="E6" s="68" t="s">
        <v>69</v>
      </c>
      <c r="F6" s="68" t="s">
        <v>28</v>
      </c>
      <c r="G6" s="68" t="s">
        <v>96</v>
      </c>
      <c r="H6" s="69" t="s">
        <v>69</v>
      </c>
    </row>
    <row r="7" spans="1:8" s="73" customFormat="1">
      <c r="A7" s="70">
        <v>1</v>
      </c>
      <c r="B7" s="71" t="s">
        <v>372</v>
      </c>
      <c r="C7" s="72">
        <f>SUM(C8:C11)</f>
        <v>46473854</v>
      </c>
      <c r="D7" s="72">
        <f t="shared" ref="D7" si="0">SUM(D8:D11)</f>
        <v>32643265</v>
      </c>
      <c r="E7" s="394">
        <f>C7+D7</f>
        <v>79117119</v>
      </c>
      <c r="F7" s="72">
        <f>SUM(F8:F11)</f>
        <v>31285279</v>
      </c>
      <c r="G7" s="72">
        <f>SUM(G8:G11)</f>
        <v>1984455</v>
      </c>
      <c r="H7" s="395">
        <f t="shared" ref="H7:H53" si="1">F7+G7</f>
        <v>33269734</v>
      </c>
    </row>
    <row r="8" spans="1:8" s="73" customFormat="1">
      <c r="A8" s="70">
        <v>1.1000000000000001</v>
      </c>
      <c r="B8" s="74" t="s">
        <v>280</v>
      </c>
      <c r="C8" s="75">
        <v>6473194</v>
      </c>
      <c r="D8" s="75">
        <v>1615977</v>
      </c>
      <c r="E8" s="391">
        <f t="shared" ref="E8:E53" si="2">C8+D8</f>
        <v>8089171</v>
      </c>
      <c r="F8" s="75">
        <v>870649</v>
      </c>
      <c r="G8" s="75">
        <v>7243</v>
      </c>
      <c r="H8" s="393">
        <f t="shared" si="1"/>
        <v>877892</v>
      </c>
    </row>
    <row r="9" spans="1:8" s="73" customFormat="1">
      <c r="A9" s="70">
        <v>1.2</v>
      </c>
      <c r="B9" s="74" t="s">
        <v>281</v>
      </c>
      <c r="C9" s="75">
        <v>0</v>
      </c>
      <c r="D9" s="75">
        <v>0</v>
      </c>
      <c r="E9" s="391">
        <f t="shared" si="2"/>
        <v>0</v>
      </c>
      <c r="F9" s="75">
        <v>0</v>
      </c>
      <c r="G9" s="75">
        <v>0</v>
      </c>
      <c r="H9" s="393">
        <f t="shared" si="1"/>
        <v>0</v>
      </c>
    </row>
    <row r="10" spans="1:8" s="73" customFormat="1">
      <c r="A10" s="70">
        <v>1.3</v>
      </c>
      <c r="B10" s="74" t="s">
        <v>282</v>
      </c>
      <c r="C10" s="75">
        <v>39800660</v>
      </c>
      <c r="D10" s="75">
        <v>30938137</v>
      </c>
      <c r="E10" s="391">
        <f t="shared" si="2"/>
        <v>70738797</v>
      </c>
      <c r="F10" s="75">
        <v>30214630</v>
      </c>
      <c r="G10" s="75">
        <v>1977212</v>
      </c>
      <c r="H10" s="393">
        <f t="shared" si="1"/>
        <v>32191842</v>
      </c>
    </row>
    <row r="11" spans="1:8" s="73" customFormat="1">
      <c r="A11" s="70">
        <v>1.4</v>
      </c>
      <c r="B11" s="74" t="s">
        <v>283</v>
      </c>
      <c r="C11" s="75">
        <v>200000</v>
      </c>
      <c r="D11" s="75">
        <v>89151</v>
      </c>
      <c r="E11" s="391">
        <f t="shared" si="2"/>
        <v>289151</v>
      </c>
      <c r="F11" s="75">
        <v>200000</v>
      </c>
      <c r="G11" s="75">
        <v>0</v>
      </c>
      <c r="H11" s="393">
        <f t="shared" si="1"/>
        <v>200000</v>
      </c>
    </row>
    <row r="12" spans="1:8" s="73" customFormat="1" ht="29.25" customHeight="1">
      <c r="A12" s="70">
        <v>2</v>
      </c>
      <c r="B12" s="71" t="s">
        <v>284</v>
      </c>
      <c r="C12" s="72">
        <v>0</v>
      </c>
      <c r="D12" s="72">
        <v>0</v>
      </c>
      <c r="E12" s="391">
        <f t="shared" si="2"/>
        <v>0</v>
      </c>
      <c r="F12" s="72">
        <v>0</v>
      </c>
      <c r="G12" s="72">
        <v>0</v>
      </c>
      <c r="H12" s="393">
        <f t="shared" si="1"/>
        <v>0</v>
      </c>
    </row>
    <row r="13" spans="1:8" s="73" customFormat="1" ht="25.5">
      <c r="A13" s="70">
        <v>3</v>
      </c>
      <c r="B13" s="71" t="s">
        <v>285</v>
      </c>
      <c r="C13" s="72">
        <f>SUM(C14:C15)</f>
        <v>0</v>
      </c>
      <c r="D13" s="72">
        <f t="shared" ref="D13" si="3">SUM(D14:D15)</f>
        <v>0</v>
      </c>
      <c r="E13" s="391">
        <f t="shared" si="2"/>
        <v>0</v>
      </c>
      <c r="F13" s="72">
        <f>SUM(F14:F15)</f>
        <v>0</v>
      </c>
      <c r="G13" s="72">
        <f t="shared" ref="G13" si="4">SUM(G14:G15)</f>
        <v>0</v>
      </c>
      <c r="H13" s="393">
        <f t="shared" si="1"/>
        <v>0</v>
      </c>
    </row>
    <row r="14" spans="1:8" s="73" customFormat="1">
      <c r="A14" s="70">
        <v>3.1</v>
      </c>
      <c r="B14" s="74" t="s">
        <v>286</v>
      </c>
      <c r="C14" s="75">
        <v>0</v>
      </c>
      <c r="D14" s="75">
        <v>0</v>
      </c>
      <c r="E14" s="391">
        <f t="shared" si="2"/>
        <v>0</v>
      </c>
      <c r="F14" s="75">
        <v>0</v>
      </c>
      <c r="G14" s="75">
        <v>0</v>
      </c>
      <c r="H14" s="393">
        <f t="shared" si="1"/>
        <v>0</v>
      </c>
    </row>
    <row r="15" spans="1:8" s="73" customFormat="1">
      <c r="A15" s="70">
        <v>3.2</v>
      </c>
      <c r="B15" s="74" t="s">
        <v>287</v>
      </c>
      <c r="C15" s="75">
        <v>0</v>
      </c>
      <c r="D15" s="75">
        <v>0</v>
      </c>
      <c r="E15" s="391">
        <f t="shared" si="2"/>
        <v>0</v>
      </c>
      <c r="F15" s="75">
        <v>0</v>
      </c>
      <c r="G15" s="75">
        <v>0</v>
      </c>
      <c r="H15" s="393">
        <f t="shared" si="1"/>
        <v>0</v>
      </c>
    </row>
    <row r="16" spans="1:8" s="73" customFormat="1">
      <c r="A16" s="70">
        <v>4</v>
      </c>
      <c r="B16" s="71" t="s">
        <v>288</v>
      </c>
      <c r="C16" s="72">
        <f>SUM(C17:C18)</f>
        <v>726018647</v>
      </c>
      <c r="D16" s="72">
        <f t="shared" ref="D16" si="5">SUM(D17:D18)</f>
        <v>1513385418</v>
      </c>
      <c r="E16" s="394">
        <f t="shared" si="2"/>
        <v>2239404065</v>
      </c>
      <c r="F16" s="72">
        <f t="shared" ref="F16" si="6">SUM(F17:F18)</f>
        <v>0</v>
      </c>
      <c r="G16" s="72">
        <f>SUM(G17:G18)</f>
        <v>133893</v>
      </c>
      <c r="H16" s="395">
        <f t="shared" si="1"/>
        <v>133893</v>
      </c>
    </row>
    <row r="17" spans="1:8" s="73" customFormat="1">
      <c r="A17" s="70">
        <v>4.0999999999999996</v>
      </c>
      <c r="B17" s="74" t="s">
        <v>289</v>
      </c>
      <c r="C17" s="75">
        <v>0</v>
      </c>
      <c r="D17" s="75">
        <v>0</v>
      </c>
      <c r="E17" s="391">
        <f t="shared" si="2"/>
        <v>0</v>
      </c>
      <c r="F17" s="75">
        <v>0</v>
      </c>
      <c r="G17" s="75">
        <v>0</v>
      </c>
      <c r="H17" s="393">
        <f t="shared" si="1"/>
        <v>0</v>
      </c>
    </row>
    <row r="18" spans="1:8" s="73" customFormat="1">
      <c r="A18" s="70">
        <v>4.2</v>
      </c>
      <c r="B18" s="74" t="s">
        <v>290</v>
      </c>
      <c r="C18" s="75">
        <v>726018647</v>
      </c>
      <c r="D18" s="75">
        <v>1513385418</v>
      </c>
      <c r="E18" s="391">
        <f t="shared" si="2"/>
        <v>2239404065</v>
      </c>
      <c r="F18" s="75">
        <v>0</v>
      </c>
      <c r="G18" s="75">
        <v>133893</v>
      </c>
      <c r="H18" s="393">
        <f t="shared" si="1"/>
        <v>133893</v>
      </c>
    </row>
    <row r="19" spans="1:8" s="73" customFormat="1" ht="25.5">
      <c r="A19" s="70">
        <v>5</v>
      </c>
      <c r="B19" s="71" t="s">
        <v>291</v>
      </c>
      <c r="C19" s="72">
        <f>SUM(C20,C21,C22,C28,C29,C30,C31)</f>
        <v>171791256</v>
      </c>
      <c r="D19" s="72">
        <f t="shared" ref="D19" si="7">SUM(D20,D21,D22,D28,D29,D30,D31)</f>
        <v>1223109584</v>
      </c>
      <c r="E19" s="394">
        <f>C19+D19</f>
        <v>1394900840</v>
      </c>
      <c r="F19" s="72">
        <f>SUM(F20,F21,F22,F28,F29,F30,F31)</f>
        <v>922065491</v>
      </c>
      <c r="G19" s="72">
        <f t="shared" ref="G19" si="8">SUM(G20,G21,G22,G28,G29,G30,G31)</f>
        <v>522198984</v>
      </c>
      <c r="H19" s="395">
        <f>F19+G19</f>
        <v>1444264475</v>
      </c>
    </row>
    <row r="20" spans="1:8" s="73" customFormat="1">
      <c r="A20" s="70">
        <v>5.0999999999999996</v>
      </c>
      <c r="B20" s="74" t="s">
        <v>292</v>
      </c>
      <c r="C20" s="75">
        <v>15295651</v>
      </c>
      <c r="D20" s="75">
        <v>9425272</v>
      </c>
      <c r="E20" s="391">
        <f t="shared" si="2"/>
        <v>24720923</v>
      </c>
      <c r="F20" s="75">
        <v>32228484</v>
      </c>
      <c r="G20" s="75">
        <v>5195535</v>
      </c>
      <c r="H20" s="393">
        <f>F20+G20</f>
        <v>37424019</v>
      </c>
    </row>
    <row r="21" spans="1:8" s="73" customFormat="1">
      <c r="A21" s="70">
        <v>5.2</v>
      </c>
      <c r="B21" s="74" t="s">
        <v>293</v>
      </c>
      <c r="C21" s="75">
        <v>36453141</v>
      </c>
      <c r="D21" s="75">
        <v>86046305</v>
      </c>
      <c r="E21" s="391">
        <f t="shared" si="2"/>
        <v>122499446</v>
      </c>
      <c r="F21" s="75">
        <v>0</v>
      </c>
      <c r="G21" s="75">
        <v>66460396</v>
      </c>
      <c r="H21" s="393">
        <f>F21+G21</f>
        <v>66460396</v>
      </c>
    </row>
    <row r="22" spans="1:8" s="73" customFormat="1">
      <c r="A22" s="70">
        <v>5.3</v>
      </c>
      <c r="B22" s="74" t="s">
        <v>294</v>
      </c>
      <c r="C22" s="76">
        <f>SUM(C23:C27)</f>
        <v>323246</v>
      </c>
      <c r="D22" s="76">
        <f t="shared" ref="D22" si="9">SUM(D23:D27)</f>
        <v>722442670</v>
      </c>
      <c r="E22" s="391">
        <f t="shared" si="2"/>
        <v>722765916</v>
      </c>
      <c r="F22" s="76">
        <f>SUM(F23:F27)</f>
        <v>79247</v>
      </c>
      <c r="G22" s="76">
        <f t="shared" ref="G22" si="10">SUM(G23:G27)</f>
        <v>178655856</v>
      </c>
      <c r="H22" s="393">
        <f t="shared" si="1"/>
        <v>178735103</v>
      </c>
    </row>
    <row r="23" spans="1:8" s="73" customFormat="1">
      <c r="A23" s="70" t="s">
        <v>295</v>
      </c>
      <c r="B23" s="77" t="s">
        <v>296</v>
      </c>
      <c r="C23" s="75">
        <v>323246</v>
      </c>
      <c r="D23" s="75">
        <v>537879611</v>
      </c>
      <c r="E23" s="391">
        <f t="shared" si="2"/>
        <v>538202857</v>
      </c>
      <c r="F23" s="75">
        <v>79247</v>
      </c>
      <c r="G23" s="75">
        <v>130241305</v>
      </c>
      <c r="H23" s="393">
        <f t="shared" si="1"/>
        <v>130320552</v>
      </c>
    </row>
    <row r="24" spans="1:8" s="73" customFormat="1">
      <c r="A24" s="70" t="s">
        <v>297</v>
      </c>
      <c r="B24" s="77" t="s">
        <v>298</v>
      </c>
      <c r="C24" s="75">
        <v>0</v>
      </c>
      <c r="D24" s="75">
        <v>119635125</v>
      </c>
      <c r="E24" s="391">
        <f t="shared" si="2"/>
        <v>119635125</v>
      </c>
      <c r="F24" s="75">
        <v>0</v>
      </c>
      <c r="G24" s="75">
        <v>36409888</v>
      </c>
      <c r="H24" s="393">
        <f t="shared" si="1"/>
        <v>36409888</v>
      </c>
    </row>
    <row r="25" spans="1:8" s="73" customFormat="1">
      <c r="A25" s="70" t="s">
        <v>299</v>
      </c>
      <c r="B25" s="78" t="s">
        <v>300</v>
      </c>
      <c r="C25" s="75">
        <v>0</v>
      </c>
      <c r="D25" s="75">
        <v>35677201</v>
      </c>
      <c r="E25" s="391">
        <f t="shared" si="2"/>
        <v>35677201</v>
      </c>
      <c r="F25" s="75">
        <v>0</v>
      </c>
      <c r="G25" s="75">
        <v>520306</v>
      </c>
      <c r="H25" s="393">
        <f t="shared" si="1"/>
        <v>520306</v>
      </c>
    </row>
    <row r="26" spans="1:8" s="73" customFormat="1">
      <c r="A26" s="70" t="s">
        <v>301</v>
      </c>
      <c r="B26" s="77" t="s">
        <v>302</v>
      </c>
      <c r="C26" s="75">
        <v>0</v>
      </c>
      <c r="D26" s="75">
        <v>23789756</v>
      </c>
      <c r="E26" s="391">
        <f t="shared" si="2"/>
        <v>23789756</v>
      </c>
      <c r="F26" s="75">
        <v>0</v>
      </c>
      <c r="G26" s="75">
        <v>7092752</v>
      </c>
      <c r="H26" s="393">
        <f t="shared" si="1"/>
        <v>7092752</v>
      </c>
    </row>
    <row r="27" spans="1:8" s="73" customFormat="1">
      <c r="A27" s="70" t="s">
        <v>303</v>
      </c>
      <c r="B27" s="77" t="s">
        <v>304</v>
      </c>
      <c r="C27" s="75">
        <v>0</v>
      </c>
      <c r="D27" s="75">
        <v>5460977</v>
      </c>
      <c r="E27" s="391">
        <f t="shared" si="2"/>
        <v>5460977</v>
      </c>
      <c r="F27" s="75">
        <v>0</v>
      </c>
      <c r="G27" s="75">
        <v>4391605</v>
      </c>
      <c r="H27" s="393">
        <f t="shared" si="1"/>
        <v>4391605</v>
      </c>
    </row>
    <row r="28" spans="1:8" s="73" customFormat="1">
      <c r="A28" s="70">
        <v>5.4</v>
      </c>
      <c r="B28" s="74" t="s">
        <v>305</v>
      </c>
      <c r="C28" s="75">
        <v>131766</v>
      </c>
      <c r="D28" s="75">
        <v>142604803</v>
      </c>
      <c r="E28" s="391">
        <f t="shared" si="2"/>
        <v>142736569</v>
      </c>
      <c r="F28" s="75">
        <v>0</v>
      </c>
      <c r="G28" s="75">
        <v>109514021</v>
      </c>
      <c r="H28" s="393">
        <f t="shared" si="1"/>
        <v>109514021</v>
      </c>
    </row>
    <row r="29" spans="1:8" s="73" customFormat="1">
      <c r="A29" s="70">
        <v>5.5</v>
      </c>
      <c r="B29" s="74" t="s">
        <v>306</v>
      </c>
      <c r="C29" s="75">
        <v>0</v>
      </c>
      <c r="D29" s="75">
        <v>48056100</v>
      </c>
      <c r="E29" s="391">
        <f t="shared" si="2"/>
        <v>48056100</v>
      </c>
      <c r="F29" s="75">
        <v>0</v>
      </c>
      <c r="G29" s="75">
        <v>0</v>
      </c>
      <c r="H29" s="393">
        <f t="shared" si="1"/>
        <v>0</v>
      </c>
    </row>
    <row r="30" spans="1:8" s="73" customFormat="1">
      <c r="A30" s="70">
        <v>5.6</v>
      </c>
      <c r="B30" s="74" t="s">
        <v>307</v>
      </c>
      <c r="C30" s="75">
        <v>92000000</v>
      </c>
      <c r="D30" s="75">
        <v>153409803</v>
      </c>
      <c r="E30" s="391">
        <f t="shared" si="2"/>
        <v>245409803</v>
      </c>
      <c r="F30" s="75">
        <v>0</v>
      </c>
      <c r="G30" s="75">
        <v>0</v>
      </c>
      <c r="H30" s="393">
        <f t="shared" si="1"/>
        <v>0</v>
      </c>
    </row>
    <row r="31" spans="1:8" s="73" customFormat="1">
      <c r="A31" s="70">
        <v>5.7</v>
      </c>
      <c r="B31" s="74" t="s">
        <v>308</v>
      </c>
      <c r="C31" s="75">
        <v>27587452</v>
      </c>
      <c r="D31" s="75">
        <v>61124631</v>
      </c>
      <c r="E31" s="391">
        <f t="shared" si="2"/>
        <v>88712083</v>
      </c>
      <c r="F31" s="75">
        <v>889757760</v>
      </c>
      <c r="G31" s="75">
        <v>162373176</v>
      </c>
      <c r="H31" s="393">
        <f t="shared" si="1"/>
        <v>1052130936</v>
      </c>
    </row>
    <row r="32" spans="1:8" s="73" customFormat="1">
      <c r="A32" s="70">
        <v>6</v>
      </c>
      <c r="B32" s="71" t="s">
        <v>309</v>
      </c>
      <c r="C32" s="72">
        <f>SUM(C33:C39)</f>
        <v>142168790</v>
      </c>
      <c r="D32" s="72">
        <f>SUM(D33:D39)</f>
        <v>285458077</v>
      </c>
      <c r="E32" s="394">
        <f t="shared" si="2"/>
        <v>427626867</v>
      </c>
      <c r="F32" s="72">
        <f>SUM(F33:F39)</f>
        <v>69663372</v>
      </c>
      <c r="G32" s="72">
        <f>SUM(G33:G39)</f>
        <v>49495508</v>
      </c>
      <c r="H32" s="395">
        <f t="shared" si="1"/>
        <v>119158880</v>
      </c>
    </row>
    <row r="33" spans="1:8" s="73" customFormat="1" ht="25.5">
      <c r="A33" s="70">
        <v>6.1</v>
      </c>
      <c r="B33" s="74" t="s">
        <v>373</v>
      </c>
      <c r="C33" s="75">
        <v>40131513</v>
      </c>
      <c r="D33" s="75">
        <v>150184836</v>
      </c>
      <c r="E33" s="391">
        <f t="shared" si="2"/>
        <v>190316349</v>
      </c>
      <c r="F33" s="75">
        <v>0</v>
      </c>
      <c r="G33" s="75">
        <v>47593708</v>
      </c>
      <c r="H33" s="393">
        <f t="shared" si="1"/>
        <v>47593708</v>
      </c>
    </row>
    <row r="34" spans="1:8" s="73" customFormat="1" ht="25.5">
      <c r="A34" s="70">
        <v>6.2</v>
      </c>
      <c r="B34" s="74" t="s">
        <v>310</v>
      </c>
      <c r="C34" s="75">
        <v>72037277</v>
      </c>
      <c r="D34" s="75">
        <v>135273241</v>
      </c>
      <c r="E34" s="391">
        <f t="shared" si="2"/>
        <v>207310518</v>
      </c>
      <c r="F34" s="75">
        <v>69663372</v>
      </c>
      <c r="G34" s="75">
        <v>1901800</v>
      </c>
      <c r="H34" s="393">
        <f t="shared" si="1"/>
        <v>71565172</v>
      </c>
    </row>
    <row r="35" spans="1:8" s="73" customFormat="1" ht="25.5">
      <c r="A35" s="70">
        <v>6.3</v>
      </c>
      <c r="B35" s="74" t="s">
        <v>311</v>
      </c>
      <c r="C35" s="75">
        <v>0</v>
      </c>
      <c r="D35" s="75">
        <v>0</v>
      </c>
      <c r="E35" s="391">
        <f t="shared" si="2"/>
        <v>0</v>
      </c>
      <c r="F35" s="75">
        <v>0</v>
      </c>
      <c r="G35" s="75">
        <v>0</v>
      </c>
      <c r="H35" s="393">
        <f t="shared" si="1"/>
        <v>0</v>
      </c>
    </row>
    <row r="36" spans="1:8" s="73" customFormat="1" ht="15" customHeight="1">
      <c r="A36" s="70">
        <v>6.4</v>
      </c>
      <c r="B36" s="74" t="s">
        <v>312</v>
      </c>
      <c r="C36" s="75">
        <v>0</v>
      </c>
      <c r="D36" s="75">
        <v>0</v>
      </c>
      <c r="E36" s="391">
        <f t="shared" si="2"/>
        <v>0</v>
      </c>
      <c r="F36" s="75">
        <v>0</v>
      </c>
      <c r="G36" s="75">
        <v>0</v>
      </c>
      <c r="H36" s="393">
        <f t="shared" si="1"/>
        <v>0</v>
      </c>
    </row>
    <row r="37" spans="1:8" s="73" customFormat="1" ht="14.25" customHeight="1">
      <c r="A37" s="70">
        <v>6.5</v>
      </c>
      <c r="B37" s="74" t="s">
        <v>313</v>
      </c>
      <c r="C37" s="75">
        <v>30000000</v>
      </c>
      <c r="D37" s="75">
        <v>0</v>
      </c>
      <c r="E37" s="391">
        <f t="shared" si="2"/>
        <v>30000000</v>
      </c>
      <c r="F37" s="75">
        <v>0</v>
      </c>
      <c r="G37" s="75">
        <v>0</v>
      </c>
      <c r="H37" s="393">
        <f t="shared" si="1"/>
        <v>0</v>
      </c>
    </row>
    <row r="38" spans="1:8" s="73" customFormat="1" ht="25.5">
      <c r="A38" s="70">
        <v>6.6</v>
      </c>
      <c r="B38" s="74" t="s">
        <v>314</v>
      </c>
      <c r="C38" s="75">
        <v>0</v>
      </c>
      <c r="D38" s="75">
        <v>0</v>
      </c>
      <c r="E38" s="391">
        <f t="shared" si="2"/>
        <v>0</v>
      </c>
      <c r="F38" s="75">
        <v>0</v>
      </c>
      <c r="G38" s="75">
        <v>0</v>
      </c>
      <c r="H38" s="393">
        <f t="shared" si="1"/>
        <v>0</v>
      </c>
    </row>
    <row r="39" spans="1:8" s="73" customFormat="1" ht="25.5">
      <c r="A39" s="70">
        <v>6.7</v>
      </c>
      <c r="B39" s="74" t="s">
        <v>315</v>
      </c>
      <c r="C39" s="75">
        <v>0</v>
      </c>
      <c r="D39" s="75">
        <v>0</v>
      </c>
      <c r="E39" s="391">
        <f t="shared" si="2"/>
        <v>0</v>
      </c>
      <c r="F39" s="75">
        <v>0</v>
      </c>
      <c r="G39" s="75">
        <v>0</v>
      </c>
      <c r="H39" s="393">
        <f t="shared" si="1"/>
        <v>0</v>
      </c>
    </row>
    <row r="40" spans="1:8" s="73" customFormat="1" ht="15.75" customHeight="1">
      <c r="A40" s="70">
        <v>7</v>
      </c>
      <c r="B40" s="71" t="s">
        <v>316</v>
      </c>
      <c r="C40" s="72">
        <f>SUM(C41:C44)-C41-C42</f>
        <v>72815145.719999611</v>
      </c>
      <c r="D40" s="72">
        <f>SUM(D41:D44)-D41-D42</f>
        <v>961530.71242800006</v>
      </c>
      <c r="E40" s="394">
        <f t="shared" si="2"/>
        <v>73776676.432427615</v>
      </c>
      <c r="F40" s="72">
        <f>SUM(F41:F44)-F41-F42</f>
        <v>32480412.209999993</v>
      </c>
      <c r="G40" s="72">
        <f>SUM(G41:G44)-G41-G42</f>
        <v>824281.33902800002</v>
      </c>
      <c r="H40" s="395">
        <f t="shared" si="1"/>
        <v>33304693.549027994</v>
      </c>
    </row>
    <row r="41" spans="1:8" s="73" customFormat="1" ht="25.5">
      <c r="A41" s="70">
        <v>7.1</v>
      </c>
      <c r="B41" s="74" t="s">
        <v>317</v>
      </c>
      <c r="C41" s="75">
        <v>115221.91</v>
      </c>
      <c r="D41" s="75">
        <v>0</v>
      </c>
      <c r="E41" s="391">
        <f t="shared" si="2"/>
        <v>115221.91</v>
      </c>
      <c r="F41" s="75">
        <v>5241988.0099963006</v>
      </c>
      <c r="G41" s="75">
        <v>81294.851762000006</v>
      </c>
      <c r="H41" s="393">
        <f t="shared" si="1"/>
        <v>5323282.861758301</v>
      </c>
    </row>
    <row r="42" spans="1:8" s="73" customFormat="1" ht="25.5">
      <c r="A42" s="70">
        <v>7.2</v>
      </c>
      <c r="B42" s="74" t="s">
        <v>318</v>
      </c>
      <c r="C42" s="75">
        <v>0</v>
      </c>
      <c r="D42" s="75">
        <v>0</v>
      </c>
      <c r="E42" s="391">
        <f t="shared" si="2"/>
        <v>0</v>
      </c>
      <c r="F42" s="75">
        <v>0</v>
      </c>
      <c r="G42" s="75">
        <v>0</v>
      </c>
      <c r="H42" s="393">
        <f t="shared" si="1"/>
        <v>0</v>
      </c>
    </row>
    <row r="43" spans="1:8" s="73" customFormat="1" ht="25.5">
      <c r="A43" s="70">
        <v>7.3</v>
      </c>
      <c r="B43" s="74" t="s">
        <v>319</v>
      </c>
      <c r="C43" s="75">
        <v>72815145.719999611</v>
      </c>
      <c r="D43" s="75">
        <v>961530.71242800006</v>
      </c>
      <c r="E43" s="391">
        <f t="shared" si="2"/>
        <v>73776676.432427615</v>
      </c>
      <c r="F43" s="75">
        <v>32480412.209999997</v>
      </c>
      <c r="G43" s="75">
        <v>824281.33902800002</v>
      </c>
      <c r="H43" s="393">
        <f t="shared" si="1"/>
        <v>33304693.549027998</v>
      </c>
    </row>
    <row r="44" spans="1:8" s="73" customFormat="1" ht="25.5">
      <c r="A44" s="70">
        <v>7.4</v>
      </c>
      <c r="B44" s="74" t="s">
        <v>320</v>
      </c>
      <c r="C44" s="75">
        <v>0</v>
      </c>
      <c r="D44" s="75">
        <v>0</v>
      </c>
      <c r="E44" s="391">
        <f t="shared" si="2"/>
        <v>0</v>
      </c>
      <c r="F44" s="75">
        <v>0</v>
      </c>
      <c r="G44" s="75">
        <v>0</v>
      </c>
      <c r="H44" s="393">
        <f t="shared" si="1"/>
        <v>0</v>
      </c>
    </row>
    <row r="45" spans="1:8" s="73" customFormat="1">
      <c r="A45" s="70">
        <v>8</v>
      </c>
      <c r="B45" s="71" t="s">
        <v>321</v>
      </c>
      <c r="C45" s="72">
        <f>SUM(C46:C52)</f>
        <v>9409853.8553472031</v>
      </c>
      <c r="D45" s="72">
        <f t="shared" ref="D45" si="11">SUM(D46:D52)</f>
        <v>42033608.931921996</v>
      </c>
      <c r="E45" s="394">
        <f t="shared" si="2"/>
        <v>51443462.787269197</v>
      </c>
      <c r="F45" s="72">
        <f t="shared" ref="F45:G45" si="12">SUM(F46:F52)</f>
        <v>9958788.7000000067</v>
      </c>
      <c r="G45" s="72">
        <f t="shared" si="12"/>
        <v>22614901.592784002</v>
      </c>
      <c r="H45" s="395">
        <f t="shared" si="1"/>
        <v>32573690.292784009</v>
      </c>
    </row>
    <row r="46" spans="1:8" s="73" customFormat="1">
      <c r="A46" s="70">
        <v>8.1</v>
      </c>
      <c r="B46" s="74" t="s">
        <v>322</v>
      </c>
      <c r="C46" s="75">
        <v>0</v>
      </c>
      <c r="D46" s="75">
        <v>0</v>
      </c>
      <c r="E46" s="391">
        <f t="shared" si="2"/>
        <v>0</v>
      </c>
      <c r="F46" s="75">
        <v>0</v>
      </c>
      <c r="G46" s="75">
        <v>0</v>
      </c>
      <c r="H46" s="393">
        <f t="shared" si="1"/>
        <v>0</v>
      </c>
    </row>
    <row r="47" spans="1:8" s="73" customFormat="1">
      <c r="A47" s="70">
        <v>8.1999999999999993</v>
      </c>
      <c r="B47" s="74" t="s">
        <v>323</v>
      </c>
      <c r="C47" s="75">
        <v>2218751.3553472031</v>
      </c>
      <c r="D47" s="75">
        <v>8188996.3864732003</v>
      </c>
      <c r="E47" s="391">
        <f t="shared" si="2"/>
        <v>10407747.741820402</v>
      </c>
      <c r="F47" s="75">
        <v>2337702.800000004</v>
      </c>
      <c r="G47" s="75">
        <v>4618124.5503840009</v>
      </c>
      <c r="H47" s="393">
        <f t="shared" si="1"/>
        <v>6955827.3503840044</v>
      </c>
    </row>
    <row r="48" spans="1:8" s="73" customFormat="1">
      <c r="A48" s="70">
        <v>8.3000000000000007</v>
      </c>
      <c r="B48" s="74" t="s">
        <v>324</v>
      </c>
      <c r="C48" s="75">
        <v>1306098</v>
      </c>
      <c r="D48" s="75">
        <v>7143465.4563311981</v>
      </c>
      <c r="E48" s="391">
        <f t="shared" si="2"/>
        <v>8449563.4563311972</v>
      </c>
      <c r="F48" s="75">
        <v>1977133.4000000022</v>
      </c>
      <c r="G48" s="75">
        <v>4477278.0395520013</v>
      </c>
      <c r="H48" s="393">
        <f t="shared" si="1"/>
        <v>6454411.4395520035</v>
      </c>
    </row>
    <row r="49" spans="1:8" s="73" customFormat="1">
      <c r="A49" s="70">
        <v>8.4</v>
      </c>
      <c r="B49" s="74" t="s">
        <v>325</v>
      </c>
      <c r="C49" s="75">
        <v>1249760</v>
      </c>
      <c r="D49" s="75">
        <v>6393965.0840951996</v>
      </c>
      <c r="E49" s="391">
        <f t="shared" si="2"/>
        <v>7643725.0840951996</v>
      </c>
      <c r="F49" s="75">
        <v>1121048</v>
      </c>
      <c r="G49" s="75">
        <v>3649778.6555520003</v>
      </c>
      <c r="H49" s="393">
        <f t="shared" si="1"/>
        <v>4770826.6555519998</v>
      </c>
    </row>
    <row r="50" spans="1:8" s="73" customFormat="1">
      <c r="A50" s="70">
        <v>8.5</v>
      </c>
      <c r="B50" s="74" t="s">
        <v>326</v>
      </c>
      <c r="C50" s="75">
        <v>1178174</v>
      </c>
      <c r="D50" s="75">
        <v>5562326.9518191991</v>
      </c>
      <c r="E50" s="391">
        <f t="shared" si="2"/>
        <v>6740500.9518191991</v>
      </c>
      <c r="F50" s="75">
        <v>1071260</v>
      </c>
      <c r="G50" s="75">
        <v>2978865.8112959992</v>
      </c>
      <c r="H50" s="393">
        <f t="shared" si="1"/>
        <v>4050125.8112959992</v>
      </c>
    </row>
    <row r="51" spans="1:8" s="73" customFormat="1">
      <c r="A51" s="70">
        <v>8.6</v>
      </c>
      <c r="B51" s="74" t="s">
        <v>327</v>
      </c>
      <c r="C51" s="75">
        <v>1016724</v>
      </c>
      <c r="D51" s="75">
        <v>4090988.5242031999</v>
      </c>
      <c r="E51" s="391">
        <f t="shared" si="2"/>
        <v>5107712.5242031999</v>
      </c>
      <c r="F51" s="75">
        <v>999674</v>
      </c>
      <c r="G51" s="75">
        <v>2338805.1359999999</v>
      </c>
      <c r="H51" s="393">
        <f t="shared" si="1"/>
        <v>3338479.1359999999</v>
      </c>
    </row>
    <row r="52" spans="1:8" s="73" customFormat="1">
      <c r="A52" s="70">
        <v>8.6999999999999993</v>
      </c>
      <c r="B52" s="74" t="s">
        <v>328</v>
      </c>
      <c r="C52" s="75">
        <v>2440346.5</v>
      </c>
      <c r="D52" s="75">
        <v>10653866.529000001</v>
      </c>
      <c r="E52" s="391">
        <f t="shared" si="2"/>
        <v>13094213.029000001</v>
      </c>
      <c r="F52" s="75">
        <v>2451970.5</v>
      </c>
      <c r="G52" s="75">
        <v>4552049.4000000004</v>
      </c>
      <c r="H52" s="393">
        <f t="shared" si="1"/>
        <v>7004019.9000000004</v>
      </c>
    </row>
    <row r="53" spans="1:8" s="73" customFormat="1" ht="16.5" customHeight="1" thickBot="1">
      <c r="A53" s="79">
        <v>9</v>
      </c>
      <c r="B53" s="80" t="s">
        <v>329</v>
      </c>
      <c r="C53" s="81">
        <v>2628331.15</v>
      </c>
      <c r="D53" s="81">
        <v>5964964.1778160017</v>
      </c>
      <c r="E53" s="81">
        <f t="shared" si="2"/>
        <v>8593295.3278160021</v>
      </c>
      <c r="F53" s="81">
        <v>51509.1</v>
      </c>
      <c r="G53" s="81">
        <v>1754446.5380080002</v>
      </c>
      <c r="H53" s="402">
        <f t="shared" si="1"/>
        <v>1805955.6380080003</v>
      </c>
    </row>
  </sheetData>
  <mergeCells count="4">
    <mergeCell ref="A5:A6"/>
    <mergeCell ref="B5:B6"/>
    <mergeCell ref="C5:E5"/>
    <mergeCell ref="F5:H5"/>
  </mergeCells>
  <pageMargins left="0.25" right="0.25"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D30" sqref="D30"/>
    </sheetView>
  </sheetViews>
  <sheetFormatPr defaultColWidth="9.140625" defaultRowHeight="12.75"/>
  <cols>
    <col min="1" max="1" width="9.5703125" style="63" bestFit="1" customWidth="1"/>
    <col min="2" max="2" width="90.140625" style="63" customWidth="1"/>
    <col min="3" max="4" width="13.28515625" style="63" bestFit="1" customWidth="1"/>
    <col min="5" max="11" width="9.7109375" style="131" customWidth="1"/>
    <col min="12" max="16384" width="9.140625" style="131"/>
  </cols>
  <sheetData>
    <row r="1" spans="1:8">
      <c r="A1" s="82" t="s">
        <v>191</v>
      </c>
      <c r="B1" s="83" t="str">
        <f>Info!C2</f>
        <v>სს ”ლიბერთი ბანკი”</v>
      </c>
      <c r="C1" s="83"/>
    </row>
    <row r="2" spans="1:8">
      <c r="A2" s="82" t="s">
        <v>192</v>
      </c>
      <c r="B2" s="84">
        <f>'1. key ratios'!B2</f>
        <v>43555</v>
      </c>
      <c r="C2" s="85"/>
      <c r="D2" s="86"/>
      <c r="E2" s="134"/>
      <c r="F2" s="134"/>
      <c r="G2" s="134"/>
      <c r="H2" s="134"/>
    </row>
    <row r="3" spans="1:8">
      <c r="A3" s="82"/>
      <c r="B3" s="83"/>
      <c r="C3" s="85"/>
      <c r="D3" s="86"/>
      <c r="E3" s="134"/>
      <c r="F3" s="134"/>
      <c r="G3" s="134"/>
      <c r="H3" s="134"/>
    </row>
    <row r="4" spans="1:8" ht="15" customHeight="1" thickBot="1">
      <c r="A4" s="135" t="s">
        <v>336</v>
      </c>
      <c r="B4" s="136" t="s">
        <v>190</v>
      </c>
      <c r="C4" s="135"/>
      <c r="D4" s="143" t="s">
        <v>95</v>
      </c>
    </row>
    <row r="5" spans="1:8" ht="15" customHeight="1">
      <c r="A5" s="137" t="s">
        <v>27</v>
      </c>
      <c r="B5" s="138"/>
      <c r="C5" s="144" t="s">
        <v>515</v>
      </c>
      <c r="D5" s="145" t="s">
        <v>487</v>
      </c>
    </row>
    <row r="6" spans="1:8" ht="15" customHeight="1">
      <c r="A6" s="146">
        <v>1</v>
      </c>
      <c r="B6" s="147" t="s">
        <v>195</v>
      </c>
      <c r="C6" s="148">
        <f>C7+C9+C10</f>
        <v>1178422418.01281</v>
      </c>
      <c r="D6" s="149">
        <f>D7+D9+D10</f>
        <v>1142328947.3670003</v>
      </c>
    </row>
    <row r="7" spans="1:8" ht="15" customHeight="1">
      <c r="A7" s="146">
        <v>1.1000000000000001</v>
      </c>
      <c r="B7" s="139" t="s">
        <v>22</v>
      </c>
      <c r="C7" s="413">
        <v>1150761040.8457832</v>
      </c>
      <c r="D7" s="414">
        <v>1120058891.3695004</v>
      </c>
    </row>
    <row r="8" spans="1:8" ht="25.5">
      <c r="A8" s="146" t="s">
        <v>255</v>
      </c>
      <c r="B8" s="140" t="s">
        <v>330</v>
      </c>
      <c r="C8" s="413">
        <v>0</v>
      </c>
      <c r="D8" s="414">
        <v>0</v>
      </c>
    </row>
    <row r="9" spans="1:8" ht="15" customHeight="1">
      <c r="A9" s="146">
        <v>1.2</v>
      </c>
      <c r="B9" s="139" t="s">
        <v>23</v>
      </c>
      <c r="C9" s="413">
        <v>13515049.31674993</v>
      </c>
      <c r="D9" s="414">
        <v>11193695.35749992</v>
      </c>
    </row>
    <row r="10" spans="1:8" ht="15" customHeight="1">
      <c r="A10" s="146">
        <v>1.3</v>
      </c>
      <c r="B10" s="150" t="s">
        <v>78</v>
      </c>
      <c r="C10" s="415">
        <v>14146327.850276802</v>
      </c>
      <c r="D10" s="414">
        <v>11076360.640000001</v>
      </c>
    </row>
    <row r="11" spans="1:8" ht="15" customHeight="1">
      <c r="A11" s="146">
        <v>2</v>
      </c>
      <c r="B11" s="147" t="s">
        <v>196</v>
      </c>
      <c r="C11" s="413">
        <v>1674924.1086455577</v>
      </c>
      <c r="D11" s="414">
        <v>531586.11825984868</v>
      </c>
    </row>
    <row r="12" spans="1:8" ht="15" customHeight="1">
      <c r="A12" s="151">
        <v>3</v>
      </c>
      <c r="B12" s="152" t="s">
        <v>194</v>
      </c>
      <c r="C12" s="415">
        <v>388865664.99999994</v>
      </c>
      <c r="D12" s="416">
        <v>388865664.99999994</v>
      </c>
    </row>
    <row r="13" spans="1:8" ht="15" customHeight="1" thickBot="1">
      <c r="A13" s="153">
        <v>4</v>
      </c>
      <c r="B13" s="154" t="s">
        <v>256</v>
      </c>
      <c r="C13" s="497">
        <f>C6+C11+C12</f>
        <v>1568963007.1214554</v>
      </c>
      <c r="D13" s="496">
        <f>D6+D11+D12</f>
        <v>1531726198.4852602</v>
      </c>
    </row>
    <row r="14" spans="1:8">
      <c r="B14" s="141"/>
    </row>
    <row r="15" spans="1:8">
      <c r="B15" s="142"/>
    </row>
    <row r="16" spans="1:8">
      <c r="B16" s="142"/>
    </row>
    <row r="17" spans="2:2">
      <c r="B17" s="142"/>
    </row>
    <row r="18" spans="2:2">
      <c r="B18" s="142"/>
    </row>
  </sheetData>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F27" sqref="F27"/>
    </sheetView>
  </sheetViews>
  <sheetFormatPr defaultRowHeight="15"/>
  <cols>
    <col min="1" max="1" width="10.5703125" style="63" customWidth="1"/>
    <col min="2" max="2" width="81.5703125" style="63" customWidth="1"/>
    <col min="3" max="3" width="14.28515625" style="63" customWidth="1"/>
    <col min="4" max="16384" width="9.140625" style="91"/>
  </cols>
  <sheetData>
    <row r="1" spans="1:3">
      <c r="A1" s="63" t="s">
        <v>191</v>
      </c>
      <c r="B1" s="63" t="str">
        <f>Info!C2</f>
        <v>სს ”ლიბერთი ბანკი”</v>
      </c>
    </row>
    <row r="2" spans="1:3">
      <c r="A2" s="63" t="s">
        <v>192</v>
      </c>
      <c r="B2" s="64">
        <f>'1. key ratios'!B2</f>
        <v>43555</v>
      </c>
    </row>
    <row r="4" spans="1:3" ht="18.75" customHeight="1" thickBot="1">
      <c r="A4" s="157" t="s">
        <v>337</v>
      </c>
      <c r="B4" s="158" t="s">
        <v>151</v>
      </c>
      <c r="C4" s="159"/>
    </row>
    <row r="5" spans="1:3">
      <c r="A5" s="160"/>
      <c r="B5" s="510" t="s">
        <v>152</v>
      </c>
      <c r="C5" s="511"/>
    </row>
    <row r="6" spans="1:3">
      <c r="A6" s="161">
        <v>1</v>
      </c>
      <c r="B6" s="162" t="s">
        <v>488</v>
      </c>
      <c r="C6" s="155"/>
    </row>
    <row r="7" spans="1:3">
      <c r="A7" s="161">
        <v>2</v>
      </c>
      <c r="B7" s="162" t="s">
        <v>491</v>
      </c>
      <c r="C7" s="155"/>
    </row>
    <row r="8" spans="1:3">
      <c r="A8" s="161">
        <v>3</v>
      </c>
      <c r="B8" s="162" t="s">
        <v>512</v>
      </c>
      <c r="C8" s="155"/>
    </row>
    <row r="9" spans="1:3">
      <c r="A9" s="163"/>
      <c r="B9" s="164"/>
      <c r="C9" s="155"/>
    </row>
    <row r="10" spans="1:3">
      <c r="A10" s="163"/>
      <c r="B10" s="512"/>
      <c r="C10" s="513"/>
    </row>
    <row r="11" spans="1:3">
      <c r="A11" s="163"/>
      <c r="B11" s="514" t="s">
        <v>153</v>
      </c>
      <c r="C11" s="515"/>
    </row>
    <row r="12" spans="1:3">
      <c r="A12" s="161">
        <v>1</v>
      </c>
      <c r="B12" s="162" t="s">
        <v>489</v>
      </c>
      <c r="C12" s="165"/>
    </row>
    <row r="13" spans="1:3">
      <c r="A13" s="161">
        <v>2</v>
      </c>
      <c r="B13" s="162" t="s">
        <v>492</v>
      </c>
      <c r="C13" s="165"/>
    </row>
    <row r="14" spans="1:3">
      <c r="A14" s="161">
        <v>3</v>
      </c>
      <c r="B14" s="162" t="s">
        <v>493</v>
      </c>
      <c r="C14" s="165"/>
    </row>
    <row r="15" spans="1:3">
      <c r="A15" s="161">
        <v>4</v>
      </c>
      <c r="B15" s="162" t="s">
        <v>494</v>
      </c>
      <c r="C15" s="165"/>
    </row>
    <row r="16" spans="1:3">
      <c r="A16" s="161">
        <v>5</v>
      </c>
      <c r="B16" s="162" t="s">
        <v>495</v>
      </c>
      <c r="C16" s="165"/>
    </row>
    <row r="17" spans="1:3" ht="15.75" customHeight="1">
      <c r="A17" s="163"/>
      <c r="B17" s="164"/>
      <c r="C17" s="166"/>
    </row>
    <row r="18" spans="1:3" ht="30" customHeight="1">
      <c r="A18" s="163"/>
      <c r="B18" s="516" t="s">
        <v>154</v>
      </c>
      <c r="C18" s="517"/>
    </row>
    <row r="19" spans="1:3">
      <c r="A19" s="161">
        <v>1</v>
      </c>
      <c r="B19" s="162" t="s">
        <v>496</v>
      </c>
      <c r="C19" s="493">
        <v>0.7500048949787449</v>
      </c>
    </row>
    <row r="20" spans="1:3">
      <c r="A20" s="161">
        <v>2</v>
      </c>
      <c r="B20" s="162" t="s">
        <v>497</v>
      </c>
      <c r="C20" s="493">
        <v>0.18011365100748714</v>
      </c>
    </row>
    <row r="21" spans="1:3" ht="14.25" customHeight="1">
      <c r="A21" s="161">
        <v>3</v>
      </c>
      <c r="B21" s="162" t="s">
        <v>498</v>
      </c>
      <c r="C21" s="493">
        <v>4.2484109541502751E-2</v>
      </c>
    </row>
    <row r="22" spans="1:3" ht="14.25" customHeight="1">
      <c r="A22" s="161">
        <v>4</v>
      </c>
      <c r="B22" s="167" t="s">
        <v>499</v>
      </c>
      <c r="C22" s="493">
        <v>1.2147185153999642E-2</v>
      </c>
    </row>
    <row r="23" spans="1:3" ht="14.25" customHeight="1">
      <c r="A23" s="161">
        <v>5</v>
      </c>
      <c r="B23" s="162" t="s">
        <v>500</v>
      </c>
      <c r="C23" s="493">
        <v>1.5250159318265623E-2</v>
      </c>
    </row>
    <row r="24" spans="1:3" ht="15.75" customHeight="1">
      <c r="A24" s="163"/>
      <c r="B24" s="164"/>
      <c r="C24" s="155"/>
    </row>
    <row r="25" spans="1:3" ht="29.25" customHeight="1">
      <c r="A25" s="163"/>
      <c r="B25" s="516" t="s">
        <v>277</v>
      </c>
      <c r="C25" s="517"/>
    </row>
    <row r="26" spans="1:3">
      <c r="A26" s="161">
        <v>1</v>
      </c>
      <c r="B26" s="162" t="s">
        <v>488</v>
      </c>
      <c r="C26" s="493">
        <v>0.25005163198591351</v>
      </c>
    </row>
    <row r="27" spans="1:3">
      <c r="A27" s="168">
        <v>2</v>
      </c>
      <c r="B27" s="169" t="s">
        <v>501</v>
      </c>
      <c r="C27" s="494">
        <v>0.24997663149641566</v>
      </c>
    </row>
    <row r="28" spans="1:3">
      <c r="A28" s="168">
        <v>3</v>
      </c>
      <c r="B28" s="169" t="s">
        <v>502</v>
      </c>
      <c r="C28" s="494">
        <v>0.24997663149641566</v>
      </c>
    </row>
    <row r="29" spans="1:3" ht="15.75" thickBot="1">
      <c r="A29" s="170"/>
      <c r="B29" s="171"/>
      <c r="C29" s="156"/>
    </row>
  </sheetData>
  <mergeCells count="5">
    <mergeCell ref="B5:C5"/>
    <mergeCell ref="B10:C10"/>
    <mergeCell ref="B11:C11"/>
    <mergeCell ref="B25:C25"/>
    <mergeCell ref="B18:C18"/>
  </mergeCells>
  <pageMargins left="0.7" right="0.7" top="0.75" bottom="0.75" header="0.3" footer="0.3"/>
  <pageSetup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12" sqref="C12"/>
      <selection pane="topRight" activeCell="C12" sqref="C12"/>
      <selection pane="bottomLeft" activeCell="C12" sqref="C12"/>
      <selection pane="bottomRight" activeCell="E26" sqref="E26"/>
    </sheetView>
  </sheetViews>
  <sheetFormatPr defaultRowHeight="15"/>
  <cols>
    <col min="1" max="1" width="9.5703125" style="63" bestFit="1" customWidth="1"/>
    <col min="2" max="2" width="47.5703125" style="63" customWidth="1"/>
    <col min="3" max="3" width="28" style="63" customWidth="1"/>
    <col min="4" max="4" width="22.42578125" style="63" customWidth="1"/>
    <col min="5" max="5" width="18.85546875" style="63" customWidth="1"/>
    <col min="6" max="6" width="12" style="91" bestFit="1" customWidth="1"/>
    <col min="7" max="7" width="12.5703125" style="91" bestFit="1" customWidth="1"/>
    <col min="8" max="16384" width="9.140625" style="91"/>
  </cols>
  <sheetData>
    <row r="1" spans="1:7">
      <c r="A1" s="82" t="s">
        <v>191</v>
      </c>
      <c r="B1" s="83" t="str">
        <f>Info!C2</f>
        <v>სს ”ლიბერთი ბანკი”</v>
      </c>
    </row>
    <row r="2" spans="1:7" s="213" customFormat="1" ht="15.75" customHeight="1">
      <c r="A2" s="213" t="s">
        <v>192</v>
      </c>
      <c r="B2" s="214">
        <f>'1. key ratios'!B2</f>
        <v>43555</v>
      </c>
    </row>
    <row r="3" spans="1:7" s="213" customFormat="1" ht="15.75" customHeight="1"/>
    <row r="4" spans="1:7" s="213" customFormat="1" ht="15.75" customHeight="1" thickBot="1">
      <c r="A4" s="241" t="s">
        <v>338</v>
      </c>
      <c r="B4" s="242" t="s">
        <v>266</v>
      </c>
      <c r="C4" s="243"/>
      <c r="D4" s="243"/>
      <c r="E4" s="244" t="s">
        <v>95</v>
      </c>
    </row>
    <row r="5" spans="1:7" s="249" customFormat="1" ht="17.45" customHeight="1">
      <c r="A5" s="245"/>
      <c r="B5" s="246"/>
      <c r="C5" s="247" t="s">
        <v>0</v>
      </c>
      <c r="D5" s="247" t="s">
        <v>1</v>
      </c>
      <c r="E5" s="248" t="s">
        <v>2</v>
      </c>
    </row>
    <row r="6" spans="1:7" s="105" customFormat="1" ht="14.45" customHeight="1">
      <c r="A6" s="250"/>
      <c r="B6" s="518" t="s">
        <v>234</v>
      </c>
      <c r="C6" s="518" t="s">
        <v>233</v>
      </c>
      <c r="D6" s="519" t="s">
        <v>232</v>
      </c>
      <c r="E6" s="520"/>
      <c r="G6" s="91"/>
    </row>
    <row r="7" spans="1:7" s="105" customFormat="1" ht="99.6" customHeight="1">
      <c r="A7" s="250"/>
      <c r="B7" s="518"/>
      <c r="C7" s="518"/>
      <c r="D7" s="251" t="s">
        <v>231</v>
      </c>
      <c r="E7" s="252" t="s">
        <v>401</v>
      </c>
      <c r="G7" s="91"/>
    </row>
    <row r="8" spans="1:7">
      <c r="A8" s="253">
        <v>1</v>
      </c>
      <c r="B8" s="254" t="s">
        <v>156</v>
      </c>
      <c r="C8" s="255">
        <v>153920567</v>
      </c>
      <c r="D8" s="255">
        <v>0</v>
      </c>
      <c r="E8" s="495">
        <f>C8-D8</f>
        <v>153920567</v>
      </c>
    </row>
    <row r="9" spans="1:7">
      <c r="A9" s="253">
        <v>2</v>
      </c>
      <c r="B9" s="254" t="s">
        <v>157</v>
      </c>
      <c r="C9" s="255">
        <v>204630490</v>
      </c>
      <c r="D9" s="255">
        <v>0</v>
      </c>
      <c r="E9" s="495">
        <f t="shared" ref="E9:E20" si="0">C9-D9</f>
        <v>204630490</v>
      </c>
    </row>
    <row r="10" spans="1:7">
      <c r="A10" s="253">
        <v>3</v>
      </c>
      <c r="B10" s="254" t="s">
        <v>230</v>
      </c>
      <c r="C10" s="255">
        <v>75875052</v>
      </c>
      <c r="D10" s="255">
        <v>0</v>
      </c>
      <c r="E10" s="495">
        <f t="shared" si="0"/>
        <v>75875052</v>
      </c>
    </row>
    <row r="11" spans="1:7">
      <c r="A11" s="253">
        <v>4</v>
      </c>
      <c r="B11" s="254" t="s">
        <v>187</v>
      </c>
      <c r="C11" s="255">
        <v>0</v>
      </c>
      <c r="D11" s="255">
        <v>0</v>
      </c>
      <c r="E11" s="495">
        <f t="shared" si="0"/>
        <v>0</v>
      </c>
    </row>
    <row r="12" spans="1:7">
      <c r="A12" s="253">
        <v>5</v>
      </c>
      <c r="B12" s="254" t="s">
        <v>159</v>
      </c>
      <c r="C12" s="255">
        <v>159199164</v>
      </c>
      <c r="D12" s="255">
        <v>0</v>
      </c>
      <c r="E12" s="495">
        <f t="shared" si="0"/>
        <v>159199164</v>
      </c>
    </row>
    <row r="13" spans="1:7">
      <c r="A13" s="253">
        <v>6.1</v>
      </c>
      <c r="B13" s="254" t="s">
        <v>160</v>
      </c>
      <c r="C13" s="256">
        <v>1163622520.0001159</v>
      </c>
      <c r="D13" s="255">
        <v>0</v>
      </c>
      <c r="E13" s="495">
        <f t="shared" si="0"/>
        <v>1163622520.0001159</v>
      </c>
    </row>
    <row r="14" spans="1:7">
      <c r="A14" s="253">
        <v>6.2</v>
      </c>
      <c r="B14" s="257" t="s">
        <v>161</v>
      </c>
      <c r="C14" s="256">
        <v>-109927351.99860062</v>
      </c>
      <c r="D14" s="255">
        <v>0</v>
      </c>
      <c r="E14" s="495">
        <f t="shared" si="0"/>
        <v>-109927351.99860062</v>
      </c>
    </row>
    <row r="15" spans="1:7">
      <c r="A15" s="253">
        <v>6</v>
      </c>
      <c r="B15" s="254" t="s">
        <v>229</v>
      </c>
      <c r="C15" s="255">
        <v>1053695168.0015154</v>
      </c>
      <c r="D15" s="255">
        <v>0</v>
      </c>
      <c r="E15" s="495">
        <f t="shared" si="0"/>
        <v>1053695168.0015154</v>
      </c>
    </row>
    <row r="16" spans="1:7" ht="25.5">
      <c r="A16" s="253">
        <v>7</v>
      </c>
      <c r="B16" s="254" t="s">
        <v>163</v>
      </c>
      <c r="C16" s="255">
        <v>14210053</v>
      </c>
      <c r="D16" s="255">
        <v>0</v>
      </c>
      <c r="E16" s="495">
        <f t="shared" si="0"/>
        <v>14210053</v>
      </c>
    </row>
    <row r="17" spans="1:7">
      <c r="A17" s="253">
        <v>8</v>
      </c>
      <c r="B17" s="254" t="s">
        <v>164</v>
      </c>
      <c r="C17" s="255">
        <v>66770</v>
      </c>
      <c r="D17" s="255">
        <v>0</v>
      </c>
      <c r="E17" s="495">
        <f t="shared" si="0"/>
        <v>66770</v>
      </c>
      <c r="F17" s="258"/>
      <c r="G17" s="258"/>
    </row>
    <row r="18" spans="1:7">
      <c r="A18" s="253">
        <v>9</v>
      </c>
      <c r="B18" s="254" t="s">
        <v>165</v>
      </c>
      <c r="C18" s="255">
        <v>146888</v>
      </c>
      <c r="D18" s="255">
        <v>146888</v>
      </c>
      <c r="E18" s="495">
        <f t="shared" si="0"/>
        <v>0</v>
      </c>
      <c r="G18" s="258"/>
    </row>
    <row r="19" spans="1:7" ht="25.5">
      <c r="A19" s="253">
        <v>10</v>
      </c>
      <c r="B19" s="254" t="s">
        <v>166</v>
      </c>
      <c r="C19" s="255">
        <v>168359021</v>
      </c>
      <c r="D19" s="255">
        <v>33887241.780000001</v>
      </c>
      <c r="E19" s="495">
        <f t="shared" si="0"/>
        <v>134471779.22</v>
      </c>
      <c r="G19" s="258"/>
    </row>
    <row r="20" spans="1:7">
      <c r="A20" s="253">
        <v>11</v>
      </c>
      <c r="B20" s="254" t="s">
        <v>167</v>
      </c>
      <c r="C20" s="255">
        <v>95997740</v>
      </c>
      <c r="D20" s="255">
        <v>0</v>
      </c>
      <c r="E20" s="495">
        <f t="shared" si="0"/>
        <v>95997740</v>
      </c>
    </row>
    <row r="21" spans="1:7" ht="45.75" customHeight="1" thickBot="1">
      <c r="A21" s="259"/>
      <c r="B21" s="260" t="s">
        <v>374</v>
      </c>
      <c r="C21" s="261">
        <f>SUM(C8:C12, C15:C20)</f>
        <v>1926100913.0015154</v>
      </c>
      <c r="D21" s="261">
        <f>SUM(D8:D12, D15:D20)</f>
        <v>34034129.780000001</v>
      </c>
      <c r="E21" s="262">
        <f>SUM(E8:E12, E15:E20)</f>
        <v>1892066783.2215154</v>
      </c>
    </row>
    <row r="22" spans="1:7">
      <c r="A22" s="91"/>
      <c r="B22" s="91"/>
      <c r="C22" s="91"/>
      <c r="D22" s="91"/>
      <c r="E22" s="91"/>
    </row>
    <row r="23" spans="1:7">
      <c r="A23" s="91"/>
      <c r="B23" s="91"/>
      <c r="C23" s="91"/>
      <c r="D23" s="91"/>
      <c r="E23" s="91"/>
    </row>
    <row r="25" spans="1:7" s="63" customFormat="1">
      <c r="B25" s="263"/>
      <c r="F25" s="91"/>
      <c r="G25" s="91"/>
    </row>
    <row r="26" spans="1:7" s="63" customFormat="1">
      <c r="B26" s="263"/>
      <c r="F26" s="91"/>
      <c r="G26" s="91"/>
    </row>
    <row r="27" spans="1:7" s="63" customFormat="1">
      <c r="B27" s="263"/>
      <c r="F27" s="91"/>
      <c r="G27" s="91"/>
    </row>
    <row r="28" spans="1:7" s="63" customFormat="1">
      <c r="B28" s="263"/>
      <c r="F28" s="91"/>
      <c r="G28" s="91"/>
    </row>
    <row r="29" spans="1:7" s="63" customFormat="1">
      <c r="B29" s="263"/>
      <c r="F29" s="91"/>
      <c r="G29" s="91"/>
    </row>
    <row r="30" spans="1:7" s="63" customFormat="1">
      <c r="B30" s="263"/>
      <c r="F30" s="91"/>
      <c r="G30" s="91"/>
    </row>
    <row r="31" spans="1:7" s="63" customFormat="1">
      <c r="B31" s="263"/>
      <c r="F31" s="91"/>
      <c r="G31" s="91"/>
    </row>
    <row r="32" spans="1:7" s="63" customFormat="1">
      <c r="B32" s="263"/>
      <c r="F32" s="91"/>
      <c r="G32" s="91"/>
    </row>
    <row r="33" spans="2:7" s="63" customFormat="1">
      <c r="B33" s="263"/>
      <c r="F33" s="91"/>
      <c r="G33" s="91"/>
    </row>
    <row r="34" spans="2:7" s="63" customFormat="1">
      <c r="B34" s="263"/>
      <c r="F34" s="91"/>
      <c r="G34" s="91"/>
    </row>
    <row r="35" spans="2:7" s="63" customFormat="1">
      <c r="B35" s="263"/>
      <c r="F35" s="91"/>
      <c r="G35" s="91"/>
    </row>
    <row r="36" spans="2:7" s="63" customFormat="1">
      <c r="B36" s="263"/>
      <c r="F36" s="91"/>
      <c r="G36" s="91"/>
    </row>
    <row r="37" spans="2:7" s="63" customFormat="1">
      <c r="B37" s="263"/>
      <c r="F37" s="91"/>
      <c r="G37" s="91"/>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12" sqref="C12"/>
      <selection pane="topRight" activeCell="C12" sqref="C12"/>
      <selection pane="bottomLeft" activeCell="C12" sqref="C12"/>
      <selection pane="bottomRight" activeCell="C30" sqref="C30"/>
    </sheetView>
  </sheetViews>
  <sheetFormatPr defaultRowHeight="15" outlineLevelRow="1"/>
  <cols>
    <col min="1" max="1" width="9.5703125" style="63" bestFit="1" customWidth="1"/>
    <col min="2" max="2" width="114.28515625" style="63" customWidth="1"/>
    <col min="3" max="3" width="18.85546875" style="91" customWidth="1"/>
    <col min="4" max="4" width="25.42578125" style="91" customWidth="1"/>
    <col min="5" max="5" width="24.28515625" style="91" customWidth="1"/>
    <col min="6" max="6" width="24" style="91" customWidth="1"/>
    <col min="7" max="7" width="10" style="91" bestFit="1" customWidth="1"/>
    <col min="8" max="8" width="12" style="91" bestFit="1" customWidth="1"/>
    <col min="9" max="9" width="12.5703125" style="91" bestFit="1" customWidth="1"/>
    <col min="10" max="16384" width="9.140625" style="91"/>
  </cols>
  <sheetData>
    <row r="1" spans="1:6">
      <c r="A1" s="82" t="s">
        <v>191</v>
      </c>
      <c r="B1" s="83" t="str">
        <f>Info!C2</f>
        <v>სს ”ლიბერთი ბანკი”</v>
      </c>
    </row>
    <row r="2" spans="1:6" s="213" customFormat="1" ht="15.75" customHeight="1">
      <c r="A2" s="213" t="s">
        <v>192</v>
      </c>
      <c r="B2" s="214">
        <f>'1. key ratios'!B2</f>
        <v>43555</v>
      </c>
      <c r="C2" s="91"/>
      <c r="D2" s="91"/>
      <c r="E2" s="91"/>
      <c r="F2" s="91"/>
    </row>
    <row r="3" spans="1:6" s="213" customFormat="1" ht="15.75" customHeight="1">
      <c r="C3" s="91"/>
      <c r="D3" s="91"/>
      <c r="E3" s="91"/>
      <c r="F3" s="91"/>
    </row>
    <row r="4" spans="1:6" s="213" customFormat="1" ht="26.25" thickBot="1">
      <c r="A4" s="213" t="s">
        <v>339</v>
      </c>
      <c r="B4" s="264" t="s">
        <v>270</v>
      </c>
      <c r="C4" s="244" t="s">
        <v>95</v>
      </c>
      <c r="D4" s="91"/>
      <c r="E4" s="91"/>
      <c r="F4" s="91"/>
    </row>
    <row r="5" spans="1:6" ht="26.25">
      <c r="A5" s="265">
        <v>1</v>
      </c>
      <c r="B5" s="266" t="s">
        <v>347</v>
      </c>
      <c r="C5" s="417">
        <f>'7. LI1'!E21</f>
        <v>1892066783.2215154</v>
      </c>
    </row>
    <row r="6" spans="1:6" s="269" customFormat="1">
      <c r="A6" s="267">
        <v>2.1</v>
      </c>
      <c r="B6" s="268" t="s">
        <v>271</v>
      </c>
      <c r="C6" s="418">
        <v>78827967.572927922</v>
      </c>
    </row>
    <row r="7" spans="1:6" s="272" customFormat="1" ht="25.5" outlineLevel="1">
      <c r="A7" s="270">
        <v>2.2000000000000002</v>
      </c>
      <c r="B7" s="271" t="s">
        <v>272</v>
      </c>
      <c r="C7" s="419">
        <v>318387371.51384002</v>
      </c>
    </row>
    <row r="8" spans="1:6" s="272" customFormat="1" ht="26.25">
      <c r="A8" s="270">
        <v>3</v>
      </c>
      <c r="B8" s="273" t="s">
        <v>348</v>
      </c>
      <c r="C8" s="420">
        <f>SUM(C5:C7)</f>
        <v>2289282122.3082833</v>
      </c>
    </row>
    <row r="9" spans="1:6" s="269" customFormat="1">
      <c r="A9" s="267">
        <v>4</v>
      </c>
      <c r="B9" s="274" t="s">
        <v>267</v>
      </c>
      <c r="C9" s="418">
        <v>18807121.998600401</v>
      </c>
    </row>
    <row r="10" spans="1:6" s="272" customFormat="1" ht="25.5" outlineLevel="1">
      <c r="A10" s="270">
        <v>5.0999999999999996</v>
      </c>
      <c r="B10" s="271" t="s">
        <v>278</v>
      </c>
      <c r="C10" s="419">
        <v>-59485391.944392011</v>
      </c>
    </row>
    <row r="11" spans="1:6" s="272" customFormat="1" ht="25.5" outlineLevel="1">
      <c r="A11" s="270">
        <v>5.2</v>
      </c>
      <c r="B11" s="271" t="s">
        <v>279</v>
      </c>
      <c r="C11" s="419">
        <v>-304241043.66356319</v>
      </c>
    </row>
    <row r="12" spans="1:6" s="272" customFormat="1">
      <c r="A12" s="270">
        <v>6</v>
      </c>
      <c r="B12" s="275" t="s">
        <v>268</v>
      </c>
      <c r="C12" s="421">
        <v>0</v>
      </c>
    </row>
    <row r="13" spans="1:6" s="272" customFormat="1" ht="15.75" thickBot="1">
      <c r="A13" s="153">
        <v>7</v>
      </c>
      <c r="B13" s="276" t="s">
        <v>269</v>
      </c>
      <c r="C13" s="422">
        <f>SUM(C8:C12)</f>
        <v>1944362808.6989284</v>
      </c>
    </row>
    <row r="17" spans="2:9" s="63" customFormat="1">
      <c r="B17" s="277"/>
      <c r="C17" s="91"/>
      <c r="D17" s="91"/>
      <c r="E17" s="91"/>
      <c r="F17" s="91"/>
      <c r="G17" s="91"/>
      <c r="H17" s="91"/>
      <c r="I17" s="91"/>
    </row>
    <row r="18" spans="2:9" s="63" customFormat="1">
      <c r="B18" s="277"/>
      <c r="C18" s="91"/>
      <c r="D18" s="91"/>
      <c r="E18" s="91"/>
      <c r="F18" s="91"/>
      <c r="G18" s="91"/>
      <c r="H18" s="91"/>
      <c r="I18" s="91"/>
    </row>
    <row r="19" spans="2:9" s="63" customFormat="1">
      <c r="B19" s="277"/>
      <c r="C19" s="91"/>
      <c r="D19" s="91"/>
      <c r="E19" s="91"/>
      <c r="F19" s="91"/>
      <c r="G19" s="91"/>
      <c r="H19" s="91"/>
      <c r="I19" s="91"/>
    </row>
    <row r="20" spans="2:9" s="63" customFormat="1">
      <c r="B20" s="263"/>
      <c r="C20" s="91"/>
      <c r="D20" s="91"/>
      <c r="E20" s="91"/>
      <c r="F20" s="91"/>
      <c r="G20" s="91"/>
      <c r="H20" s="91"/>
      <c r="I20" s="91"/>
    </row>
    <row r="21" spans="2:9" s="63" customFormat="1">
      <c r="B21" s="263"/>
      <c r="C21" s="91"/>
      <c r="D21" s="91"/>
      <c r="E21" s="91"/>
      <c r="F21" s="91"/>
      <c r="G21" s="91"/>
      <c r="H21" s="91"/>
      <c r="I21" s="91"/>
    </row>
    <row r="22" spans="2:9" s="63" customFormat="1">
      <c r="B22" s="263"/>
      <c r="C22" s="91"/>
      <c r="D22" s="91"/>
      <c r="E22" s="91"/>
      <c r="F22" s="91"/>
      <c r="G22" s="91"/>
      <c r="H22" s="91"/>
      <c r="I22" s="91"/>
    </row>
    <row r="23" spans="2:9" s="63" customFormat="1">
      <c r="B23" s="263"/>
      <c r="C23" s="91"/>
      <c r="D23" s="91"/>
      <c r="E23" s="91"/>
      <c r="F23" s="91"/>
      <c r="G23" s="91"/>
      <c r="H23" s="91"/>
      <c r="I23" s="91"/>
    </row>
    <row r="24" spans="2:9" s="63" customFormat="1">
      <c r="B24" s="263"/>
      <c r="C24" s="91"/>
      <c r="D24" s="91"/>
      <c r="E24" s="91"/>
      <c r="F24" s="91"/>
      <c r="G24" s="91"/>
      <c r="H24" s="91"/>
      <c r="I24" s="91"/>
    </row>
    <row r="25" spans="2:9" s="63" customFormat="1">
      <c r="B25" s="263"/>
      <c r="C25" s="91"/>
      <c r="D25" s="91"/>
      <c r="E25" s="91"/>
      <c r="F25" s="91"/>
      <c r="G25" s="91"/>
      <c r="H25" s="91"/>
      <c r="I25" s="91"/>
    </row>
    <row r="26" spans="2:9" s="63" customFormat="1">
      <c r="B26" s="263"/>
      <c r="C26" s="91"/>
      <c r="D26" s="91"/>
      <c r="E26" s="91"/>
      <c r="F26" s="91"/>
      <c r="G26" s="91"/>
      <c r="H26" s="91"/>
      <c r="I26" s="91"/>
    </row>
    <row r="27" spans="2:9" s="63" customFormat="1">
      <c r="B27" s="263"/>
      <c r="C27" s="91"/>
      <c r="D27" s="91"/>
      <c r="E27" s="91"/>
      <c r="F27" s="91"/>
      <c r="G27" s="91"/>
      <c r="H27" s="91"/>
      <c r="I27" s="91"/>
    </row>
    <row r="28" spans="2:9" s="63" customFormat="1">
      <c r="B28" s="263"/>
      <c r="C28" s="91"/>
      <c r="D28" s="91"/>
      <c r="E28" s="91"/>
      <c r="F28" s="91"/>
      <c r="G28" s="91"/>
      <c r="H28" s="91"/>
      <c r="I28" s="91"/>
    </row>
    <row r="29" spans="2:9" s="63" customFormat="1">
      <c r="B29" s="263"/>
      <c r="C29" s="91"/>
      <c r="D29" s="91"/>
      <c r="E29" s="91"/>
      <c r="F29" s="91"/>
      <c r="G29" s="91"/>
      <c r="H29" s="91"/>
      <c r="I29" s="91"/>
    </row>
    <row r="30" spans="2:9" s="63" customFormat="1">
      <c r="B30" s="263"/>
      <c r="C30" s="91"/>
      <c r="D30" s="91"/>
      <c r="E30" s="91"/>
      <c r="F30" s="91"/>
      <c r="G30" s="91"/>
      <c r="H30" s="91"/>
      <c r="I30" s="91"/>
    </row>
    <row r="31" spans="2:9" s="63" customFormat="1">
      <c r="B31" s="263"/>
      <c r="C31" s="91"/>
      <c r="D31" s="91"/>
      <c r="E31" s="91"/>
      <c r="F31" s="91"/>
      <c r="G31" s="91"/>
      <c r="H31" s="91"/>
      <c r="I31" s="91"/>
    </row>
    <row r="32" spans="2:9" s="63" customFormat="1">
      <c r="B32" s="263"/>
      <c r="C32" s="91"/>
      <c r="D32" s="91"/>
      <c r="E32" s="91"/>
      <c r="F32" s="91"/>
      <c r="G32" s="91"/>
      <c r="H32" s="91"/>
      <c r="I32" s="91"/>
    </row>
    <row r="33" spans="2:9" s="63" customFormat="1">
      <c r="B33" s="263"/>
      <c r="C33" s="91"/>
      <c r="D33" s="91"/>
      <c r="E33" s="91"/>
      <c r="F33" s="91"/>
      <c r="G33" s="91"/>
      <c r="H33" s="91"/>
      <c r="I33" s="91"/>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DPwMRVCWjnVczZGmiffLxBAInCRxTildc/UEjWB1T+s=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5g4jLC6cYJeLsEpAgidfv7wQVXM2YEQog/LIryUtvBw=</DigestValue>
    </Reference>
  </SignedInfo>
  <SignatureValue>oJpG64wNwuLG8wMlqgF2ncehbD1SdPpGx42TDKMnTGAiYPqXvLB1KZw/GREeUEL/oRsn8VUQtyqu
ahWmcHJIyeXdMhLfdnCLrGm85lnST8kXYAywgfLCPzoM7o8iLbnVTlBXaNbHSYNOQazXGumjnkVG
zs/ivzSSgdmzUqV6FQaP5LCU8cPwDO8Yn2olkOlvOSmvxdtkVdn/Ra0OFFtI+aRugN1YVGuhrMRR
K5okla/ctKFT9HvsAkV6PEGU96sZqgBU8IMZ90Y0PeWqvppBRhk726poTunp0MEW3qHGRhXwpu3Z
f8DRRUuWr33FJvyaxht/XibhbxFqmLx1uNxVug==</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MVF0NZfnf625bnAIILhunS9JqcuN8eCq0dQBcwGitOE=</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W1J2cmGTJBXaxzwzRsGzzv/R1IG34qm8ER63FC3yvtU=</DigestValue>
      </Reference>
      <Reference URI="/xl/printerSettings/printerSettings11.bin?ContentType=application/vnd.openxmlformats-officedocument.spreadsheetml.printerSettings">
        <DigestMethod Algorithm="http://www.w3.org/2001/04/xmlenc#sha256"/>
        <DigestValue>Wmyj1iIM3ITw+tkUVVyUEftRfDcKDbP9vjkegz6Hcj0=</DigestValue>
      </Reference>
      <Reference URI="/xl/printerSettings/printerSettings12.bin?ContentType=application/vnd.openxmlformats-officedocument.spreadsheetml.printerSettings">
        <DigestMethod Algorithm="http://www.w3.org/2001/04/xmlenc#sha256"/>
        <DigestValue>zUgnFPp5IDN5DlzWRxrPpSFXM5YFGGV19aVsue16I30=</DigestValue>
      </Reference>
      <Reference URI="/xl/printerSettings/printerSettings13.bin?ContentType=application/vnd.openxmlformats-officedocument.spreadsheetml.printerSettings">
        <DigestMethod Algorithm="http://www.w3.org/2001/04/xmlenc#sha256"/>
        <DigestValue>zUgnFPp5IDN5DlzWRxrPpSFXM5YFGGV19aVsue16I30=</DigestValue>
      </Reference>
      <Reference URI="/xl/printerSettings/printerSettings14.bin?ContentType=application/vnd.openxmlformats-officedocument.spreadsheetml.printerSettings">
        <DigestMethod Algorithm="http://www.w3.org/2001/04/xmlenc#sha256"/>
        <DigestValue>zUgnFPp5IDN5DlzWRxrPpSFXM5YFGGV19aVsue16I30=</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ala7gPRxw0OZ+PLco0n6mRBdgRIp10Bws/XYJafh/EM=</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ala7gPRxw0OZ+PLco0n6mRBdgRIp10Bws/XYJafh/EM=</DigestValue>
      </Reference>
      <Reference URI="/xl/printerSettings/printerSettings2.bin?ContentType=application/vnd.openxmlformats-officedocument.spreadsheetml.printerSettings">
        <DigestMethod Algorithm="http://www.w3.org/2001/04/xmlenc#sha256"/>
        <DigestValue>zUgnFPp5IDN5DlzWRxrPpSFXM5YFGGV19aVsue16I30=</DigestValue>
      </Reference>
      <Reference URI="/xl/printerSettings/printerSettings3.bin?ContentType=application/vnd.openxmlformats-officedocument.spreadsheetml.printerSettings">
        <DigestMethod Algorithm="http://www.w3.org/2001/04/xmlenc#sha256"/>
        <DigestValue>+oscLT+1RFRiygeZRchvSOS6VAHyuOQ7ELFOokbFJso=</DigestValue>
      </Reference>
      <Reference URI="/xl/printerSettings/printerSettings4.bin?ContentType=application/vnd.openxmlformats-officedocument.spreadsheetml.printerSettings">
        <DigestMethod Algorithm="http://www.w3.org/2001/04/xmlenc#sha256"/>
        <DigestValue>zUgnFPp5IDN5DlzWRxrPpSFXM5YFGGV19aVsue16I30=</DigestValue>
      </Reference>
      <Reference URI="/xl/printerSettings/printerSettings5.bin?ContentType=application/vnd.openxmlformats-officedocument.spreadsheetml.printerSettings">
        <DigestMethod Algorithm="http://www.w3.org/2001/04/xmlenc#sha256"/>
        <DigestValue>zUgnFPp5IDN5DlzWRxrPpSFXM5YFGGV19aVsue16I30=</DigestValue>
      </Reference>
      <Reference URI="/xl/printerSettings/printerSettings6.bin?ContentType=application/vnd.openxmlformats-officedocument.spreadsheetml.printerSettings">
        <DigestMethod Algorithm="http://www.w3.org/2001/04/xmlenc#sha256"/>
        <DigestValue>zUgnFPp5IDN5DlzWRxrPpSFXM5YFGGV19aVsue16I30=</DigestValue>
      </Reference>
      <Reference URI="/xl/printerSettings/printerSettings7.bin?ContentType=application/vnd.openxmlformats-officedocument.spreadsheetml.printerSettings">
        <DigestMethod Algorithm="http://www.w3.org/2001/04/xmlenc#sha256"/>
        <DigestValue>Sb4sM6BotnqOR/A+cUYuHLDjfm/wxQy+/w6VIM2qmYs=</DigestValue>
      </Reference>
      <Reference URI="/xl/printerSettings/printerSettings8.bin?ContentType=application/vnd.openxmlformats-officedocument.spreadsheetml.printerSettings">
        <DigestMethod Algorithm="http://www.w3.org/2001/04/xmlenc#sha256"/>
        <DigestValue>CuSgtT1VRI5t4pjnKtHuBZAAVlL84MN1q8AkLHEHoek=</DigestValue>
      </Reference>
      <Reference URI="/xl/printerSettings/printerSettings9.bin?ContentType=application/vnd.openxmlformats-officedocument.spreadsheetml.printerSettings">
        <DigestMethod Algorithm="http://www.w3.org/2001/04/xmlenc#sha256"/>
        <DigestValue>zUgnFPp5IDN5DlzWRxrPpSFXM5YFGGV19aVsue16I30=</DigestValue>
      </Reference>
      <Reference URI="/xl/sharedStrings.xml?ContentType=application/vnd.openxmlformats-officedocument.spreadsheetml.sharedStrings+xml">
        <DigestMethod Algorithm="http://www.w3.org/2001/04/xmlenc#sha256"/>
        <DigestValue>g/FCoRAsCtjEJL3AId/ZYra3e91y/caCF+roBEbLPzg=</DigestValue>
      </Reference>
      <Reference URI="/xl/styles.xml?ContentType=application/vnd.openxmlformats-officedocument.spreadsheetml.styles+xml">
        <DigestMethod Algorithm="http://www.w3.org/2001/04/xmlenc#sha256"/>
        <DigestValue>qvR2qFw/bGa1VaSuiSIY2De0+VL8A0chmM2MD2ewVYA=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+U4iibrosXmytQvDbcNJwN7EPRyq8M2h7EGa7UQPfFM=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ODyFilmWEODCK+LKyi3Xa5H123J53whUzR0UCv4HnoI=</DigestValue>
      </Reference>
      <Reference URI="/xl/worksheets/sheet10.xml?ContentType=application/vnd.openxmlformats-officedocument.spreadsheetml.worksheet+xml">
        <DigestMethod Algorithm="http://www.w3.org/2001/04/xmlenc#sha256"/>
        <DigestValue>80GoZokILdJQPeuyqVGSx/OAn+7qwD2AbxEefOBVad0=</DigestValue>
      </Reference>
      <Reference URI="/xl/worksheets/sheet11.xml?ContentType=application/vnd.openxmlformats-officedocument.spreadsheetml.worksheet+xml">
        <DigestMethod Algorithm="http://www.w3.org/2001/04/xmlenc#sha256"/>
        <DigestValue>AcWkA5TTqJgEQ5/7vmwMmD3NurjMzunK4vyMqAUsLTo=</DigestValue>
      </Reference>
      <Reference URI="/xl/worksheets/sheet12.xml?ContentType=application/vnd.openxmlformats-officedocument.spreadsheetml.worksheet+xml">
        <DigestMethod Algorithm="http://www.w3.org/2001/04/xmlenc#sha256"/>
        <DigestValue>MyzZjL5bebNs33nny+6H6ZdHYnPM4Ij1TwpgvUPJLUw=</DigestValue>
      </Reference>
      <Reference URI="/xl/worksheets/sheet13.xml?ContentType=application/vnd.openxmlformats-officedocument.spreadsheetml.worksheet+xml">
        <DigestMethod Algorithm="http://www.w3.org/2001/04/xmlenc#sha256"/>
        <DigestValue>oexkex3SiAwGj8yLC0AYdqSiYHFwFjA/3IBomtSx9b0=</DigestValue>
      </Reference>
      <Reference URI="/xl/worksheets/sheet14.xml?ContentType=application/vnd.openxmlformats-officedocument.spreadsheetml.worksheet+xml">
        <DigestMethod Algorithm="http://www.w3.org/2001/04/xmlenc#sha256"/>
        <DigestValue>aKjJ0n92HvUxvKR8r8qexDkT4DZgvGiui9u6aqv+dhY=</DigestValue>
      </Reference>
      <Reference URI="/xl/worksheets/sheet15.xml?ContentType=application/vnd.openxmlformats-officedocument.spreadsheetml.worksheet+xml">
        <DigestMethod Algorithm="http://www.w3.org/2001/04/xmlenc#sha256"/>
        <DigestValue>SJRQW5+8wvM1F48wCDEE24R8pGEGetvtDdy+b2uYf0s=</DigestValue>
      </Reference>
      <Reference URI="/xl/worksheets/sheet16.xml?ContentType=application/vnd.openxmlformats-officedocument.spreadsheetml.worksheet+xml">
        <DigestMethod Algorithm="http://www.w3.org/2001/04/xmlenc#sha256"/>
        <DigestValue>8qaufar9eqIAWHFu7mdnYEbC52KSuXdnxUa6AJrhD1U=</DigestValue>
      </Reference>
      <Reference URI="/xl/worksheets/sheet17.xml?ContentType=application/vnd.openxmlformats-officedocument.spreadsheetml.worksheet+xml">
        <DigestMethod Algorithm="http://www.w3.org/2001/04/xmlenc#sha256"/>
        <DigestValue>4Lrna0djUWIi/liDAKHVW8/Xxv4+fymZqiRrAeBXStg=</DigestValue>
      </Reference>
      <Reference URI="/xl/worksheets/sheet18.xml?ContentType=application/vnd.openxmlformats-officedocument.spreadsheetml.worksheet+xml">
        <DigestMethod Algorithm="http://www.w3.org/2001/04/xmlenc#sha256"/>
        <DigestValue>rNlqpTnsMrc/FhAE85FpbXykggBw2rlov2nRuI33Afw=</DigestValue>
      </Reference>
      <Reference URI="/xl/worksheets/sheet2.xml?ContentType=application/vnd.openxmlformats-officedocument.spreadsheetml.worksheet+xml">
        <DigestMethod Algorithm="http://www.w3.org/2001/04/xmlenc#sha256"/>
        <DigestValue>eAkbLaBO7oUDobuaMM+EZVM4Qrbs2k914v55eDyp+7U=</DigestValue>
      </Reference>
      <Reference URI="/xl/worksheets/sheet3.xml?ContentType=application/vnd.openxmlformats-officedocument.spreadsheetml.worksheet+xml">
        <DigestMethod Algorithm="http://www.w3.org/2001/04/xmlenc#sha256"/>
        <DigestValue>cx8ZKBXV9h0rOEzW9s1xu/um787UsFP1yIRzCffmdzY=</DigestValue>
      </Reference>
      <Reference URI="/xl/worksheets/sheet4.xml?ContentType=application/vnd.openxmlformats-officedocument.spreadsheetml.worksheet+xml">
        <DigestMethod Algorithm="http://www.w3.org/2001/04/xmlenc#sha256"/>
        <DigestValue>ksgevxNMfehVVJ5tcYJ80p6NT1H4kFvUvRDD+rXJ7a4=</DigestValue>
      </Reference>
      <Reference URI="/xl/worksheets/sheet5.xml?ContentType=application/vnd.openxmlformats-officedocument.spreadsheetml.worksheet+xml">
        <DigestMethod Algorithm="http://www.w3.org/2001/04/xmlenc#sha256"/>
        <DigestValue>joMojQR0mYrkoNEK7A0mzgiE9ySS1xRZr9SS/PLj9t0=</DigestValue>
      </Reference>
      <Reference URI="/xl/worksheets/sheet6.xml?ContentType=application/vnd.openxmlformats-officedocument.spreadsheetml.worksheet+xml">
        <DigestMethod Algorithm="http://www.w3.org/2001/04/xmlenc#sha256"/>
        <DigestValue>cmdkALoCNArgRUWRmdww43qJIOKr8TT3VocW6HgZvbw=</DigestValue>
      </Reference>
      <Reference URI="/xl/worksheets/sheet7.xml?ContentType=application/vnd.openxmlformats-officedocument.spreadsheetml.worksheet+xml">
        <DigestMethod Algorithm="http://www.w3.org/2001/04/xmlenc#sha256"/>
        <DigestValue>GY8MTuZ/1a5iooQOAxb20Dt5jo8Eg/caC41l4lsLXYo=</DigestValue>
      </Reference>
      <Reference URI="/xl/worksheets/sheet8.xml?ContentType=application/vnd.openxmlformats-officedocument.spreadsheetml.worksheet+xml">
        <DigestMethod Algorithm="http://www.w3.org/2001/04/xmlenc#sha256"/>
        <DigestValue>3r0ThC1WiGWyQY08NZtqQxxPfnb5qNrBMQBB4u755/g=</DigestValue>
      </Reference>
      <Reference URI="/xl/worksheets/sheet9.xml?ContentType=application/vnd.openxmlformats-officedocument.spreadsheetml.worksheet+xml">
        <DigestMethod Algorithm="http://www.w3.org/2001/04/xmlenc#sha256"/>
        <DigestValue>6yP/NyQh0iPvtSiPBMxL+p0oJdGvoApwzK+fNDheEXY=</DigestValue>
      </Reference>
    </Manifest>
    <SignatureProperties>
      <SignatureProperty Id="idSignatureTime" Target="#idPackageSignature">
        <mdssi:SignatureTime xmlns:mdssi="http://schemas.openxmlformats.org/package/2006/digital-signature">
          <mdssi:Format>YYYY-MM-DDThh:mm:ssTZD</mdssi:Format>
          <mdssi:Value>2019-04-24T13:36:04Z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2019-04-24T13:36:04Z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sxbpAMtlJyxPnsMwzaUYFx8C+EGbgoeXSG7sCiQHSO4=</DigestValue>
    </Reference>
    <Reference Type="http://www.w3.org/2000/09/xmldsig#Object" URI="#idOfficeObject">
      <DigestMethod Algorithm="http://www.w3.org/2001/04/xmlenc#sha256"/>
      <DigestValue>NfVtHfXJsZ+DeYVxso24ioM0yPeEZ9cXq+jO2Z7tjwI=</DigestValue>
    </Reference>
    <Reference Type="http://uri.etsi.org/01903#SignedProperties" URI="#idSignedProperties">
      <Transforms>
        <Transform Algorithm="http://www.w3.org/TR/2001/REC-xml-c14n-20010315"/>
      </Transforms>
      <DigestMethod Algorithm="http://www.w3.org/2001/04/xmlenc#sha256"/>
      <DigestValue>QsrSgeRTu9B9OcMFy2wc6QwlUyVFaxpIenmeppaqK0g=</DigestValue>
    </Reference>
  </SignedInfo>
  <SignatureValue>NEYpuM+eOQ4iJ010CcKPzacXjueZtgnTxhw6/BQhw6iFGUGDVuyUtrgIy3m1yPun7m6DKClc9pdq
Y+oCBRWEdFUVeMqxvt3EoMIs08hPCCY3UmF9XXl4KV+Jf9BS2QVrBclkGWfCfB6XwIEg05xDZZyi
YgI1ZPAbgiP9eaMiXzrAQls+gbEkD+cdJA1svrWfpA4eQ22gD9fYIDdxodKTyfMu+tUzDT3MUdLE
rarNs2wfx3LnV97BXlvDAm7TX6fZEJBJA6n/4br+hWmQsYdz+fHW6HdUoLJD7For376zJRYHOO1x
38rKctFek0k+xNDvwXwrEPrNfYPlJ2GmH19sNw==</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MVF0NZfnf625bnAIILhunS9JqcuN8eCq0dQBcwGitOE=</DigestValue>
      </Reference>
      <Reference URI="/xl/drawings/drawing1.xml?ContentType=application/vnd.openxmlformats-officedocument.drawing+xml">
        <DigestMethod Algorithm="http://www.w3.org/2001/04/xmlenc#sha256"/>
        <DigestValue>0D25YNbSQmUWivg4tU9tfUkqp2zKkiK4SYs6gwYhzJo=</DigestValue>
      </Reference>
      <Reference URI="/xl/drawings/drawing2.xml?ContentType=application/vnd.openxmlformats-officedocument.drawing+xml">
        <DigestMethod Algorithm="http://www.w3.org/2001/04/xmlenc#sha256"/>
        <DigestValue>UaST5HSELGBI6Yo0n4/G6UNMQKNNCZVAzJc6liZaMoQ=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ala7gPRxw0OZ+PLco0n6mRBdgRIp10Bws/XYJafh/EM=</DigestValue>
      </Reference>
      <Reference URI="/xl/printerSettings/printerSettings10.bin?ContentType=application/vnd.openxmlformats-officedocument.spreadsheetml.printerSettings">
        <DigestMethod Algorithm="http://www.w3.org/2001/04/xmlenc#sha256"/>
        <DigestValue>W1J2cmGTJBXaxzwzRsGzzv/R1IG34qm8ER63FC3yvtU=</DigestValue>
      </Reference>
      <Reference URI="/xl/printerSettings/printerSettings11.bin?ContentType=application/vnd.openxmlformats-officedocument.spreadsheetml.printerSettings">
        <DigestMethod Algorithm="http://www.w3.org/2001/04/xmlenc#sha256"/>
        <DigestValue>Wmyj1iIM3ITw+tkUVVyUEftRfDcKDbP9vjkegz6Hcj0=</DigestValue>
      </Reference>
      <Reference URI="/xl/printerSettings/printerSettings12.bin?ContentType=application/vnd.openxmlformats-officedocument.spreadsheetml.printerSettings">
        <DigestMethod Algorithm="http://www.w3.org/2001/04/xmlenc#sha256"/>
        <DigestValue>zUgnFPp5IDN5DlzWRxrPpSFXM5YFGGV19aVsue16I30=</DigestValue>
      </Reference>
      <Reference URI="/xl/printerSettings/printerSettings13.bin?ContentType=application/vnd.openxmlformats-officedocument.spreadsheetml.printerSettings">
        <DigestMethod Algorithm="http://www.w3.org/2001/04/xmlenc#sha256"/>
        <DigestValue>zUgnFPp5IDN5DlzWRxrPpSFXM5YFGGV19aVsue16I30=</DigestValue>
      </Reference>
      <Reference URI="/xl/printerSettings/printerSettings14.bin?ContentType=application/vnd.openxmlformats-officedocument.spreadsheetml.printerSettings">
        <DigestMethod Algorithm="http://www.w3.org/2001/04/xmlenc#sha256"/>
        <DigestValue>zUgnFPp5IDN5DlzWRxrPpSFXM5YFGGV19aVsue16I30=</DigestValue>
      </Reference>
      <Reference URI="/xl/printerSettings/printerSettings15.bin?ContentType=application/vnd.openxmlformats-officedocument.spreadsheetml.printerSettings">
        <DigestMethod Algorithm="http://www.w3.org/2001/04/xmlenc#sha256"/>
        <DigestValue>9KoV5Jjs+8fQKeZe2vMD2ELiGYXHEgn4roLQZg8ERRE=</DigestValue>
      </Reference>
      <Reference URI="/xl/printerSettings/printerSettings16.bin?ContentType=application/vnd.openxmlformats-officedocument.spreadsheetml.printerSettings">
        <DigestMethod Algorithm="http://www.w3.org/2001/04/xmlenc#sha256"/>
        <DigestValue>ala7gPRxw0OZ+PLco0n6mRBdgRIp10Bws/XYJafh/EM=</DigestValue>
      </Reference>
      <Reference URI="/xl/printerSettings/printerSettings17.bin?ContentType=application/vnd.openxmlformats-officedocument.spreadsheetml.printerSettings">
        <DigestMethod Algorithm="http://www.w3.org/2001/04/xmlenc#sha256"/>
        <DigestValue>9KoV5Jjs+8fQKeZe2vMD2ELiGYXHEgn4roLQZg8ERRE=</DigestValue>
      </Reference>
      <Reference URI="/xl/printerSettings/printerSettings18.bin?ContentType=application/vnd.openxmlformats-officedocument.spreadsheetml.printerSettings">
        <DigestMethod Algorithm="http://www.w3.org/2001/04/xmlenc#sha256"/>
        <DigestValue>ala7gPRxw0OZ+PLco0n6mRBdgRIp10Bws/XYJafh/EM=</DigestValue>
      </Reference>
      <Reference URI="/xl/printerSettings/printerSettings2.bin?ContentType=application/vnd.openxmlformats-officedocument.spreadsheetml.printerSettings">
        <DigestMethod Algorithm="http://www.w3.org/2001/04/xmlenc#sha256"/>
        <DigestValue>zUgnFPp5IDN5DlzWRxrPpSFXM5YFGGV19aVsue16I30=</DigestValue>
      </Reference>
      <Reference URI="/xl/printerSettings/printerSettings3.bin?ContentType=application/vnd.openxmlformats-officedocument.spreadsheetml.printerSettings">
        <DigestMethod Algorithm="http://www.w3.org/2001/04/xmlenc#sha256"/>
        <DigestValue>+oscLT+1RFRiygeZRchvSOS6VAHyuOQ7ELFOokbFJso=</DigestValue>
      </Reference>
      <Reference URI="/xl/printerSettings/printerSettings4.bin?ContentType=application/vnd.openxmlformats-officedocument.spreadsheetml.printerSettings">
        <DigestMethod Algorithm="http://www.w3.org/2001/04/xmlenc#sha256"/>
        <DigestValue>zUgnFPp5IDN5DlzWRxrPpSFXM5YFGGV19aVsue16I30=</DigestValue>
      </Reference>
      <Reference URI="/xl/printerSettings/printerSettings5.bin?ContentType=application/vnd.openxmlformats-officedocument.spreadsheetml.printerSettings">
        <DigestMethod Algorithm="http://www.w3.org/2001/04/xmlenc#sha256"/>
        <DigestValue>zUgnFPp5IDN5DlzWRxrPpSFXM5YFGGV19aVsue16I30=</DigestValue>
      </Reference>
      <Reference URI="/xl/printerSettings/printerSettings6.bin?ContentType=application/vnd.openxmlformats-officedocument.spreadsheetml.printerSettings">
        <DigestMethod Algorithm="http://www.w3.org/2001/04/xmlenc#sha256"/>
        <DigestValue>zUgnFPp5IDN5DlzWRxrPpSFXM5YFGGV19aVsue16I30=</DigestValue>
      </Reference>
      <Reference URI="/xl/printerSettings/printerSettings7.bin?ContentType=application/vnd.openxmlformats-officedocument.spreadsheetml.printerSettings">
        <DigestMethod Algorithm="http://www.w3.org/2001/04/xmlenc#sha256"/>
        <DigestValue>Sb4sM6BotnqOR/A+cUYuHLDjfm/wxQy+/w6VIM2qmYs=</DigestValue>
      </Reference>
      <Reference URI="/xl/printerSettings/printerSettings8.bin?ContentType=application/vnd.openxmlformats-officedocument.spreadsheetml.printerSettings">
        <DigestMethod Algorithm="http://www.w3.org/2001/04/xmlenc#sha256"/>
        <DigestValue>CuSgtT1VRI5t4pjnKtHuBZAAVlL84MN1q8AkLHEHoek=</DigestValue>
      </Reference>
      <Reference URI="/xl/printerSettings/printerSettings9.bin?ContentType=application/vnd.openxmlformats-officedocument.spreadsheetml.printerSettings">
        <DigestMethod Algorithm="http://www.w3.org/2001/04/xmlenc#sha256"/>
        <DigestValue>zUgnFPp5IDN5DlzWRxrPpSFXM5YFGGV19aVsue16I30=</DigestValue>
      </Reference>
      <Reference URI="/xl/sharedStrings.xml?ContentType=application/vnd.openxmlformats-officedocument.spreadsheetml.sharedStrings+xml">
        <DigestMethod Algorithm="http://www.w3.org/2001/04/xmlenc#sha256"/>
        <DigestValue>g/FCoRAsCtjEJL3AId/ZYra3e91y/caCF+roBEbLPzg=</DigestValue>
      </Reference>
      <Reference URI="/xl/styles.xml?ContentType=application/vnd.openxmlformats-officedocument.spreadsheetml.styles+xml">
        <DigestMethod Algorithm="http://www.w3.org/2001/04/xmlenc#sha256"/>
        <DigestValue>qvR2qFw/bGa1VaSuiSIY2De0+VL8A0chmM2MD2ewVYA=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+U4iibrosXmytQvDbcNJwN7EPRyq8M2h7EGa7UQPfFM=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ODyFilmWEODCK+LKyi3Xa5H123J53whUzR0UCv4HnoI=</DigestValue>
      </Reference>
      <Reference URI="/xl/worksheets/sheet10.xml?ContentType=application/vnd.openxmlformats-officedocument.spreadsheetml.worksheet+xml">
        <DigestMethod Algorithm="http://www.w3.org/2001/04/xmlenc#sha256"/>
        <DigestValue>80GoZokILdJQPeuyqVGSx/OAn+7qwD2AbxEefOBVad0=</DigestValue>
      </Reference>
      <Reference URI="/xl/worksheets/sheet11.xml?ContentType=application/vnd.openxmlformats-officedocument.spreadsheetml.worksheet+xml">
        <DigestMethod Algorithm="http://www.w3.org/2001/04/xmlenc#sha256"/>
        <DigestValue>AcWkA5TTqJgEQ5/7vmwMmD3NurjMzunK4vyMqAUsLTo=</DigestValue>
      </Reference>
      <Reference URI="/xl/worksheets/sheet12.xml?ContentType=application/vnd.openxmlformats-officedocument.spreadsheetml.worksheet+xml">
        <DigestMethod Algorithm="http://www.w3.org/2001/04/xmlenc#sha256"/>
        <DigestValue>MyzZjL5bebNs33nny+6H6ZdHYnPM4Ij1TwpgvUPJLUw=</DigestValue>
      </Reference>
      <Reference URI="/xl/worksheets/sheet13.xml?ContentType=application/vnd.openxmlformats-officedocument.spreadsheetml.worksheet+xml">
        <DigestMethod Algorithm="http://www.w3.org/2001/04/xmlenc#sha256"/>
        <DigestValue>oexkex3SiAwGj8yLC0AYdqSiYHFwFjA/3IBomtSx9b0=</DigestValue>
      </Reference>
      <Reference URI="/xl/worksheets/sheet14.xml?ContentType=application/vnd.openxmlformats-officedocument.spreadsheetml.worksheet+xml">
        <DigestMethod Algorithm="http://www.w3.org/2001/04/xmlenc#sha256"/>
        <DigestValue>aKjJ0n92HvUxvKR8r8qexDkT4DZgvGiui9u6aqv+dhY=</DigestValue>
      </Reference>
      <Reference URI="/xl/worksheets/sheet15.xml?ContentType=application/vnd.openxmlformats-officedocument.spreadsheetml.worksheet+xml">
        <DigestMethod Algorithm="http://www.w3.org/2001/04/xmlenc#sha256"/>
        <DigestValue>SJRQW5+8wvM1F48wCDEE24R8pGEGetvtDdy+b2uYf0s=</DigestValue>
      </Reference>
      <Reference URI="/xl/worksheets/sheet16.xml?ContentType=application/vnd.openxmlformats-officedocument.spreadsheetml.worksheet+xml">
        <DigestMethod Algorithm="http://www.w3.org/2001/04/xmlenc#sha256"/>
        <DigestValue>8qaufar9eqIAWHFu7mdnYEbC52KSuXdnxUa6AJrhD1U=</DigestValue>
      </Reference>
      <Reference URI="/xl/worksheets/sheet17.xml?ContentType=application/vnd.openxmlformats-officedocument.spreadsheetml.worksheet+xml">
        <DigestMethod Algorithm="http://www.w3.org/2001/04/xmlenc#sha256"/>
        <DigestValue>4Lrna0djUWIi/liDAKHVW8/Xxv4+fymZqiRrAeBXStg=</DigestValue>
      </Reference>
      <Reference URI="/xl/worksheets/sheet18.xml?ContentType=application/vnd.openxmlformats-officedocument.spreadsheetml.worksheet+xml">
        <DigestMethod Algorithm="http://www.w3.org/2001/04/xmlenc#sha256"/>
        <DigestValue>rNlqpTnsMrc/FhAE85FpbXykggBw2rlov2nRuI33Afw=</DigestValue>
      </Reference>
      <Reference URI="/xl/worksheets/sheet2.xml?ContentType=application/vnd.openxmlformats-officedocument.spreadsheetml.worksheet+xml">
        <DigestMethod Algorithm="http://www.w3.org/2001/04/xmlenc#sha256"/>
        <DigestValue>eAkbLaBO7oUDobuaMM+EZVM4Qrbs2k914v55eDyp+7U=</DigestValue>
      </Reference>
      <Reference URI="/xl/worksheets/sheet3.xml?ContentType=application/vnd.openxmlformats-officedocument.spreadsheetml.worksheet+xml">
        <DigestMethod Algorithm="http://www.w3.org/2001/04/xmlenc#sha256"/>
        <DigestValue>cx8ZKBXV9h0rOEzW9s1xu/um787UsFP1yIRzCffmdzY=</DigestValue>
      </Reference>
      <Reference URI="/xl/worksheets/sheet4.xml?ContentType=application/vnd.openxmlformats-officedocument.spreadsheetml.worksheet+xml">
        <DigestMethod Algorithm="http://www.w3.org/2001/04/xmlenc#sha256"/>
        <DigestValue>ksgevxNMfehVVJ5tcYJ80p6NT1H4kFvUvRDD+rXJ7a4=</DigestValue>
      </Reference>
      <Reference URI="/xl/worksheets/sheet5.xml?ContentType=application/vnd.openxmlformats-officedocument.spreadsheetml.worksheet+xml">
        <DigestMethod Algorithm="http://www.w3.org/2001/04/xmlenc#sha256"/>
        <DigestValue>joMojQR0mYrkoNEK7A0mzgiE9ySS1xRZr9SS/PLj9t0=</DigestValue>
      </Reference>
      <Reference URI="/xl/worksheets/sheet6.xml?ContentType=application/vnd.openxmlformats-officedocument.spreadsheetml.worksheet+xml">
        <DigestMethod Algorithm="http://www.w3.org/2001/04/xmlenc#sha256"/>
        <DigestValue>cmdkALoCNArgRUWRmdww43qJIOKr8TT3VocW6HgZvbw=</DigestValue>
      </Reference>
      <Reference URI="/xl/worksheets/sheet7.xml?ContentType=application/vnd.openxmlformats-officedocument.spreadsheetml.worksheet+xml">
        <DigestMethod Algorithm="http://www.w3.org/2001/04/xmlenc#sha256"/>
        <DigestValue>GY8MTuZ/1a5iooQOAxb20Dt5jo8Eg/caC41l4lsLXYo=</DigestValue>
      </Reference>
      <Reference URI="/xl/worksheets/sheet8.xml?ContentType=application/vnd.openxmlformats-officedocument.spreadsheetml.worksheet+xml">
        <DigestMethod Algorithm="http://www.w3.org/2001/04/xmlenc#sha256"/>
        <DigestValue>3r0ThC1WiGWyQY08NZtqQxxPfnb5qNrBMQBB4u755/g=</DigestValue>
      </Reference>
      <Reference URI="/xl/worksheets/sheet9.xml?ContentType=application/vnd.openxmlformats-officedocument.spreadsheetml.worksheet+xml">
        <DigestMethod Algorithm="http://www.w3.org/2001/04/xmlenc#sha256"/>
        <DigestValue>6yP/NyQh0iPvtSiPBMxL+p0oJdGvoApwzK+fNDheEXY=</DigestValue>
      </Reference>
    </Manifest>
    <SignatureProperties>
      <SignatureProperty Id="idSignatureTime" Target="#idPackageSignature">
        <mdssi:SignatureTime xmlns:mdssi="http://schemas.openxmlformats.org/package/2006/digital-signature">
          <mdssi:Format>YYYY-MM-DDThh:mm:ssTZD</mdssi:Format>
          <mdssi:Value>2019-04-24T15:04:03Z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2019-04-24T15:04:03Z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2019-04-22T08:57:22Z</dcterms:modified>
</cp:coreProperties>
</file>